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miao\Desktop\运营\财报智评\财报智评公式\"/>
    </mc:Choice>
  </mc:AlternateContent>
  <bookViews>
    <workbookView xWindow="0" yWindow="0" windowWidth="20496" windowHeight="7092" activeTab="4"/>
  </bookViews>
  <sheets>
    <sheet name="Sheet1" sheetId="26" r:id="rId1"/>
    <sheet name="2020 " sheetId="51" r:id="rId2"/>
    <sheet name="2021" sheetId="52" r:id="rId3"/>
    <sheet name="2019" sheetId="53" r:id="rId4"/>
    <sheet name="2019 (2)" sheetId="54" r:id="rId5"/>
    <sheet name="Sheet2" sheetId="20" r:id="rId6"/>
  </sheets>
  <externalReferences>
    <externalReference r:id="rId7"/>
  </externalReferences>
  <definedNames>
    <definedName name="_xlnm._FilterDatabase" localSheetId="5" hidden="1">Sheet2!$A$1:$E$1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D4" i="54" l="1"/>
  <c r="UV4" i="54"/>
  <c r="UR4" i="54"/>
  <c r="UJ4" i="54"/>
  <c r="UB4" i="54"/>
  <c r="TX4" i="54"/>
  <c r="TP4" i="54"/>
  <c r="TL4" i="54"/>
  <c r="TI4" i="54"/>
  <c r="TE4" i="54"/>
  <c r="TD4" i="54"/>
  <c r="TA4" i="54"/>
  <c r="SW4" i="54"/>
  <c r="SS4" i="54"/>
  <c r="SR4" i="54"/>
  <c r="SO4" i="54"/>
  <c r="VN4" i="54"/>
  <c r="VM4" i="54"/>
  <c r="VJ4" i="54"/>
  <c r="VI4" i="54"/>
  <c r="VF4" i="54"/>
  <c r="VE4" i="54"/>
  <c r="VB4" i="54"/>
  <c r="VA4" i="54"/>
  <c r="UX4" i="54"/>
  <c r="UW4" i="54"/>
  <c r="UT4" i="54"/>
  <c r="US4" i="54"/>
  <c r="UP4" i="54"/>
  <c r="UO4" i="54"/>
  <c r="UL4" i="54"/>
  <c r="UK4" i="54"/>
  <c r="UH4" i="54"/>
  <c r="UG4" i="54"/>
  <c r="UD4" i="54"/>
  <c r="UC4" i="54"/>
  <c r="TZ4" i="54"/>
  <c r="TY4" i="54"/>
  <c r="TW4" i="54"/>
  <c r="TV4" i="54"/>
  <c r="TU4" i="54"/>
  <c r="TS4" i="54"/>
  <c r="TR4" i="54"/>
  <c r="TQ4" i="54"/>
  <c r="TO4" i="54"/>
  <c r="TN4" i="54"/>
  <c r="TM4" i="54"/>
  <c r="TK4" i="54"/>
  <c r="TJ4" i="54"/>
  <c r="TG4" i="54"/>
  <c r="TF4" i="54"/>
  <c r="TC4" i="54"/>
  <c r="TB4" i="54"/>
  <c r="SY4" i="54"/>
  <c r="SX4" i="54"/>
  <c r="SU4" i="54"/>
  <c r="ST4" i="54"/>
  <c r="SQ4" i="54"/>
  <c r="SP4" i="54"/>
  <c r="VP4" i="54"/>
  <c r="VO4" i="54"/>
  <c r="VL4" i="54"/>
  <c r="VK4" i="54"/>
  <c r="VH4" i="54"/>
  <c r="VG4" i="54"/>
  <c r="VC4" i="54"/>
  <c r="UZ4" i="54"/>
  <c r="UY4" i="54"/>
  <c r="UU4" i="54"/>
  <c r="UQ4" i="54"/>
  <c r="UN4" i="54"/>
  <c r="UM4" i="54"/>
  <c r="UI4" i="54"/>
  <c r="UF4" i="54"/>
  <c r="UE4" i="54"/>
  <c r="UA4" i="54"/>
  <c r="TT4" i="54"/>
  <c r="TH4" i="54"/>
  <c r="SZ4" i="54"/>
  <c r="SV4" i="54"/>
  <c r="VP4" i="53"/>
  <c r="VO4" i="53"/>
  <c r="VK4" i="53"/>
  <c r="VH4" i="53"/>
  <c r="VG4" i="53"/>
  <c r="VE4" i="53"/>
  <c r="VC4" i="53"/>
  <c r="VA4" i="53"/>
  <c r="UY4" i="53"/>
  <c r="UU4" i="53"/>
  <c r="UO4" i="53"/>
  <c r="UC4" i="53"/>
  <c r="TQ4" i="53"/>
  <c r="TH4" i="53"/>
  <c r="TE4" i="53"/>
  <c r="TD4" i="53"/>
  <c r="SZ4" i="53"/>
  <c r="SV4" i="53"/>
  <c r="SS4" i="53"/>
  <c r="SR4" i="53"/>
  <c r="VL4" i="53"/>
  <c r="VD4" i="53"/>
  <c r="UZ4" i="53"/>
  <c r="UV4" i="53"/>
  <c r="UR4" i="53"/>
  <c r="UN4" i="53"/>
  <c r="UJ4" i="53"/>
  <c r="UF4" i="53"/>
  <c r="UB4" i="53"/>
  <c r="TX4" i="53"/>
  <c r="TT4" i="53"/>
  <c r="TP4" i="53"/>
  <c r="TL4" i="53"/>
  <c r="UQ4" i="53"/>
  <c r="UM4" i="53"/>
  <c r="UI4" i="53"/>
  <c r="UE4" i="53"/>
  <c r="UA4" i="53"/>
  <c r="TW4" i="53"/>
  <c r="TS4" i="53"/>
  <c r="TO4" i="53"/>
  <c r="TK4" i="53"/>
  <c r="TG4" i="53"/>
  <c r="TC4" i="53"/>
  <c r="SY4" i="53"/>
  <c r="SU4" i="53"/>
  <c r="SQ4" i="53"/>
  <c r="VI4" i="53"/>
  <c r="US4" i="53"/>
  <c r="UG4" i="53"/>
  <c r="TU4" i="53"/>
  <c r="TI4" i="53"/>
  <c r="TA4" i="53"/>
  <c r="SO4" i="53"/>
  <c r="VN4" i="53"/>
  <c r="VJ4" i="53"/>
  <c r="VF4" i="53"/>
  <c r="VB4" i="53"/>
  <c r="UX4" i="53"/>
  <c r="UT4" i="53"/>
  <c r="UP4" i="53"/>
  <c r="UL4" i="53"/>
  <c r="UH4" i="53"/>
  <c r="UD4" i="53"/>
  <c r="TZ4" i="53"/>
  <c r="TV4" i="53"/>
  <c r="TR4" i="53"/>
  <c r="TN4" i="53"/>
  <c r="TJ4" i="53"/>
  <c r="TF4" i="53"/>
  <c r="TB4" i="53"/>
  <c r="SX4" i="53"/>
  <c r="ST4" i="53"/>
  <c r="SP4" i="53"/>
  <c r="VM4" i="53"/>
  <c r="UW4" i="53"/>
  <c r="UK4" i="53"/>
  <c r="TY4" i="53"/>
  <c r="TM4" i="53"/>
  <c r="SW4" i="53"/>
  <c r="VO4" i="52"/>
  <c r="VJ4" i="52"/>
  <c r="VI4" i="52"/>
  <c r="VB4" i="52"/>
  <c r="VA4" i="52"/>
  <c r="UP4" i="52"/>
  <c r="UO4" i="52"/>
  <c r="UH4" i="52"/>
  <c r="UG4" i="52"/>
  <c r="UC4" i="52"/>
  <c r="TZ4" i="52"/>
  <c r="TY4" i="52"/>
  <c r="TU4" i="52"/>
  <c r="TR4" i="52"/>
  <c r="TQ4" i="52"/>
  <c r="TM4" i="52"/>
  <c r="TJ4" i="52"/>
  <c r="TI4" i="52"/>
  <c r="TE4" i="52"/>
  <c r="TA4" i="52"/>
  <c r="SW4" i="52"/>
  <c r="SX4" i="52"/>
  <c r="SS4" i="52"/>
  <c r="SP4" i="52"/>
  <c r="SO4" i="52"/>
  <c r="VN4" i="52"/>
  <c r="VM4" i="52"/>
  <c r="VK4" i="52"/>
  <c r="VG4" i="52"/>
  <c r="VF4" i="52"/>
  <c r="VE4" i="52"/>
  <c r="VD4" i="52"/>
  <c r="VC4" i="52"/>
  <c r="UY4" i="52"/>
  <c r="UX4" i="52"/>
  <c r="UW4" i="52"/>
  <c r="UU4" i="52"/>
  <c r="UT4" i="52"/>
  <c r="US4" i="52"/>
  <c r="UQ4" i="52"/>
  <c r="UM4" i="52"/>
  <c r="UL4" i="52"/>
  <c r="UK4" i="52"/>
  <c r="UI4" i="52"/>
  <c r="UE4" i="52"/>
  <c r="UD4" i="52"/>
  <c r="UB4" i="52"/>
  <c r="UA4" i="52"/>
  <c r="TW4" i="52"/>
  <c r="TV4" i="52"/>
  <c r="TS4" i="52"/>
  <c r="TO4" i="52"/>
  <c r="TN4" i="52"/>
  <c r="TK4" i="52"/>
  <c r="TG4" i="52"/>
  <c r="TF4" i="52"/>
  <c r="TD4" i="52"/>
  <c r="TC4" i="52"/>
  <c r="TB4" i="52"/>
  <c r="SY4" i="52"/>
  <c r="SU4" i="52"/>
  <c r="ST4" i="52"/>
  <c r="SR4" i="52"/>
  <c r="SQ4" i="52"/>
  <c r="VP4" i="52"/>
  <c r="VL4" i="52"/>
  <c r="VH4" i="52"/>
  <c r="UZ4" i="52"/>
  <c r="UV4" i="52"/>
  <c r="UR4" i="52"/>
  <c r="UN4" i="52"/>
  <c r="UJ4" i="52"/>
  <c r="UF4" i="52"/>
  <c r="TX4" i="52"/>
  <c r="TT4" i="52"/>
  <c r="TP4" i="52"/>
  <c r="TL4" i="52"/>
  <c r="TH4" i="52"/>
  <c r="SZ4" i="52"/>
  <c r="SV4" i="52"/>
  <c r="VN4" i="51"/>
  <c r="VM4" i="51"/>
  <c r="VE4" i="51"/>
  <c r="VB4" i="51"/>
  <c r="UW4" i="51"/>
  <c r="UT4" i="51"/>
  <c r="UO4" i="51"/>
  <c r="UL4" i="51"/>
  <c r="UH4" i="51"/>
  <c r="UG4" i="51"/>
  <c r="TZ4" i="51"/>
  <c r="TY4" i="51"/>
  <c r="TW4" i="51"/>
  <c r="TS4" i="51"/>
  <c r="TR4" i="51"/>
  <c r="TQ4" i="51"/>
  <c r="TO4" i="51"/>
  <c r="TK4" i="51"/>
  <c r="TJ4" i="51"/>
  <c r="TI4" i="51"/>
  <c r="TG4" i="51"/>
  <c r="TC4" i="51"/>
  <c r="TB4" i="51"/>
  <c r="TA4" i="51"/>
  <c r="SY4" i="51"/>
  <c r="ST4" i="51"/>
  <c r="SS4" i="51"/>
  <c r="SQ4" i="51"/>
  <c r="VO4" i="51"/>
  <c r="VK4" i="51"/>
  <c r="VI4" i="51"/>
  <c r="VG4" i="51"/>
  <c r="VC4" i="51"/>
  <c r="VA4" i="51"/>
  <c r="UY4" i="51"/>
  <c r="UU4" i="51"/>
  <c r="US4" i="51"/>
  <c r="UQ4" i="51"/>
  <c r="UM4" i="51"/>
  <c r="UK4" i="51"/>
  <c r="UI4" i="51"/>
  <c r="UE4" i="51"/>
  <c r="UD4" i="51"/>
  <c r="UC4" i="51"/>
  <c r="UA4" i="51"/>
  <c r="TV4" i="51"/>
  <c r="TU4" i="51"/>
  <c r="TN4" i="51"/>
  <c r="TM4" i="51"/>
  <c r="TF4" i="51"/>
  <c r="TE4" i="51"/>
  <c r="SX4" i="51"/>
  <c r="SW4" i="51"/>
  <c r="SP4" i="51"/>
  <c r="SO4" i="51"/>
  <c r="VP4" i="51"/>
  <c r="VL4" i="51"/>
  <c r="VH4" i="51"/>
  <c r="VD4" i="51"/>
  <c r="UZ4" i="51"/>
  <c r="UV4" i="51"/>
  <c r="UR4" i="51"/>
  <c r="UN4" i="51"/>
  <c r="UJ4" i="51"/>
  <c r="UF4" i="51"/>
  <c r="UB4" i="51"/>
  <c r="TX4" i="51"/>
  <c r="TT4" i="51"/>
  <c r="TP4" i="51"/>
  <c r="TL4" i="51"/>
  <c r="TH4" i="51"/>
  <c r="TD4" i="51"/>
  <c r="SZ4" i="51"/>
  <c r="SV4" i="51"/>
  <c r="SR4" i="51"/>
  <c r="SU4" i="51"/>
  <c r="VJ4" i="51"/>
  <c r="VF4" i="51"/>
  <c r="UX4" i="51"/>
  <c r="UP4" i="51"/>
  <c r="UT4" i="26"/>
  <c r="UE4" i="26"/>
  <c r="TE4" i="26"/>
  <c r="VB4" i="26"/>
  <c r="UL4" i="26"/>
  <c r="TT4" i="26"/>
  <c r="SV4" i="26"/>
  <c r="VH4" i="26"/>
  <c r="UR4" i="26"/>
  <c r="TZ4" i="26"/>
  <c r="TF4" i="26"/>
  <c r="VK4" i="26"/>
  <c r="UJ4" i="26"/>
  <c r="TP4" i="26"/>
  <c r="SZ4" i="26"/>
  <c r="SS4" i="26"/>
  <c r="VA4" i="26"/>
  <c r="TW4" i="26"/>
  <c r="TJ4" i="26"/>
  <c r="VJ4" i="26"/>
  <c r="VC4" i="26"/>
  <c r="UV4" i="26"/>
  <c r="UM4" i="26"/>
  <c r="UD4" i="26"/>
  <c r="TY4" i="26"/>
  <c r="TK4" i="26"/>
  <c r="TH4" i="26"/>
  <c r="SW4" i="26"/>
  <c r="VI4" i="26"/>
  <c r="US4" i="26"/>
  <c r="UC4" i="26"/>
  <c r="TO4" i="26"/>
  <c r="TD4" i="26"/>
  <c r="SQ4" i="26"/>
  <c r="UZ4" i="26"/>
  <c r="TS4" i="26"/>
  <c r="SY4" i="26"/>
  <c r="ST4" i="26"/>
  <c r="VP4" i="26"/>
  <c r="UI4" i="26"/>
  <c r="SX4" i="26"/>
  <c r="TQ4" i="26"/>
  <c r="TM4" i="26"/>
  <c r="TG4" i="26"/>
  <c r="VN4" i="26"/>
  <c r="VE4" i="26"/>
  <c r="UU4" i="26"/>
  <c r="UN4" i="26"/>
  <c r="UH4" i="26"/>
  <c r="UA4" i="26"/>
  <c r="VL4" i="26"/>
  <c r="VD4" i="26"/>
  <c r="UW4" i="26"/>
  <c r="UO4" i="26"/>
  <c r="UF4" i="26"/>
  <c r="TU4" i="26"/>
  <c r="TL4" i="26"/>
  <c r="TA4" i="26"/>
  <c r="SP4" i="26"/>
  <c r="VF4" i="26"/>
  <c r="TV4" i="26"/>
  <c r="TN4" i="26"/>
  <c r="TI4" i="26"/>
  <c r="TB4" i="26"/>
  <c r="SU4" i="26"/>
  <c r="SO4" i="26"/>
  <c r="VO4" i="26"/>
  <c r="VM4" i="26"/>
  <c r="VG4" i="26"/>
  <c r="UY4" i="26"/>
  <c r="UX4" i="26"/>
  <c r="UQ4" i="26"/>
  <c r="UP4" i="26"/>
  <c r="UK4" i="26"/>
  <c r="UG4" i="26"/>
  <c r="UB4" i="26"/>
  <c r="TX4" i="26"/>
  <c r="TR4" i="26"/>
  <c r="TC4" i="26"/>
  <c r="SR4" i="26"/>
</calcChain>
</file>

<file path=xl/sharedStrings.xml><?xml version="1.0" encoding="utf-8"?>
<sst xmlns="http://schemas.openxmlformats.org/spreadsheetml/2006/main" count="12309" uniqueCount="1842">
  <si>
    <t>债券代码</t>
  </si>
  <si>
    <t>债券简称</t>
  </si>
  <si>
    <t>货币资金</t>
  </si>
  <si>
    <t>以公允价值计量且其变动计入当期损益的金融资产</t>
  </si>
  <si>
    <t>应收票据</t>
  </si>
  <si>
    <t>应收账款</t>
  </si>
  <si>
    <t>其他应收款</t>
  </si>
  <si>
    <t>预付账款</t>
  </si>
  <si>
    <t>应收股利</t>
  </si>
  <si>
    <t>应收利息</t>
  </si>
  <si>
    <t>存货</t>
  </si>
  <si>
    <t>消耗性生物资产</t>
  </si>
  <si>
    <t>待摊费用</t>
  </si>
  <si>
    <t>划分为持有待售的资产</t>
  </si>
  <si>
    <t>一年内到期的非流动资产</t>
  </si>
  <si>
    <t>结算备付金</t>
  </si>
  <si>
    <t>拆出资金</t>
  </si>
  <si>
    <t>融出资金</t>
  </si>
  <si>
    <t>应收保费</t>
  </si>
  <si>
    <t>应收分保账款</t>
  </si>
  <si>
    <t>应收分保合同准备金</t>
  </si>
  <si>
    <t>买入返售金融资产</t>
  </si>
  <si>
    <t>应收款项</t>
  </si>
  <si>
    <t>其他流动资产</t>
  </si>
  <si>
    <t>流动资产差额(特殊报表科目)</t>
  </si>
  <si>
    <t>流动资产差额说明(特殊报表科目)</t>
  </si>
  <si>
    <t>流动资产合计</t>
  </si>
  <si>
    <t>以摊余成本计量的金融资产</t>
  </si>
  <si>
    <t>以公允价值计量且其变动计入其他综合收益的金融资产</t>
  </si>
  <si>
    <t>可供出售金融资产</t>
  </si>
  <si>
    <t>持有至到期投资</t>
  </si>
  <si>
    <t>投资性房地产</t>
  </si>
  <si>
    <t>长期股权投资</t>
  </si>
  <si>
    <t>长期应收款</t>
  </si>
  <si>
    <t>固定资产</t>
  </si>
  <si>
    <t>工程物资</t>
  </si>
  <si>
    <t>在建工程</t>
  </si>
  <si>
    <t>固定资产清理</t>
  </si>
  <si>
    <t>生产性生物资产</t>
  </si>
  <si>
    <t>油气资产</t>
  </si>
  <si>
    <t>无形资产</t>
  </si>
  <si>
    <t>开发支出</t>
  </si>
  <si>
    <t>商誉</t>
  </si>
  <si>
    <t>长期待摊费用</t>
  </si>
  <si>
    <t>递延所得税资产</t>
  </si>
  <si>
    <t>发放贷款及垫款</t>
  </si>
  <si>
    <t>其他非流动资产</t>
  </si>
  <si>
    <t>非流动资产差额(特殊报表科目)</t>
  </si>
  <si>
    <t>非流动资产差额说明(特殊报表科目)</t>
  </si>
  <si>
    <t>非流动资产合计</t>
  </si>
  <si>
    <t>现金及存放中央银行款项</t>
  </si>
  <si>
    <t>代理业务资产</t>
  </si>
  <si>
    <t>应收款项类投资</t>
  </si>
  <si>
    <t>存放同业和其它金融机构款项</t>
  </si>
  <si>
    <t>贵金属</t>
  </si>
  <si>
    <t>应收分保未到期责任准备金</t>
  </si>
  <si>
    <t>应收分保未决赔款准备金</t>
  </si>
  <si>
    <t>应收分保寿险责任准备金</t>
  </si>
  <si>
    <t>应收分保长期健康险责任准备金</t>
  </si>
  <si>
    <t>保户质押贷款</t>
  </si>
  <si>
    <t>存出资本保证金</t>
  </si>
  <si>
    <t>独立账户资产</t>
  </si>
  <si>
    <t>定期存款</t>
  </si>
  <si>
    <t>应收代位追偿款</t>
  </si>
  <si>
    <t>存出保证金</t>
  </si>
  <si>
    <t>交易席位费</t>
  </si>
  <si>
    <t>客户资金存款</t>
  </si>
  <si>
    <t>客户备付金</t>
  </si>
  <si>
    <t>其他资产</t>
  </si>
  <si>
    <t>衍生金融资产</t>
  </si>
  <si>
    <t>资产差额(特殊报表科目)</t>
  </si>
  <si>
    <t>资产差额说明(特殊报表科目)</t>
  </si>
  <si>
    <t>资产总计</t>
  </si>
  <si>
    <t>短期借款</t>
  </si>
  <si>
    <t>以公允价值计量且其变动计入当期损益的金融负债</t>
  </si>
  <si>
    <t>应付票据</t>
  </si>
  <si>
    <t>应付账款</t>
  </si>
  <si>
    <t>预收账款</t>
  </si>
  <si>
    <t>应付职工薪酬</t>
  </si>
  <si>
    <t>应交税费</t>
  </si>
  <si>
    <t>应付款项</t>
  </si>
  <si>
    <t>应付利息</t>
  </si>
  <si>
    <t>应付股利</t>
  </si>
  <si>
    <t>其他应付款</t>
  </si>
  <si>
    <t>预提费用</t>
  </si>
  <si>
    <t>递延收益-流动负债</t>
  </si>
  <si>
    <t>划分为持有待售的负债</t>
  </si>
  <si>
    <t>一年内到期的非流动负债</t>
  </si>
  <si>
    <t>应付短期债券</t>
  </si>
  <si>
    <t>向中央银行借款</t>
  </si>
  <si>
    <t>吸收存款及同业存放</t>
  </si>
  <si>
    <t>拆入资金</t>
  </si>
  <si>
    <t>卖出回购金融资产款</t>
  </si>
  <si>
    <t>应付手续费及佣金</t>
  </si>
  <si>
    <t>应付分保账款</t>
  </si>
  <si>
    <t>保险合同准备金</t>
  </si>
  <si>
    <t>代理买卖证券款</t>
  </si>
  <si>
    <t>代理承销证券款</t>
  </si>
  <si>
    <t>其他流动负债</t>
  </si>
  <si>
    <t>流动负债差额(特殊报表科目)</t>
  </si>
  <si>
    <t>流动负债差额说明(特殊报表科目)</t>
  </si>
  <si>
    <t>流动负债合计</t>
  </si>
  <si>
    <t>长期借款</t>
  </si>
  <si>
    <t>应付债券</t>
  </si>
  <si>
    <t>长期应付款</t>
  </si>
  <si>
    <t>长期应付职工薪酬</t>
  </si>
  <si>
    <t>专项应付款</t>
  </si>
  <si>
    <t>预计负债</t>
  </si>
  <si>
    <t>递延所得税负债</t>
  </si>
  <si>
    <t>递延收益-非流动负债</t>
  </si>
  <si>
    <t>其他非流动负债</t>
  </si>
  <si>
    <t>非流动负债差额(特殊报表科目)</t>
  </si>
  <si>
    <t>非流动负债差额说明(特殊报表科目)</t>
  </si>
  <si>
    <t>非流动负债合计</t>
  </si>
  <si>
    <t>同业和其它金融机构存放款项</t>
  </si>
  <si>
    <t>代理业务负债</t>
  </si>
  <si>
    <t>吸收存款</t>
  </si>
  <si>
    <t>应付赔付款</t>
  </si>
  <si>
    <t>应付保单红利</t>
  </si>
  <si>
    <t>存入保证金</t>
  </si>
  <si>
    <t>保户储金及投资款</t>
  </si>
  <si>
    <t>未到期责任准备金</t>
  </si>
  <si>
    <t>未决赔款准备金</t>
  </si>
  <si>
    <t>寿险责任准备金</t>
  </si>
  <si>
    <t>长期健康险责任准备金</t>
  </si>
  <si>
    <t>独立账户负债</t>
  </si>
  <si>
    <t>预收保费</t>
  </si>
  <si>
    <t>质押借款</t>
  </si>
  <si>
    <t>应付短期融资款</t>
  </si>
  <si>
    <t>其他负债</t>
  </si>
  <si>
    <t>衍生金融负债</t>
  </si>
  <si>
    <t>负债差额(特殊报表科目)</t>
  </si>
  <si>
    <t>负债差额说明(特殊报表科目)</t>
  </si>
  <si>
    <t>负债合计</t>
  </si>
  <si>
    <t>实收资本(或股本)</t>
  </si>
  <si>
    <t>其他权益工具</t>
  </si>
  <si>
    <t>其他权益工具：优先股</t>
  </si>
  <si>
    <t>资本公积金</t>
  </si>
  <si>
    <t>盈余公积金</t>
  </si>
  <si>
    <t>未分配利润</t>
  </si>
  <si>
    <t>减:库存股</t>
  </si>
  <si>
    <t>其他综合收益</t>
  </si>
  <si>
    <t>专项储备</t>
  </si>
  <si>
    <t>一般风险准备</t>
  </si>
  <si>
    <t>外币报表折算差额</t>
  </si>
  <si>
    <t>未确认的投资损失</t>
  </si>
  <si>
    <t>股东权益差额(特殊报表科目)</t>
  </si>
  <si>
    <t>其他股东权益差额说明(特殊报表科目)</t>
  </si>
  <si>
    <t>归属母公司股东的权益</t>
  </si>
  <si>
    <t>少数股东权益</t>
  </si>
  <si>
    <t>所有者权益合计</t>
  </si>
  <si>
    <t>负债及股东权益差额(特殊报表科目)</t>
  </si>
  <si>
    <t>负债及股东权益差额说明(特殊报表科目)</t>
  </si>
  <si>
    <t>负债及股东权益总计</t>
  </si>
  <si>
    <t>营业总收入</t>
  </si>
  <si>
    <t>营业收入</t>
  </si>
  <si>
    <t>利息收入</t>
  </si>
  <si>
    <t>已赚保费</t>
  </si>
  <si>
    <t>手续费及佣金收入</t>
  </si>
  <si>
    <t>保费业务收入</t>
  </si>
  <si>
    <t>分保费收入</t>
  </si>
  <si>
    <t>分出保费</t>
  </si>
  <si>
    <t>提取未到期责任准备金</t>
  </si>
  <si>
    <t>代理买卖证券业务净收入</t>
  </si>
  <si>
    <t>证券承销业务净收入</t>
  </si>
  <si>
    <t>受托客户资产管理业务净收入</t>
  </si>
  <si>
    <t>其他业务收入</t>
  </si>
  <si>
    <t>利息净收入</t>
  </si>
  <si>
    <t>手续费及佣金净收入</t>
  </si>
  <si>
    <t>其他业务净收益</t>
  </si>
  <si>
    <t>营业总成本</t>
  </si>
  <si>
    <t>营业成本</t>
  </si>
  <si>
    <t>利息支出</t>
  </si>
  <si>
    <t>手续费及佣金支出</t>
  </si>
  <si>
    <t>营业支出</t>
  </si>
  <si>
    <t>营业税金及附加</t>
  </si>
  <si>
    <t>销售费用</t>
  </si>
  <si>
    <t>管理费用</t>
  </si>
  <si>
    <t>财务费用</t>
  </si>
  <si>
    <t>资产减值损失</t>
  </si>
  <si>
    <t>退保金</t>
  </si>
  <si>
    <t>赔付支出净额</t>
  </si>
  <si>
    <t>提取保险责任准备金</t>
  </si>
  <si>
    <t>保单红利支出</t>
  </si>
  <si>
    <t>分保费用</t>
  </si>
  <si>
    <t>摊回赔付支出</t>
  </si>
  <si>
    <t>摊回保险责任准备金</t>
  </si>
  <si>
    <t>摊回分保费用</t>
  </si>
  <si>
    <t>其他业务成本</t>
  </si>
  <si>
    <t>其他经营净收益</t>
  </si>
  <si>
    <t>公允价值变动净收益</t>
  </si>
  <si>
    <t>投资净收益</t>
  </si>
  <si>
    <t>对联营企业和合营企业的投资收益</t>
  </si>
  <si>
    <t>汇兑净收益</t>
  </si>
  <si>
    <t>资产处置收益</t>
  </si>
  <si>
    <t>其他收益</t>
  </si>
  <si>
    <t>营业利润差额(特殊报表科目)</t>
  </si>
  <si>
    <t>营业利润差额说明(特殊报表科目)</t>
  </si>
  <si>
    <t>营业利润</t>
  </si>
  <si>
    <t>营业外收入</t>
  </si>
  <si>
    <t>营业外支出</t>
  </si>
  <si>
    <t>非流动资产处置净损失</t>
  </si>
  <si>
    <t>利润总额差额(特殊报表科目)</t>
  </si>
  <si>
    <t>利润总额差额说明(特殊报表科目)</t>
  </si>
  <si>
    <t>利润总额</t>
  </si>
  <si>
    <t>所得税</t>
  </si>
  <si>
    <t>净利润差额(特殊报表科目)</t>
  </si>
  <si>
    <t>净利润差额说明(特殊报表科目)</t>
  </si>
  <si>
    <t>净利润</t>
  </si>
  <si>
    <t>持续经营净利润</t>
  </si>
  <si>
    <t>终止经营净利润</t>
  </si>
  <si>
    <t>少数股东损益</t>
  </si>
  <si>
    <t>归属母公司股东的净利润</t>
  </si>
  <si>
    <t>基本每股收益</t>
  </si>
  <si>
    <t>稀释每股收益</t>
  </si>
  <si>
    <t>综合收益总额</t>
  </si>
  <si>
    <t>归属于少数股东的综合收益总额</t>
  </si>
  <si>
    <t>归属于母公司普通股东综合收益总额</t>
  </si>
  <si>
    <t>销售商品、提供劳务收到的现金</t>
  </si>
  <si>
    <t>收到的税费返还</t>
  </si>
  <si>
    <t>收到其他与经营活动有关的现金</t>
  </si>
  <si>
    <t>保户储金净增加额</t>
  </si>
  <si>
    <t>客户存款和同业存放款项净增加额</t>
  </si>
  <si>
    <t>向中央银行借款净增加额</t>
  </si>
  <si>
    <t>向其他金融机构拆入资金净增加额</t>
  </si>
  <si>
    <t>收取利息和手续费净增加额</t>
  </si>
  <si>
    <t>收到的原保险合同保费取得的现金</t>
  </si>
  <si>
    <t>收到的再保业务现金净额</t>
  </si>
  <si>
    <t>处置交易性金融资产净增加额</t>
  </si>
  <si>
    <t>处置可供出售金融资产净增加额</t>
  </si>
  <si>
    <t>拆入资金净增加额</t>
  </si>
  <si>
    <t>回购业务资金净增加额</t>
  </si>
  <si>
    <t>代理买卖证券收到的现金净额</t>
  </si>
  <si>
    <t>经营活动现金流入差额(特殊报表科目)</t>
  </si>
  <si>
    <t>经营活动现金流入差额说明(特殊报表科目)</t>
  </si>
  <si>
    <t>经营活动现金流入小计</t>
  </si>
  <si>
    <t>融出资金净增加额</t>
  </si>
  <si>
    <t>以公允价值计量且其变动计入当期损益的金融工具净额</t>
  </si>
  <si>
    <t>购买商品、接受劳务支付的现金</t>
  </si>
  <si>
    <t>支付给职工以及为职工支付的现金</t>
  </si>
  <si>
    <t>支付的各项税费</t>
  </si>
  <si>
    <t>支付其他与经营活动有关的现金</t>
  </si>
  <si>
    <t>客户贷款及垫款净增加额</t>
  </si>
  <si>
    <t>存放央行和同业款项净增加额</t>
  </si>
  <si>
    <t>支付原保险合同赔付款项的现金</t>
  </si>
  <si>
    <t>支付手续费的现金</t>
  </si>
  <si>
    <t>支付保单红利的现金</t>
  </si>
  <si>
    <t>经营活动现金流出差额(特殊报表科目)</t>
  </si>
  <si>
    <t>经营活动现金流出差额说明(特殊报表科目)</t>
  </si>
  <si>
    <t>经营活动现金流出小计</t>
  </si>
  <si>
    <t>经营活动产生的现金流量净额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</si>
  <si>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</si>
  <si>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</si>
  <si>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</si>
  <si>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</si>
  <si>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</si>
  <si>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投资活动现金流入差额(特殊报表科目)</t>
  </si>
  <si>
    <t>投资活动现金流入差额说明(特殊报表科目)</t>
  </si>
  <si>
    <t>投资活动现金流入小计</t>
  </si>
  <si>
    <t>购建固定资产、无形资产和其他长期资产支付的现金</t>
  </si>
  <si>
    <t>投资支付的现金</t>
  </si>
  <si>
    <t>质押贷款净增加额</t>
  </si>
  <si>
    <t>取得子公司及其他营业单位支付的现金净额</t>
  </si>
  <si>
    <t>支付其他与投资活动有关的现金</t>
  </si>
  <si>
    <t>投资活动现金流出差额(特殊报表科目)</t>
  </si>
  <si>
    <t>投资活动现金流出差额说明(特殊报表科目)</t>
  </si>
  <si>
    <t>投资活动现金流出小计</t>
  </si>
  <si>
    <t>投资活动产生的现金流量净额</t>
  </si>
  <si>
    <t>吸收投资收到的现金</t>
  </si>
  <si>
    <t>子公司吸收少数股东投资收到的现金</t>
  </si>
  <si>
    <t>取得借款收到的现金</t>
  </si>
  <si>
    <t>收到其他与筹资活动有关的现金</t>
  </si>
  <si>
    <t>发行债券收到的现金</t>
  </si>
  <si>
    <t>筹资活动现金流入差额(特殊报表科目)</t>
  </si>
  <si>
    <t>筹资活动现金流入差额说明(特殊报表科目)</t>
  </si>
  <si>
    <t>筹资活动现金流入小计</t>
  </si>
  <si>
    <t>偿还债务支付的现金</t>
  </si>
  <si>
    <t>分配股利、利润或偿付利息支付的现金</t>
  </si>
  <si>
    <t>子公司支付给少数股东的股利、利润</t>
  </si>
  <si>
    <t>支付其他与筹资活动有关的现金</t>
  </si>
  <si>
    <t>筹资活动现金流出差额(特殊报表科目)</t>
  </si>
  <si>
    <t>筹资活动现金流出差额说明(特殊报表科目)</t>
  </si>
  <si>
    <t>筹资活动现金流出小计</t>
  </si>
  <si>
    <t>筹资活动产生的现金流量净额</t>
  </si>
  <si>
    <t>汇率变动对现金的影响</t>
  </si>
  <si>
    <t>现金净增加额差额(特殊报表科目)</t>
  </si>
  <si>
    <t>现金净增加额差额说明(特殊报表科目)</t>
  </si>
  <si>
    <t>现金及现金等价物净增加额</t>
  </si>
  <si>
    <t>期初现金及现金等价物余额</t>
  </si>
  <si>
    <t>期末现金及现金等价物余额</t>
  </si>
  <si>
    <t>资产减值准备</t>
  </si>
  <si>
    <t>固定资产折旧、油气资产折耗、生产性生物资产折旧</t>
  </si>
  <si>
    <t>无形资产摊销</t>
  </si>
  <si>
    <t>长期待摊费用摊销</t>
  </si>
  <si>
    <t>待摊费用减少</t>
  </si>
  <si>
    <t>预提费用增加</t>
  </si>
  <si>
    <t>处置固定资产、无形资产和其他长期资产的损失</t>
  </si>
  <si>
    <t>固定资产报废损失</t>
  </si>
  <si>
    <t>公允价值变动损失</t>
  </si>
  <si>
    <t>投资损失</t>
  </si>
  <si>
    <t>递延所得税资产减少</t>
  </si>
  <si>
    <t>递延所得税负债增加</t>
  </si>
  <si>
    <t>存货的减少</t>
  </si>
  <si>
    <t>经营性应收项目的减少</t>
  </si>
  <si>
    <t>经营性应付项目的增加</t>
  </si>
  <si>
    <t>其他</t>
  </si>
  <si>
    <t>间接法-经营活动现金流量净额差额(特殊报表科目)</t>
  </si>
  <si>
    <t>间接法-经营活动现金流量净额差额说明(特殊报表科目)</t>
  </si>
  <si>
    <t>间接法-经营活动现金流量净额</t>
  </si>
  <si>
    <t>债务转为资本</t>
  </si>
  <si>
    <t>一年内到期的可转换公司债券</t>
  </si>
  <si>
    <t>融资租入固定资产</t>
  </si>
  <si>
    <t>现金的期末余额</t>
  </si>
  <si>
    <t>现金的期初余额</t>
  </si>
  <si>
    <t>现金等价物的期末余额</t>
  </si>
  <si>
    <t>现金等价物的期初余额</t>
  </si>
  <si>
    <t>间接法-现金净增加额差额(特殊报表科目)</t>
  </si>
  <si>
    <t>间接法-现金净增加额差额说明(特殊报表科目)</t>
  </si>
  <si>
    <t>间接法-现金及现金等价物净增加额</t>
  </si>
  <si>
    <t>期初未分配利润</t>
  </si>
  <si>
    <t>本报告期实现净利润</t>
  </si>
  <si>
    <t>期末可分配利润</t>
  </si>
  <si>
    <t>支付普通股股利</t>
  </si>
  <si>
    <t>提取法定盈余公积</t>
  </si>
  <si>
    <t>提取任意公积金</t>
  </si>
  <si>
    <t>转增股本</t>
  </si>
  <si>
    <t>期末未分配利润</t>
  </si>
  <si>
    <t>提取一般风险准备</t>
  </si>
  <si>
    <t>担保发生额合计</t>
  </si>
  <si>
    <t>担保余额合计</t>
  </si>
  <si>
    <t>关联担保余额合计</t>
  </si>
  <si>
    <t>对控股子公司担保发生额合计</t>
  </si>
  <si>
    <t>违规担保总额</t>
  </si>
  <si>
    <t>担保总额占净资产比例</t>
  </si>
  <si>
    <t>向关联方销售产品金额</t>
  </si>
  <si>
    <t>向关联方采购产品金额</t>
  </si>
  <si>
    <t>向关联方提供资金发生额</t>
  </si>
  <si>
    <t>向关联方提供资金余额</t>
  </si>
  <si>
    <t>关联方向上市公司提供资金发生额</t>
  </si>
  <si>
    <t>关联方向上市公司提供资金余额</t>
  </si>
  <si>
    <t>审计单位</t>
  </si>
  <si>
    <t>签字注册会计师</t>
  </si>
  <si>
    <t>当期实付审计费用</t>
  </si>
  <si>
    <t>审计意见类别</t>
  </si>
  <si>
    <t>审计结果说明</t>
  </si>
  <si>
    <t>内控_审计单位</t>
  </si>
  <si>
    <t>内控_签字审计师</t>
  </si>
  <si>
    <t>内控_审计意见类别</t>
  </si>
  <si>
    <t>内控_审计结果说明</t>
  </si>
  <si>
    <t>内控报告披露日期</t>
  </si>
  <si>
    <t>存货明细-原材料</t>
  </si>
  <si>
    <t>存货明细-在产品</t>
  </si>
  <si>
    <t>存货明细-产成品</t>
  </si>
  <si>
    <t>存货明细-低值易耗品</t>
  </si>
  <si>
    <t>存货明细-包装物</t>
  </si>
  <si>
    <t>存货明细-委托加工材料</t>
  </si>
  <si>
    <t>存货明细-委托代销商品</t>
  </si>
  <si>
    <t>存货明细-已加工未结算</t>
  </si>
  <si>
    <t>固定资产-原值</t>
  </si>
  <si>
    <t>固定资产-累计折旧</t>
  </si>
  <si>
    <t>固定资产-减值准备</t>
  </si>
  <si>
    <t>固定资产-净额</t>
  </si>
  <si>
    <t>投资性房地产-原值</t>
  </si>
  <si>
    <t>投资性房地产-累计折旧</t>
  </si>
  <si>
    <t>投资性房地产-减值准备</t>
  </si>
  <si>
    <t>投资性房地产-净额</t>
  </si>
  <si>
    <t>生产性生物资产-原值</t>
  </si>
  <si>
    <t>生产性生物资产-累计折旧</t>
  </si>
  <si>
    <t>生产性生物资产-减值准备</t>
  </si>
  <si>
    <t>生产性生物资产-净额</t>
  </si>
  <si>
    <t>油气资产-原值</t>
  </si>
  <si>
    <t>油气资产-累计折耗</t>
  </si>
  <si>
    <t>油气资产-减值准备</t>
  </si>
  <si>
    <t>油气资产-净额</t>
  </si>
  <si>
    <t>无形资产-原值</t>
  </si>
  <si>
    <t>无形资产-累计摊销</t>
  </si>
  <si>
    <t>无形资产-减值准备</t>
  </si>
  <si>
    <t>无形资产-净额</t>
  </si>
  <si>
    <t>土地使用权_原值</t>
  </si>
  <si>
    <t>土地使用权_累计摊销</t>
  </si>
  <si>
    <t>土地使用权_减值准备</t>
  </si>
  <si>
    <t>土地使用权_账面价值</t>
  </si>
  <si>
    <t>买入返售金融资产：证券</t>
  </si>
  <si>
    <t>买入返售金融资产：票据</t>
  </si>
  <si>
    <t>买入返售金融资产：贷款</t>
  </si>
  <si>
    <t>买入返售金融资产：信托及其他受益权</t>
  </si>
  <si>
    <t>买入返售金融资产：长期应收款</t>
  </si>
  <si>
    <t>买入返售金融资产：其他担保物</t>
  </si>
  <si>
    <t>买入返售金融资产：减值准备</t>
  </si>
  <si>
    <t>买入返售金融资产：股票质押式回购</t>
  </si>
  <si>
    <t>买入返售金融资产：约定购回式证券</t>
  </si>
  <si>
    <t>买入返售金融资产：债券买断式回购</t>
  </si>
  <si>
    <t>买入返售金融资产：债券质押式回购</t>
  </si>
  <si>
    <t>买入返售金融资产：债券回购</t>
  </si>
  <si>
    <t>买入返售金融资产：其他</t>
  </si>
  <si>
    <t>买入返售金融资产合计</t>
  </si>
  <si>
    <t>可供出售金融资产：产生的利得/(损失)</t>
  </si>
  <si>
    <t>可供出售金融资产：产生的所得税影响</t>
  </si>
  <si>
    <t>可供出售金融资产：前期计入其他综合收益当期转入损益的金额</t>
  </si>
  <si>
    <t>可供出售金融资产公允价值变动</t>
  </si>
  <si>
    <t>融出证券合计</t>
  </si>
  <si>
    <t>融出证券：交易性金融资产</t>
  </si>
  <si>
    <t>融出证券：可供出售金融资产</t>
  </si>
  <si>
    <t>融出证券：转融通融入证券</t>
  </si>
  <si>
    <t>融出证券：转融通融入证券余额</t>
  </si>
  <si>
    <t>融出证券：减值准备</t>
  </si>
  <si>
    <t>存放中央银行法定准备金</t>
  </si>
  <si>
    <t>存放中央银行超额存款准备金</t>
  </si>
  <si>
    <t>人民币存款</t>
  </si>
  <si>
    <t>美元存款(折算人民币)</t>
  </si>
  <si>
    <t>日元存款(折算人民币)</t>
  </si>
  <si>
    <t>欧元存款(折算人民币)</t>
  </si>
  <si>
    <t>港币存款(折算人民币)</t>
  </si>
  <si>
    <t>英镑存款(折算人民币)</t>
  </si>
  <si>
    <t>其他货币存款(折算人民币)</t>
  </si>
  <si>
    <t>银行存款合计</t>
  </si>
  <si>
    <t>人民币短期借款</t>
  </si>
  <si>
    <t>美元短期借款(折算人民币)</t>
  </si>
  <si>
    <t>日元短期借款(折算人民币)</t>
  </si>
  <si>
    <t>欧元短期借款(折算人民币)</t>
  </si>
  <si>
    <t>港币短期借款(折算人民币)</t>
  </si>
  <si>
    <t>英镑短期借款(折算人民币)</t>
  </si>
  <si>
    <t>其他货币短期借款(折算人民币)</t>
  </si>
  <si>
    <t>短期借款小计</t>
  </si>
  <si>
    <t>人民币长期借款</t>
  </si>
  <si>
    <t>美元长期借款(折算人民币)</t>
  </si>
  <si>
    <t>日元长期借款(折算人民币)</t>
  </si>
  <si>
    <t>欧元长期借款(折算人民币)</t>
  </si>
  <si>
    <t>港币长期借款(折算人民币)</t>
  </si>
  <si>
    <t>英镑长期借款(折算人民币)</t>
  </si>
  <si>
    <t>其他货币长期借款(折算人民币)</t>
  </si>
  <si>
    <t>长期借款小计</t>
  </si>
  <si>
    <t>借款合计</t>
  </si>
  <si>
    <t>一年内到期的长期借款</t>
  </si>
  <si>
    <t>一年内到期的应付债券</t>
  </si>
  <si>
    <t>短期融资债(其他流动负债)</t>
  </si>
  <si>
    <t>非流动资产处置损益</t>
  </si>
  <si>
    <t>税收返还、减免</t>
  </si>
  <si>
    <t>政府补助</t>
  </si>
  <si>
    <t>资金占用费</t>
  </si>
  <si>
    <t>企业合并产生的损益</t>
  </si>
  <si>
    <t>非货币性资产交换损益</t>
  </si>
  <si>
    <t>委托投资损益</t>
  </si>
  <si>
    <t>债务重组损益</t>
  </si>
  <si>
    <t>企业重组费用</t>
  </si>
  <si>
    <t>交易产生的损益</t>
  </si>
  <si>
    <t>同一控制下企业合并产生的子公司当期净损益</t>
  </si>
  <si>
    <t>预计负债产生的损益</t>
  </si>
  <si>
    <t>持有(或处置)交易性金融资产和负债产生的公允价值变动损益</t>
  </si>
  <si>
    <t>单独进行监制测试的应收款项减值准备转回</t>
  </si>
  <si>
    <t>对外委托贷款取得的收益</t>
  </si>
  <si>
    <t>公允价值法计量的投资性房地产价值变动损益</t>
  </si>
  <si>
    <t>法规要求一次性损益调整影响</t>
  </si>
  <si>
    <t>受托经营取得的托管费收入</t>
  </si>
  <si>
    <t>其他营业外收支净额</t>
  </si>
  <si>
    <t>中国证监会认定的其他项目</t>
  </si>
  <si>
    <t>非经常性损益项目小计</t>
  </si>
  <si>
    <t>所得税影响数</t>
  </si>
  <si>
    <t>少数股东损益影响数</t>
  </si>
  <si>
    <t>非经常性损益项目合计</t>
  </si>
  <si>
    <t>坏账损失</t>
  </si>
  <si>
    <t>存货跌价损失</t>
  </si>
  <si>
    <t>商誉减值损失</t>
  </si>
  <si>
    <t>发放贷款和垫款减值损失</t>
  </si>
  <si>
    <t>可供出售金融资产减值损失</t>
  </si>
  <si>
    <t>持有至到期投资减值损失</t>
  </si>
  <si>
    <t>财务费用明细-利息支出</t>
  </si>
  <si>
    <t>财务费用明细-利息收入</t>
  </si>
  <si>
    <t>财务费用明细-利息资本化金额</t>
  </si>
  <si>
    <t>财务费用明细-汇兑损益</t>
  </si>
  <si>
    <t>财务费用明细-手续费</t>
  </si>
  <si>
    <t>财务费用明细-其他</t>
  </si>
  <si>
    <t>本期费用化研发支出</t>
  </si>
  <si>
    <t>本期资本化研发支出</t>
  </si>
  <si>
    <t>研发支出合计</t>
  </si>
  <si>
    <t>研发支出总额占营业收入比例</t>
  </si>
  <si>
    <t>工资薪酬(销售费用)</t>
  </si>
  <si>
    <t>工资薪酬(管理费用)</t>
  </si>
  <si>
    <t>折旧摊销(销售费用)</t>
  </si>
  <si>
    <t>折旧摊销(管理费用)</t>
  </si>
  <si>
    <t>租赁费(销售费用)</t>
  </si>
  <si>
    <t>租赁费(管理费用)</t>
  </si>
  <si>
    <t>仓储运输费(销售费用)</t>
  </si>
  <si>
    <t>广告宣传推广费(销售费用)</t>
  </si>
  <si>
    <t>所得税税率</t>
  </si>
  <si>
    <t>当期所得税：中国大陆</t>
  </si>
  <si>
    <t>当期所得税：中国香港</t>
  </si>
  <si>
    <t>当期所得税：其他境外</t>
  </si>
  <si>
    <t>以前年度所得税调整</t>
  </si>
  <si>
    <t>递延所得税</t>
  </si>
  <si>
    <t>所得税费用合计</t>
  </si>
  <si>
    <t>应付职工薪酬合计：本期增加</t>
  </si>
  <si>
    <t>工资、奖金、津贴和补贴：期末余额</t>
  </si>
  <si>
    <t>工资、奖金、津贴和补贴：期初余额</t>
  </si>
  <si>
    <t>工资、奖金、津贴和补贴：本期增加</t>
  </si>
  <si>
    <t>工资、奖金、津贴和补贴：本期减少</t>
  </si>
  <si>
    <t>转融通融入资金</t>
  </si>
  <si>
    <t>政府补助_营业外收入</t>
  </si>
  <si>
    <t>主营收入构成(按行业)</t>
  </si>
  <si>
    <t>主营构成(按行业)-项目名称-第1名</t>
  </si>
  <si>
    <t>主营构成(按行业)-项目收入-第1名</t>
  </si>
  <si>
    <t>主营构成(按行业)-项目成本-第1名</t>
  </si>
  <si>
    <t>主营构成(按行业)-项目毛利-第1名</t>
  </si>
  <si>
    <t>主营构成(按行业)-项目名称-第2名</t>
  </si>
  <si>
    <t>主营构成(按行业)-项目收入-第2名</t>
  </si>
  <si>
    <t>主营构成(按行业)-项目成本-第2名</t>
  </si>
  <si>
    <t>主营构成(按行业)-项目毛利-第2名</t>
  </si>
  <si>
    <t>主营构成(按行业)-项目名称-第3名</t>
  </si>
  <si>
    <t>主营构成(按行业)-项目收入-第3名</t>
  </si>
  <si>
    <t>主营构成(按行业)-项目成本-第3名</t>
  </si>
  <si>
    <t>主营构成(按行业)-项目毛利-第3名</t>
  </si>
  <si>
    <t>主营构成(按行业)-项目名称-第4名</t>
  </si>
  <si>
    <t>主营构成(按行业)-项目收入-第4名</t>
  </si>
  <si>
    <t>主营构成(按行业)-项目成本-第4名</t>
  </si>
  <si>
    <t>主营构成(按行业)-项目毛利-第4名</t>
  </si>
  <si>
    <t>主营构成(按行业)-项目名称-第5名</t>
  </si>
  <si>
    <t>主营构成(按行业)-项目收入-第5名</t>
  </si>
  <si>
    <t>主营构成(按行业)-项目成本-第5名</t>
  </si>
  <si>
    <t>主营构成(按行业)-项目毛利-第5名</t>
  </si>
  <si>
    <t>主营收入构成(按产品)</t>
  </si>
  <si>
    <t>主营构成(按产品)-项目名称-第1名</t>
  </si>
  <si>
    <t>主营构成(按产品)-项目收入-第1名</t>
  </si>
  <si>
    <t>主营构成(按产品)-项目成本-第1名</t>
  </si>
  <si>
    <t>主营构成(按产品)-项目毛利-第1名</t>
  </si>
  <si>
    <t>主营构成(按产品)-项目名称-第2名</t>
  </si>
  <si>
    <t>主营构成(按产品)-项目收入-第2名</t>
  </si>
  <si>
    <t>主营构成(按产品)-项目成本-第2名</t>
  </si>
  <si>
    <t>主营构成(按产品)-项目毛利-第2名</t>
  </si>
  <si>
    <t>主营构成(按产品)-项目名称-第3名</t>
  </si>
  <si>
    <t>主营构成(按产品)-项目收入-第3名</t>
  </si>
  <si>
    <t>主营构成(按产品)-项目成本-第3名</t>
  </si>
  <si>
    <t>主营构成(按产品)-项目毛利-第3名</t>
  </si>
  <si>
    <t>主营构成(按产品)-项目名称-第4名</t>
  </si>
  <si>
    <t>主营构成(按产品)-项目收入-第4名</t>
  </si>
  <si>
    <t>主营构成(按产品)-项目成本-第4名</t>
  </si>
  <si>
    <t>主营构成(按产品)-项目毛利-第4名</t>
  </si>
  <si>
    <t>主营构成(按产品)-项目名称-第5名</t>
  </si>
  <si>
    <t>主营构成(按产品)-项目收入-第5名</t>
  </si>
  <si>
    <t>主营构成(按产品)-项目成本-第5名</t>
  </si>
  <si>
    <t>主营构成(按产品)-项目毛利-第5名</t>
  </si>
  <si>
    <t>主营收入构成(按地区)</t>
  </si>
  <si>
    <t>主营构成(按地区)-项目名称-第1名</t>
  </si>
  <si>
    <t>主营构成(按地区)-项目收入-第1名</t>
  </si>
  <si>
    <t>主营构成(按地区)-项目成本-第1名</t>
  </si>
  <si>
    <t>主营构成(按地区)-项目毛利-第1名</t>
  </si>
  <si>
    <t>主营构成(按地区)-项目名称-第2名</t>
  </si>
  <si>
    <t>主营构成(按地区)-项目收入-第2名</t>
  </si>
  <si>
    <t>主营构成(按地区)-项目成本-第2名</t>
  </si>
  <si>
    <t>主营构成(按地区)-项目毛利-第2名</t>
  </si>
  <si>
    <t>主营构成(按地区)-项目名称-第3名</t>
  </si>
  <si>
    <t>主营构成(按地区)-项目收入-第3名</t>
  </si>
  <si>
    <t>主营构成(按地区)-项目成本-第3名</t>
  </si>
  <si>
    <t>主营构成(按地区)-项目毛利-第3名</t>
  </si>
  <si>
    <t>主营构成(按地区)-项目名称-第4名</t>
  </si>
  <si>
    <t>主营构成(按地区)-项目收入-第4名</t>
  </si>
  <si>
    <t>主营构成(按地区)-项目成本-第4名</t>
  </si>
  <si>
    <t>主营构成(按地区)-项目毛利-第4名</t>
  </si>
  <si>
    <t>主营构成(按地区)-项目名称-第5名</t>
  </si>
  <si>
    <t>主营构成(按地区)-项目收入-第5名</t>
  </si>
  <si>
    <t>主营构成(按地区)-项目成本-第5名</t>
  </si>
  <si>
    <t>主营构成(按地区)-项目毛利-第5名</t>
  </si>
  <si>
    <t>海外业务收入</t>
  </si>
  <si>
    <t>应收账款-金额-1年以内</t>
  </si>
  <si>
    <t>应收账款-比例_x000D_-1年以内</t>
  </si>
  <si>
    <t>应收账款-坏账准备_x000D_-1年以内</t>
  </si>
  <si>
    <t>应收账款-金额-1-2年</t>
  </si>
  <si>
    <t>应收账款-比例_x000D_-1-2年</t>
  </si>
  <si>
    <t>应收账款-坏账准备_x000D_-1-2年</t>
  </si>
  <si>
    <t>应收账款-金额-2-3年</t>
  </si>
  <si>
    <t>应收账款-比例_x000D_-2-3年</t>
  </si>
  <si>
    <t>应收账款-坏账准备_x000D_-2-3年</t>
  </si>
  <si>
    <t>应收账款-金额-3年以上</t>
  </si>
  <si>
    <t>应收账款-比例_x000D_-3年以上</t>
  </si>
  <si>
    <t>应收账款-坏账准备_x000D_-3年以上</t>
  </si>
  <si>
    <t>应收账款-坏账准备(按性质)_x000D_-单项金额重大</t>
  </si>
  <si>
    <t>应收账款-坏账准备(按性质)_x000D_-单项金额不重大</t>
  </si>
  <si>
    <t>应收账款-坏账准备(按性质)_x000D_-其他不重大</t>
  </si>
  <si>
    <t>应收账款-坏账准备(按性质)_x000D_-其他计提</t>
  </si>
  <si>
    <t>主体名称</t>
  </si>
  <si>
    <t>code</t>
  </si>
  <si>
    <t>name</t>
  </si>
  <si>
    <t>monetary_cap</t>
  </si>
  <si>
    <t>tradable_fin_assets</t>
  </si>
  <si>
    <t>notes_rcv</t>
  </si>
  <si>
    <t>acct_rcv</t>
  </si>
  <si>
    <t>oth_rcv</t>
  </si>
  <si>
    <t>prepay</t>
  </si>
  <si>
    <t>dvd_rcv</t>
  </si>
  <si>
    <t>int_rcv</t>
  </si>
  <si>
    <t>inventories</t>
  </si>
  <si>
    <t>consumptive_bio_assets</t>
  </si>
  <si>
    <t>deferred_exp</t>
  </si>
  <si>
    <t>hfs_assets</t>
  </si>
  <si>
    <t>non_cur_assets_due_within_1y</t>
  </si>
  <si>
    <t>settle_rsrv</t>
  </si>
  <si>
    <t>loans_to_oth_banks</t>
  </si>
  <si>
    <t>margin_acct</t>
  </si>
  <si>
    <t>prem_rcv</t>
  </si>
  <si>
    <t>rcv_from_reinsurer</t>
  </si>
  <si>
    <t>rcv_from_ceded_insur_cont_rsrv</t>
  </si>
  <si>
    <t>red_monetary_cap_for_sale</t>
  </si>
  <si>
    <t>tot_acct_rcv</t>
  </si>
  <si>
    <t>oth_cur_assets</t>
  </si>
  <si>
    <t>cur_assets_gap</t>
  </si>
  <si>
    <t>cur_assets_gap_detail</t>
  </si>
  <si>
    <t>tot_cur_assets</t>
  </si>
  <si>
    <t>fin_assets_amortizedcost</t>
  </si>
  <si>
    <t>fin_assets_chg_compreh_inc</t>
  </si>
  <si>
    <t>fin_assets_avail_for_sale</t>
  </si>
  <si>
    <t>held_to_mty_invest</t>
  </si>
  <si>
    <t>invest_real_estate</t>
  </si>
  <si>
    <t>long_term_eqy_invest</t>
  </si>
  <si>
    <t>long_term_rec</t>
  </si>
  <si>
    <t>fix_assets</t>
  </si>
  <si>
    <t>proj_matl</t>
  </si>
  <si>
    <t>const_in_prog</t>
  </si>
  <si>
    <t>fix_assets_disp</t>
  </si>
  <si>
    <t>productive_bio_assets</t>
  </si>
  <si>
    <t>oil_and_natural_gas_assets</t>
  </si>
  <si>
    <t>intang_assets</t>
  </si>
  <si>
    <t>r_and_d_costs</t>
  </si>
  <si>
    <t>goodwill</t>
  </si>
  <si>
    <t>long_term_deferred_exp</t>
  </si>
  <si>
    <t>deferred_tax_assets</t>
  </si>
  <si>
    <t>loans_and_adv_granted</t>
  </si>
  <si>
    <t>oth_non_cur_assets</t>
  </si>
  <si>
    <t>non_cur_assets_gap</t>
  </si>
  <si>
    <t>non_cur_assets_gap_detail</t>
  </si>
  <si>
    <t>tot_non_cur_assets</t>
  </si>
  <si>
    <t>cash_deposits_central_bank</t>
  </si>
  <si>
    <t>agency_bus_assets</t>
  </si>
  <si>
    <t>rcv_invest</t>
  </si>
  <si>
    <t>asset_dep_oth_banks_fin_inst</t>
  </si>
  <si>
    <t>precious_metals</t>
  </si>
  <si>
    <t>rcv_ceded_unearned_prem_rsrv</t>
  </si>
  <si>
    <t>rcv_ceded_claim_rsrv</t>
  </si>
  <si>
    <t>rcv_ceded_life_insur_rsrv</t>
  </si>
  <si>
    <t>rcv_ceded_lt_health_insur_rsrv</t>
  </si>
  <si>
    <t>insured_pledge_loan</t>
  </si>
  <si>
    <t>cap_mrgn_paid</t>
  </si>
  <si>
    <t>independent_acct_assets</t>
  </si>
  <si>
    <t>time_deposits</t>
  </si>
  <si>
    <t>subr_rec</t>
  </si>
  <si>
    <t>mrgn_paid</t>
  </si>
  <si>
    <t>seat_fees_exchange</t>
  </si>
  <si>
    <t>clients_cap_deposit</t>
  </si>
  <si>
    <t>clients_rsrv_settle</t>
  </si>
  <si>
    <t>oth_assets</t>
  </si>
  <si>
    <t>derivative_fin_assets</t>
  </si>
  <si>
    <t>assets_gap</t>
  </si>
  <si>
    <t>assets_gap_detail</t>
  </si>
  <si>
    <t>tot_assets</t>
  </si>
  <si>
    <t>st_borrow</t>
  </si>
  <si>
    <t>tradable_fin_liab</t>
  </si>
  <si>
    <t>notes_payable</t>
  </si>
  <si>
    <t>acct_payable</t>
  </si>
  <si>
    <t>adv_from_cust</t>
  </si>
  <si>
    <t>empl_ben_payable</t>
  </si>
  <si>
    <t>taxes_surcharges_payable</t>
  </si>
  <si>
    <t>tot_acct_payable</t>
  </si>
  <si>
    <t>int_payable</t>
  </si>
  <si>
    <t>dvd_payable</t>
  </si>
  <si>
    <t>oth_payable</t>
  </si>
  <si>
    <t>acc_exp</t>
  </si>
  <si>
    <t>deferred_inc_cur_liab</t>
  </si>
  <si>
    <t>hfs_liab</t>
  </si>
  <si>
    <t>non_cur_liab_due_within_1y</t>
  </si>
  <si>
    <t>st_bonds_payable</t>
  </si>
  <si>
    <t>borrow_central_bank</t>
  </si>
  <si>
    <t>deposit_received_ib_deposits</t>
  </si>
  <si>
    <t>loans_oth_banks</t>
  </si>
  <si>
    <t>fund_sales_fin_assets_rp</t>
  </si>
  <si>
    <t>handling_charges_comm_payable</t>
  </si>
  <si>
    <t>payable_to_reinsurer</t>
  </si>
  <si>
    <t>rsrv_insur_cont</t>
  </si>
  <si>
    <t>acting_trading_sec</t>
  </si>
  <si>
    <t>acting_uw_sec</t>
  </si>
  <si>
    <t>oth_cur_liab</t>
  </si>
  <si>
    <t>cur_liab_gap</t>
  </si>
  <si>
    <t>cur_liab_gap_detail</t>
  </si>
  <si>
    <t>tot_cur_liab</t>
  </si>
  <si>
    <t>lt_borrow</t>
  </si>
  <si>
    <t>bonds_payable</t>
  </si>
  <si>
    <t>lt_payable</t>
  </si>
  <si>
    <t>lt_empl_ben_payable</t>
  </si>
  <si>
    <t>specific_item_payable</t>
  </si>
  <si>
    <t>provisions</t>
  </si>
  <si>
    <t>deferred_tax_liab</t>
  </si>
  <si>
    <t>deferred_inc_non_cur_liab</t>
  </si>
  <si>
    <t>oth_non_cur_liab</t>
  </si>
  <si>
    <t>non_cur_liab_gap</t>
  </si>
  <si>
    <t>non_cur_liab_gap_detail</t>
  </si>
  <si>
    <t>tot_non_cur_liab</t>
  </si>
  <si>
    <t>liab_dep_oth_banks_fin_inst</t>
  </si>
  <si>
    <t>agency_bus_liab</t>
  </si>
  <si>
    <t>cust_bank_dep</t>
  </si>
  <si>
    <t>claims_payable</t>
  </si>
  <si>
    <t>dvd_payable_insured</t>
  </si>
  <si>
    <t>deposit_received</t>
  </si>
  <si>
    <t>insured_deposit_invest</t>
  </si>
  <si>
    <t>unearned_prem_rsrv</t>
  </si>
  <si>
    <t>out_loss_rsrv</t>
  </si>
  <si>
    <t>life_insur_rsrv</t>
  </si>
  <si>
    <t>lt_health_insur_v</t>
  </si>
  <si>
    <t>independent_acct_liab</t>
  </si>
  <si>
    <t>prem_received_adv</t>
  </si>
  <si>
    <t>pledge_loan</t>
  </si>
  <si>
    <t>st_finl_inst_payable</t>
  </si>
  <si>
    <t>oth_liab</t>
  </si>
  <si>
    <t>derivative_fin_liab</t>
  </si>
  <si>
    <t>liab_gap</t>
  </si>
  <si>
    <t>liab_gap_detail</t>
  </si>
  <si>
    <t>tot_liab</t>
  </si>
  <si>
    <t>cap_stk</t>
  </si>
  <si>
    <t>other_equity_instruments</t>
  </si>
  <si>
    <t>other_equity_instruments_PRE</t>
  </si>
  <si>
    <t>cap_rsrv</t>
  </si>
  <si>
    <t>surplus_rsrv</t>
  </si>
  <si>
    <t>undistributed_profit</t>
  </si>
  <si>
    <t>tsy_stk</t>
  </si>
  <si>
    <t>other_compreh_inc_bs</t>
  </si>
  <si>
    <t>special_rsrv</t>
  </si>
  <si>
    <t>prov_nom_risks</t>
  </si>
  <si>
    <t>cnvd_diff_foreign_curr_stat</t>
  </si>
  <si>
    <t>unconfirmed_invest_loss_bs</t>
  </si>
  <si>
    <t>shrhldr_eqy_gap</t>
  </si>
  <si>
    <t>shrhldr_eqy_gap_detail</t>
  </si>
  <si>
    <t>eqy_belongto_parcomsh</t>
  </si>
  <si>
    <t>minority_int</t>
  </si>
  <si>
    <t>tot_equity</t>
  </si>
  <si>
    <t>liab_shrhldr_eqy_gap</t>
  </si>
  <si>
    <t>liab_shrhldr_eqy_gap_detail</t>
  </si>
  <si>
    <t>tot_liab_shrhldr_eqy</t>
  </si>
  <si>
    <t>tot_oper_rev</t>
  </si>
  <si>
    <t>oper_rev</t>
  </si>
  <si>
    <t>int_inc</t>
  </si>
  <si>
    <t>insur_prem_unearned</t>
  </si>
  <si>
    <t>handling_chrg_comm_inc</t>
  </si>
  <si>
    <t>tot_prem_inc</t>
  </si>
  <si>
    <t>reinsur_inc</t>
  </si>
  <si>
    <t>prem_ceded</t>
  </si>
  <si>
    <t>unearned_prem_rsrv_withdraw</t>
  </si>
  <si>
    <t>net_inc_agencybusiness</t>
  </si>
  <si>
    <t>net_inc_underwriting-business</t>
  </si>
  <si>
    <t>net_inc_customerasset-managementbusiness</t>
  </si>
  <si>
    <t>other_oper_inc</t>
  </si>
  <si>
    <t>net_int_inc</t>
  </si>
  <si>
    <t>net_fee_and_commission_inc</t>
  </si>
  <si>
    <t>net_other_oper_inc</t>
  </si>
  <si>
    <t>tot_oper_cost</t>
  </si>
  <si>
    <t>oper_cost</t>
  </si>
  <si>
    <t>int_exp</t>
  </si>
  <si>
    <t>handling_chrg_comm_exp</t>
  </si>
  <si>
    <t>oper_exp</t>
  </si>
  <si>
    <t>taxes_surcharges_ops</t>
  </si>
  <si>
    <t>selling_dist_exp</t>
  </si>
  <si>
    <t>gerl_admin_exp</t>
  </si>
  <si>
    <t>fin_exp_is</t>
  </si>
  <si>
    <t>impair_loss_assets</t>
  </si>
  <si>
    <t>prepay_surr</t>
  </si>
  <si>
    <t>net_claim_exp</t>
  </si>
  <si>
    <t>net_insur_cont_rsrv</t>
  </si>
  <si>
    <t>dvd_exp_insured</t>
  </si>
  <si>
    <t>reinsurance_exp</t>
  </si>
  <si>
    <t>claim_exp_recoverable</t>
  </si>
  <si>
    <t>Insur_rsrv_recoverable</t>
  </si>
  <si>
    <t>reinsur_exp_recoverable</t>
  </si>
  <si>
    <t>other_oper_exp</t>
  </si>
  <si>
    <t>net_inc_other_ops</t>
  </si>
  <si>
    <t>net_gain_chg_fv</t>
  </si>
  <si>
    <t>net_invest_inc</t>
  </si>
  <si>
    <t>inc_invest_assoc_jv_entp</t>
  </si>
  <si>
    <t>net_gain_fx_trans</t>
  </si>
  <si>
    <t>gain_asset_dispositions</t>
  </si>
  <si>
    <t>other_grants_inc</t>
  </si>
  <si>
    <t>opprofit_gap</t>
  </si>
  <si>
    <t>opprofit_gap_detail</t>
  </si>
  <si>
    <t>opprofit</t>
  </si>
  <si>
    <t>non_oper_rev</t>
  </si>
  <si>
    <t>non_oper_exp</t>
  </si>
  <si>
    <t>net_loss_disp_noncur_asset</t>
  </si>
  <si>
    <t>profit_gap</t>
  </si>
  <si>
    <t>profit_gap_detail</t>
  </si>
  <si>
    <t>tot_profit</t>
  </si>
  <si>
    <t>tax</t>
  </si>
  <si>
    <t>unconfirmed_invest_loss_is</t>
  </si>
  <si>
    <t>net_profit_is_gap</t>
  </si>
  <si>
    <t>net_profit_is_gap_detail</t>
  </si>
  <si>
    <t>net_profit_is</t>
  </si>
  <si>
    <t>net_profit_continued</t>
  </si>
  <si>
    <t>net_profit_discontinued</t>
  </si>
  <si>
    <t>minority_int_inc</t>
  </si>
  <si>
    <t>np_belongto_parcomsh</t>
  </si>
  <si>
    <t>eps_basic_is</t>
  </si>
  <si>
    <t>eps_diluted_is</t>
  </si>
  <si>
    <t>other_compreh_inc</t>
  </si>
  <si>
    <t>tot_compreh_inc</t>
  </si>
  <si>
    <t>tot_compreh_inc_min_shrhldr</t>
  </si>
  <si>
    <t>tot_compreh_inc_parent_comp</t>
  </si>
  <si>
    <t>cash_recp_sg_and_rs</t>
  </si>
  <si>
    <t>recp_tax_rends</t>
  </si>
  <si>
    <t>other_cash_recp_ral_oper_act</t>
  </si>
  <si>
    <t>net_incr_insured_dep</t>
  </si>
  <si>
    <t>net_incr_dep_cob</t>
  </si>
  <si>
    <t>net_incr_loans_central_bank</t>
  </si>
  <si>
    <t>net_incr_fund_borr_ofi</t>
  </si>
  <si>
    <t>net_incr_int_handling_chrg</t>
  </si>
  <si>
    <t>cash_recp_prem_orig_inco</t>
  </si>
  <si>
    <t>net_cash_received_reinsu_bus</t>
  </si>
  <si>
    <t>net_incr_disp_tfa</t>
  </si>
  <si>
    <t>net_incr_disp_fin_assets_avail</t>
  </si>
  <si>
    <t>net_incr_loans_other_bank</t>
  </si>
  <si>
    <t>net_incr_repurch_bus_fund</t>
  </si>
  <si>
    <t>net_cash_from_seurities</t>
  </si>
  <si>
    <t>cash_inflows_oper_act_gap</t>
  </si>
  <si>
    <t>cash_inflows_oper_act_gap_detail</t>
  </si>
  <si>
    <t>stot_cash_inflows_oper_act</t>
  </si>
  <si>
    <t>net_incr_lending_fund</t>
  </si>
  <si>
    <t>net_fina_instruments_measured_at_fmv</t>
  </si>
  <si>
    <t>cash_pay_goods_purch_serv_rec</t>
  </si>
  <si>
    <t>cash_pay_beh_empl</t>
  </si>
  <si>
    <t>pay_all_typ_tax</t>
  </si>
  <si>
    <t>other_cash_pay_ral_oper_act</t>
  </si>
  <si>
    <t>net_incr_clients_loan_adv</t>
  </si>
  <si>
    <t>net_incr_dep_cbob</t>
  </si>
  <si>
    <t>cash_pay_claims_orig_inco</t>
  </si>
  <si>
    <t>handling_chrg_paid</t>
  </si>
  <si>
    <t>comm_insur_plcy_paid</t>
  </si>
  <si>
    <t>cash_outflows_oper_act_gap</t>
  </si>
  <si>
    <t>cash_outflows_oper_act_gap_detail</t>
  </si>
  <si>
    <t>stot_cash_outflows_oper_act</t>
  </si>
  <si>
    <t>net_cash_flows_oper_act</t>
  </si>
  <si>
    <t>cash_recp_disp_withdrwl_invest</t>
  </si>
  <si>
    <t>cash_recp_return_invest</t>
  </si>
  <si>
    <t>net_cash_recp_disp_fiolta</t>
  </si>
  <si>
    <t>net_cash_recp_disp_sobu</t>
  </si>
  <si>
    <t>other_cash_recp_ral_inv_act</t>
  </si>
  <si>
    <t>cash_inflows_inv_act_gap</t>
  </si>
  <si>
    <t>cash_inflows_inv_act_gap_detail</t>
  </si>
  <si>
    <t>stot_cash_inflows_inv_act</t>
  </si>
  <si>
    <t>cash_pay_acq_const_fiolta</t>
  </si>
  <si>
    <t>cash_paid_invest</t>
  </si>
  <si>
    <t>net_incr_pledge_loan</t>
  </si>
  <si>
    <t>net_cash_pay_aquis_sobu</t>
  </si>
  <si>
    <t>other_cash_pay_ral_inv_act</t>
  </si>
  <si>
    <t>cash_outflows_inv_act_gap</t>
  </si>
  <si>
    <t>cash_outflows_inv_act_gap_detail</t>
  </si>
  <si>
    <t>stot_cash_outflows_inv_act</t>
  </si>
  <si>
    <t>net_cash_flows_inv_act</t>
  </si>
  <si>
    <t>cash_recp_cap_contrib</t>
  </si>
  <si>
    <t>cash_rec_saims</t>
  </si>
  <si>
    <t>cash_recp_borrow</t>
  </si>
  <si>
    <t>other_cash_recp_ral_fnc_act</t>
  </si>
  <si>
    <t>proc_issue_bonds</t>
  </si>
  <si>
    <t>cash_inflows_fnc_act_gap</t>
  </si>
  <si>
    <t>cash_inflows_fnc_act_gap_detail</t>
  </si>
  <si>
    <t>stot_cash_inflows_fnc_act</t>
  </si>
  <si>
    <t>cash_prepay_amt_borr</t>
  </si>
  <si>
    <t>cash_pay_dist_dpcp_int_exp</t>
  </si>
  <si>
    <t>dvd_profit_paid_sc_ms</t>
  </si>
  <si>
    <t>other_cash_pay_ral_fnc_act</t>
  </si>
  <si>
    <t>cash_outflows_fnc_act_gap</t>
  </si>
  <si>
    <t>cash_outflows_fnc_act_gap_detail</t>
  </si>
  <si>
    <t>stot_cash_outflows_fnc_act</t>
  </si>
  <si>
    <t>net_cash_flows_fnc_act</t>
  </si>
  <si>
    <t>eff_fx_flu_cash</t>
  </si>
  <si>
    <t>net_incr_cash_cash_equ_gap</t>
  </si>
  <si>
    <t>net_incr_cash_cash_equ_gap_detail</t>
  </si>
  <si>
    <t>net_incr_cash_cash_equ_dm</t>
  </si>
  <si>
    <t>cash_cash_equ_beg_period</t>
  </si>
  <si>
    <t>cash_cash_equ_end_period</t>
  </si>
  <si>
    <t>net_profit_cs</t>
  </si>
  <si>
    <t>prov_depr_assets</t>
  </si>
  <si>
    <t>depr_fa_coga_dpba</t>
  </si>
  <si>
    <t>amort_intang_assets</t>
  </si>
  <si>
    <t>amort_lt_deferred_exp</t>
  </si>
  <si>
    <t>decr_deferred_exp</t>
  </si>
  <si>
    <t>incr_acc_exp</t>
  </si>
  <si>
    <t>loss_disp_fiolta</t>
  </si>
  <si>
    <t>loss_scr_fa</t>
  </si>
  <si>
    <t>loss_fv_chg</t>
  </si>
  <si>
    <t>fin_exp_cs</t>
  </si>
  <si>
    <t>invest_loss</t>
  </si>
  <si>
    <t>decr_deferred_inc_tax_assets</t>
  </si>
  <si>
    <t>incr_deferred_inc_tax_liab</t>
  </si>
  <si>
    <t>decr_inventories</t>
  </si>
  <si>
    <t>decr_oper_payable</t>
  </si>
  <si>
    <t>incr_oper_payable</t>
  </si>
  <si>
    <t>unconfirmed_invest_loss_cs</t>
  </si>
  <si>
    <t>others</t>
  </si>
  <si>
    <t>im_net_cash_flows_oper_act_gap</t>
  </si>
  <si>
    <t>im_net_cash_flows_oper_act_gap_detail</t>
  </si>
  <si>
    <t>im_net_cash_flows_oper_act</t>
  </si>
  <si>
    <t>conv_debt_into_cap</t>
  </si>
  <si>
    <t>conv_corp_bonds_due_within_1y</t>
  </si>
  <si>
    <t>fa_fnc_leases</t>
  </si>
  <si>
    <t>end_bal_cash</t>
  </si>
  <si>
    <t>beg_bal_cash</t>
  </si>
  <si>
    <t>end_bal_cash_equ</t>
  </si>
  <si>
    <t>beg_bal_cash_equ</t>
  </si>
  <si>
    <t>im_net_incr_cash_cash_equ_gap</t>
  </si>
  <si>
    <t>im_net_incr_cash_cash_equ_gap_detail</t>
  </si>
  <si>
    <t>net_incr_cash_cash_equ_im</t>
  </si>
  <si>
    <t>stmnote_profitapr_1</t>
  </si>
  <si>
    <t>stmnote_profitapr_2</t>
  </si>
  <si>
    <t>stmnote_profitapr_3</t>
  </si>
  <si>
    <t>stmnote_profitapr_4</t>
  </si>
  <si>
    <t>stmnote_profitapr_5</t>
  </si>
  <si>
    <t>stmnote_profitapr_6</t>
  </si>
  <si>
    <t>stmnote_profitapr_8</t>
  </si>
  <si>
    <t>stmnote_profitapr_9</t>
  </si>
  <si>
    <t>stmnote_profitapr_10</t>
  </si>
  <si>
    <t>stmnote_guarantee_1</t>
  </si>
  <si>
    <t>stmnote_guarantee_2</t>
  </si>
  <si>
    <t>stmnote_guarantee_3</t>
  </si>
  <si>
    <t>stmnote_guarantee_4</t>
  </si>
  <si>
    <t>stmnote_guarantee_5</t>
  </si>
  <si>
    <t>stmnote_guarantee_6</t>
  </si>
  <si>
    <t>stmnote_associated_1</t>
  </si>
  <si>
    <t>stmnote_associated_2</t>
  </si>
  <si>
    <t>stmnote_associated_3</t>
  </si>
  <si>
    <t>stmnote_associated_4</t>
  </si>
  <si>
    <t>stmnote_associated_5</t>
  </si>
  <si>
    <t>stmnote_associated_6</t>
  </si>
  <si>
    <t>stmnote_audit_agency</t>
  </si>
  <si>
    <t>stmnote_audit_cpa</t>
  </si>
  <si>
    <t>stmnote_audit_expense</t>
  </si>
  <si>
    <t>stmnote_audit_category</t>
  </si>
  <si>
    <t>stmnote_audit_interpretation</t>
  </si>
  <si>
    <t>stmnote_InAudit_agency</t>
  </si>
  <si>
    <t>stmnote_InAudit_cpa</t>
  </si>
  <si>
    <t>stmnote_InAudit_category</t>
  </si>
  <si>
    <t>stmnote_InAudit_interpretation</t>
  </si>
  <si>
    <t>stmnote_InAudit_issuingdate</t>
  </si>
  <si>
    <t>stmnote_inv_1</t>
  </si>
  <si>
    <t>stmnote_inv_2</t>
  </si>
  <si>
    <t>stmnote_inv_3</t>
  </si>
  <si>
    <t>stmnote_inv_4</t>
  </si>
  <si>
    <t>stmnote_inv_5</t>
  </si>
  <si>
    <t>stmnote_inv_6</t>
  </si>
  <si>
    <t>stmnote_inv_7</t>
  </si>
  <si>
    <t>stmnote_inv_8</t>
  </si>
  <si>
    <t>stmnote_assetdetail_1</t>
  </si>
  <si>
    <t>stmnote_assetdetail_2</t>
  </si>
  <si>
    <t>stmnote_assetdetail_3</t>
  </si>
  <si>
    <t>stmnote_assetdetail_4</t>
  </si>
  <si>
    <t>stmnote_assetdetail_5</t>
  </si>
  <si>
    <t>stmnote_assetdetail_6</t>
  </si>
  <si>
    <t>stmnote_assetdetail_7</t>
  </si>
  <si>
    <t>stmnote_assetdetail_8</t>
  </si>
  <si>
    <t>stmnote_assetdetail_9</t>
  </si>
  <si>
    <t>stmnote_assetdetail_10</t>
  </si>
  <si>
    <t>stmnote_assetdetail_11</t>
  </si>
  <si>
    <t>stmnote_assetdetail_12</t>
  </si>
  <si>
    <t>stmnote_assetdetail_13</t>
  </si>
  <si>
    <t>stmnote_assetdetail_14</t>
  </si>
  <si>
    <t>stmnote_assetdetail_15</t>
  </si>
  <si>
    <t>stmnote_assetdetail_16</t>
  </si>
  <si>
    <t>stmnote_assetdetail_17</t>
  </si>
  <si>
    <t>stmnote_assetdetail_18</t>
  </si>
  <si>
    <t>stmnote_assetdetail_19</t>
  </si>
  <si>
    <t>stmnote_assetdetail_20</t>
  </si>
  <si>
    <t>stmnote_LandUseRights_19</t>
  </si>
  <si>
    <t>stmnote_LandUseRights_20</t>
  </si>
  <si>
    <t>stmnote_LandUseRights_21</t>
  </si>
  <si>
    <t>stmnote_LandUseRights_22</t>
  </si>
  <si>
    <t>stmnote_SPUAR_0001</t>
  </si>
  <si>
    <t>stmnote_SPUAR_0002</t>
  </si>
  <si>
    <t>stmnote_SPUAR_0003</t>
  </si>
  <si>
    <t>stmnote_SPUAR_0004</t>
  </si>
  <si>
    <t>stmnote_SPUAR_0005</t>
  </si>
  <si>
    <t>stmnote_SPUAR_0006</t>
  </si>
  <si>
    <t>stmnote_SPUAR_0007</t>
  </si>
  <si>
    <t>stmnote_SPUAR_10001</t>
  </si>
  <si>
    <t>stmnote_SPUAR_10002</t>
  </si>
  <si>
    <t>stmnote_SPUAR_10003</t>
  </si>
  <si>
    <t>stmnote_SPUAR_10004</t>
  </si>
  <si>
    <t>stmnote_SPUAR_10007</t>
  </si>
  <si>
    <t>stmnote_SPUAR_10005</t>
  </si>
  <si>
    <t>stmnote_SPUAR_10006</t>
  </si>
  <si>
    <t>stmnote_FAAviableForSale_0001</t>
  </si>
  <si>
    <t>stmnote_FAAviableForSale_0002</t>
  </si>
  <si>
    <t>stmnote_FAAviableForSale_0003</t>
  </si>
  <si>
    <t>stmnote_FAAviableForSale_0004</t>
  </si>
  <si>
    <t>stmnote_securitieslending_1</t>
  </si>
  <si>
    <t>stmnote_securitieslending_2</t>
  </si>
  <si>
    <t>stmnote_securitieslending_3</t>
  </si>
  <si>
    <t>stmnote_securitieslending_4</t>
  </si>
  <si>
    <t>stmnote_securitieslending_5</t>
  </si>
  <si>
    <t>stmnote_securitieslending_6</t>
  </si>
  <si>
    <t>stmnote_cash_deposits_1</t>
  </si>
  <si>
    <t>stmnote_cash_deposits_2</t>
  </si>
  <si>
    <t>stmnote_DPST_4405</t>
  </si>
  <si>
    <t>stmnote_DPST_4406</t>
  </si>
  <si>
    <t>stmnote_DPST_4407</t>
  </si>
  <si>
    <t>stmnote_DPST_4408</t>
  </si>
  <si>
    <t>stmnote_DPST_4409</t>
  </si>
  <si>
    <t>stmnote_DPST_4410</t>
  </si>
  <si>
    <t>stmnote_DPST_4411</t>
  </si>
  <si>
    <t>stmnote_DPST_4412</t>
  </si>
  <si>
    <t>stmnote_STBorrow_4505</t>
  </si>
  <si>
    <t>stmnote_STBorrow_4506</t>
  </si>
  <si>
    <t>stmnote_STBorrow_4507</t>
  </si>
  <si>
    <t>stmnote_STBorrow_4508</t>
  </si>
  <si>
    <t>stmnote_STBorrow_4509</t>
  </si>
  <si>
    <t>stmnote_STBorrow_4510</t>
  </si>
  <si>
    <t>stmnote_STBorrow_4511</t>
  </si>
  <si>
    <t>stmnote_STBorrow_4512</t>
  </si>
  <si>
    <t>stmnote_LTBorrow_4505</t>
  </si>
  <si>
    <t>stmnote_LTBorrow_4506</t>
  </si>
  <si>
    <t>stmnote_LTBorrow_4507</t>
  </si>
  <si>
    <t>stmnote_LTBorrow_4508</t>
  </si>
  <si>
    <t>stmnote_LTBorrow_4509</t>
  </si>
  <si>
    <t>stmnote_LTBorrow_4510</t>
  </si>
  <si>
    <t>stmnote_LTBorrow_4511</t>
  </si>
  <si>
    <t>stmnote_LTBorrow_4512</t>
  </si>
  <si>
    <t>stmnote_Borrow_4512</t>
  </si>
  <si>
    <t>stmnote_others_7636</t>
  </si>
  <si>
    <t>stmnote_others_7637</t>
  </si>
  <si>
    <t>stmnote_others_7639</t>
  </si>
  <si>
    <t>stmnote_Eoitems_6</t>
  </si>
  <si>
    <t>stmnote_Eoitems_7</t>
  </si>
  <si>
    <t>stmnote_Eoitems_8</t>
  </si>
  <si>
    <t>stmnote_Eoitems_9</t>
  </si>
  <si>
    <t>stmnote_Eoitems_10</t>
  </si>
  <si>
    <t>stmnote_Eoitems_11</t>
  </si>
  <si>
    <t>stmnote_Eoitems_12</t>
  </si>
  <si>
    <t>stmnote_Eoitems_13</t>
  </si>
  <si>
    <t>stmnote_Eoitems_14</t>
  </si>
  <si>
    <t>stmnote_Eoitems_15</t>
  </si>
  <si>
    <t>stmnote_Eoitems_16</t>
  </si>
  <si>
    <t>stmnote_Eoitems_17</t>
  </si>
  <si>
    <t>stmnote_Eoitems_18</t>
  </si>
  <si>
    <t>stmnote_Eoitems_28</t>
  </si>
  <si>
    <t>stmnote_Eoitems_29</t>
  </si>
  <si>
    <t>stmnote_Eoitems_30</t>
  </si>
  <si>
    <t>stmnote_Eoitems_31</t>
  </si>
  <si>
    <t>stmnote_Eoitems_32</t>
  </si>
  <si>
    <t>stmnote_Eoitems_33</t>
  </si>
  <si>
    <t>stmnote_Eoitems_19</t>
  </si>
  <si>
    <t>stmnote_Eoitems_20</t>
  </si>
  <si>
    <t>stmnote_Eoitems_21</t>
  </si>
  <si>
    <t>stmnote_Eoitems_22</t>
  </si>
  <si>
    <t>stmnote_Eoitems_23</t>
  </si>
  <si>
    <t>stmnote_Eoitems_24</t>
  </si>
  <si>
    <t>stmnote_ImpairmentLoss_4</t>
  </si>
  <si>
    <t>stmnote_ImpairmentLoss_5</t>
  </si>
  <si>
    <t>stmnote_ImpairmentLoss_6</t>
  </si>
  <si>
    <t>stmnote_ImpairmentLoss_7</t>
  </si>
  <si>
    <t>stmnote_ImpairmentLoss_8</t>
  </si>
  <si>
    <t>stmnote_ImpairmentLoss_9</t>
  </si>
  <si>
    <t>stmnote_finexp_4</t>
  </si>
  <si>
    <t>stmnote_finexp_5</t>
  </si>
  <si>
    <t>stmnote_finexp_13</t>
  </si>
  <si>
    <t>stmnote_finexp_6</t>
  </si>
  <si>
    <t>stmnote_finexp_7</t>
  </si>
  <si>
    <t>stmnote_finexp_8</t>
  </si>
  <si>
    <t>stmnote_RDexp_cost</t>
  </si>
  <si>
    <t>stmnote_RDexp_capital</t>
  </si>
  <si>
    <t>stmnote_RDexp</t>
  </si>
  <si>
    <t>stmnote_RDexptosales</t>
  </si>
  <si>
    <t>stmnote_others_7626</t>
  </si>
  <si>
    <t>stmnote_others_7627</t>
  </si>
  <si>
    <t>stmnote_others_7628</t>
  </si>
  <si>
    <t>stmnote_others_7629</t>
  </si>
  <si>
    <t>stmnote_others_7630</t>
  </si>
  <si>
    <t>stmnote_others_7631</t>
  </si>
  <si>
    <t>stmnote_others_7632</t>
  </si>
  <si>
    <t>stmnote_others_7633</t>
  </si>
  <si>
    <t>stmnote_tax</t>
  </si>
  <si>
    <t>stmnote_incometax_1</t>
  </si>
  <si>
    <t>stmnote_incometax_2</t>
  </si>
  <si>
    <t>stmnote_incometax_3</t>
  </si>
  <si>
    <t>stmnote_incometax_4</t>
  </si>
  <si>
    <t>stmnote_incometax_5</t>
  </si>
  <si>
    <t>stmnote_incometax_6</t>
  </si>
  <si>
    <t>stmnote_emplpayable_add</t>
  </si>
  <si>
    <t>stmnote_ben_eb</t>
  </si>
  <si>
    <t>stmnote_ben_sb</t>
  </si>
  <si>
    <t>stmnote_ben_add</t>
  </si>
  <si>
    <t>stmnote_ben_de</t>
  </si>
  <si>
    <t>stmnote_loans_1</t>
  </si>
  <si>
    <t>stmnote_others_4504</t>
  </si>
  <si>
    <t>segment_sales</t>
  </si>
  <si>
    <t>segment_industry_item</t>
  </si>
  <si>
    <t>segment_industry_sales</t>
  </si>
  <si>
    <t>segment_industry_cost</t>
  </si>
  <si>
    <t>segment_industry_profit</t>
  </si>
  <si>
    <t>segment_product_item</t>
  </si>
  <si>
    <t>segment_product_sales</t>
  </si>
  <si>
    <t>segment_product_cost</t>
  </si>
  <si>
    <t>segment_product_profit</t>
  </si>
  <si>
    <t>segment_region_item</t>
  </si>
  <si>
    <t>segment_region_sales</t>
  </si>
  <si>
    <t>segment_region_cost</t>
  </si>
  <si>
    <t>segment_region_profit</t>
  </si>
  <si>
    <t>stmnote_seg_1501</t>
  </si>
  <si>
    <t>stmnote_ar_1</t>
  </si>
  <si>
    <t>stmnote_ar_2</t>
  </si>
  <si>
    <t>stmnote_ar_3</t>
  </si>
  <si>
    <t>stmnote_ar_cat</t>
  </si>
  <si>
    <t>secu_code</t>
  </si>
  <si>
    <t>secu_name</t>
  </si>
  <si>
    <t>comp_name</t>
  </si>
  <si>
    <t>BS_0101</t>
  </si>
  <si>
    <t>BS_0102</t>
  </si>
  <si>
    <t>BS_0103</t>
  </si>
  <si>
    <t>BS_0104</t>
  </si>
  <si>
    <t>BS_0108</t>
  </si>
  <si>
    <t>BS_0105</t>
  </si>
  <si>
    <t>BS_0107</t>
  </si>
  <si>
    <t>BS_0106</t>
  </si>
  <si>
    <t>BS_0109</t>
  </si>
  <si>
    <t>BS_0112</t>
  </si>
  <si>
    <t>BS_0110</t>
  </si>
  <si>
    <t>BS_0111</t>
  </si>
  <si>
    <t>BS_0114_1</t>
  </si>
  <si>
    <t>BS_0114_2</t>
  </si>
  <si>
    <t>BS_0115</t>
  </si>
  <si>
    <t>BS_0114_3</t>
  </si>
  <si>
    <t>BS_0114_4</t>
  </si>
  <si>
    <t>BS_0114_5</t>
  </si>
  <si>
    <t>BS_0114_7</t>
  </si>
  <si>
    <t>BS_0116</t>
  </si>
  <si>
    <t>BS_0113</t>
  </si>
  <si>
    <t>BS_0148</t>
  </si>
  <si>
    <t>BS_0148_1</t>
  </si>
  <si>
    <t>BS_0191</t>
  </si>
  <si>
    <t>BS_0219</t>
  </si>
  <si>
    <t>BS_0220</t>
  </si>
  <si>
    <t>BS_0202</t>
  </si>
  <si>
    <t>BS_0203</t>
  </si>
  <si>
    <t>BS_0206</t>
  </si>
  <si>
    <t>BS_0205</t>
  </si>
  <si>
    <t>BS_0204</t>
  </si>
  <si>
    <t>BS_0207</t>
  </si>
  <si>
    <t>BS_0209</t>
  </si>
  <si>
    <t>BS_0208</t>
  </si>
  <si>
    <t>BS_0210</t>
  </si>
  <si>
    <t>BS_0211</t>
  </si>
  <si>
    <t>BS_0212</t>
  </si>
  <si>
    <t>BS_0213</t>
  </si>
  <si>
    <t>BS_0214</t>
  </si>
  <si>
    <t>BS_0215</t>
  </si>
  <si>
    <t>BS_0216</t>
  </si>
  <si>
    <t>BS_0217</t>
  </si>
  <si>
    <t>BS_0201</t>
  </si>
  <si>
    <t>BS_0218</t>
  </si>
  <si>
    <t>BS_0248</t>
  </si>
  <si>
    <t>BS_0248_1</t>
  </si>
  <si>
    <t>BS_0291</t>
  </si>
  <si>
    <t>BS_0221</t>
  </si>
  <si>
    <t>BS_0222</t>
  </si>
  <si>
    <t>BS_0223</t>
  </si>
  <si>
    <t>BS_0224</t>
  </si>
  <si>
    <t>BS_0225</t>
  </si>
  <si>
    <t>BS_0226</t>
  </si>
  <si>
    <t>BS_0227</t>
  </si>
  <si>
    <t>BS_0228</t>
  </si>
  <si>
    <t>BS_0229</t>
  </si>
  <si>
    <t>BS_0230</t>
  </si>
  <si>
    <t>BS_0231</t>
  </si>
  <si>
    <t>BS_0232</t>
  </si>
  <si>
    <t>BS_0233</t>
  </si>
  <si>
    <t>BS_0234</t>
  </si>
  <si>
    <t>BS_0235</t>
  </si>
  <si>
    <t>BS_0236</t>
  </si>
  <si>
    <t>BS_0237</t>
  </si>
  <si>
    <t>BS_0238</t>
  </si>
  <si>
    <t>BS_0239</t>
  </si>
  <si>
    <t>BS_0240</t>
  </si>
  <si>
    <t>BS_0348</t>
  </si>
  <si>
    <t>BS_0348_1</t>
  </si>
  <si>
    <t>BS_0299</t>
  </si>
  <si>
    <t>BS_0301</t>
  </si>
  <si>
    <t>BS_0317_8</t>
  </si>
  <si>
    <t>BS_0303</t>
  </si>
  <si>
    <t>BS_0304</t>
  </si>
  <si>
    <t>BS_0305</t>
  </si>
  <si>
    <t>BS_0307</t>
  </si>
  <si>
    <t>BS_0308</t>
  </si>
  <si>
    <t>BS_0318</t>
  </si>
  <si>
    <t>BS_0309</t>
  </si>
  <si>
    <t>BS_0310</t>
  </si>
  <si>
    <t>BS_0311</t>
  </si>
  <si>
    <t>BS_0313</t>
  </si>
  <si>
    <t>BS_0314</t>
  </si>
  <si>
    <t>BS_0414</t>
  </si>
  <si>
    <t>BS_0312</t>
  </si>
  <si>
    <t>BS_0315</t>
  </si>
  <si>
    <t>BS_0302</t>
  </si>
  <si>
    <t>BS_0317_5</t>
  </si>
  <si>
    <t>BS_0317_6</t>
  </si>
  <si>
    <t>BS_0317_7</t>
  </si>
  <si>
    <t>BS_0306</t>
  </si>
  <si>
    <t>BS_0317_1</t>
  </si>
  <si>
    <t>BS_0317_2</t>
  </si>
  <si>
    <t>BS_0317_3</t>
  </si>
  <si>
    <t>BS_0317_4</t>
  </si>
  <si>
    <t>BS_0316</t>
  </si>
  <si>
    <t>BS_0448</t>
  </si>
  <si>
    <t>BS_0448_1</t>
  </si>
  <si>
    <t>BS_0391</t>
  </si>
  <si>
    <t>BS_0401</t>
  </si>
  <si>
    <t>BS_0402</t>
  </si>
  <si>
    <t>BS_0403</t>
  </si>
  <si>
    <t>BS_0410</t>
  </si>
  <si>
    <t>BS_0404</t>
  </si>
  <si>
    <t>BS_0405</t>
  </si>
  <si>
    <t>BS_0406</t>
  </si>
  <si>
    <t>BS_0407</t>
  </si>
  <si>
    <t>BS_0408</t>
  </si>
  <si>
    <t>BS_0548</t>
  </si>
  <si>
    <t>BS_0548_1</t>
  </si>
  <si>
    <t>BS_0491</t>
  </si>
  <si>
    <t>BS_0411</t>
  </si>
  <si>
    <t>BS_0412</t>
  </si>
  <si>
    <t>BS_0413</t>
  </si>
  <si>
    <t>BS_0415</t>
  </si>
  <si>
    <t>BS_0416</t>
  </si>
  <si>
    <t>BS_0417</t>
  </si>
  <si>
    <t>BS_0418</t>
  </si>
  <si>
    <t>BS_0419</t>
  </si>
  <si>
    <t>BS_0420</t>
  </si>
  <si>
    <t>BS_0421</t>
  </si>
  <si>
    <t>BS_0422</t>
  </si>
  <si>
    <t>BS_0423</t>
  </si>
  <si>
    <t>BS_0424</t>
  </si>
  <si>
    <t>BS_0425</t>
  </si>
  <si>
    <t>BS_0426</t>
  </si>
  <si>
    <t>BS_0427</t>
  </si>
  <si>
    <t>BS_0428</t>
  </si>
  <si>
    <t>BS_0648</t>
  </si>
  <si>
    <t>BS_0648_1</t>
  </si>
  <si>
    <t>BS_0499</t>
  </si>
  <si>
    <t>BS_0501</t>
  </si>
  <si>
    <t>BS_0702</t>
  </si>
  <si>
    <t>BS_0703</t>
  </si>
  <si>
    <t>BS_0502</t>
  </si>
  <si>
    <t>BS_0505</t>
  </si>
  <si>
    <t>BS_0507</t>
  </si>
  <si>
    <t>BS_0503</t>
  </si>
  <si>
    <t>BS_0708</t>
  </si>
  <si>
    <t>BS_0504</t>
  </si>
  <si>
    <t>BS_0506</t>
  </si>
  <si>
    <t>BS_0508</t>
  </si>
  <si>
    <t>BS_0509</t>
  </si>
  <si>
    <t>BS_0748</t>
  </si>
  <si>
    <t>BS_0748_1</t>
  </si>
  <si>
    <t>BS_0510</t>
  </si>
  <si>
    <t>BS_0511</t>
  </si>
  <si>
    <t>BS_0591</t>
  </si>
  <si>
    <t>BS_0848</t>
  </si>
  <si>
    <t>BS_0848_1</t>
  </si>
  <si>
    <t>BS_0592</t>
  </si>
  <si>
    <t>PF_0101</t>
  </si>
  <si>
    <t>PF_0102</t>
  </si>
  <si>
    <t>PF_0102_1</t>
  </si>
  <si>
    <t>PF_0102_2</t>
  </si>
  <si>
    <t>PF_0102_3</t>
  </si>
  <si>
    <t>PF_0102_4</t>
  </si>
  <si>
    <t>PF_0102_5</t>
  </si>
  <si>
    <t>PF_0102_6</t>
  </si>
  <si>
    <t>PF_0102_7</t>
  </si>
  <si>
    <t>PF_0102_8</t>
  </si>
  <si>
    <t>PF_0102_9</t>
  </si>
  <si>
    <t>PF_0102_10</t>
  </si>
  <si>
    <t>PF_0102_11</t>
  </si>
  <si>
    <t>PF_0102_12</t>
  </si>
  <si>
    <t>PF_0102_13</t>
  </si>
  <si>
    <t>PF_0102_14</t>
  </si>
  <si>
    <t>PF_0106</t>
  </si>
  <si>
    <t>PF_0107</t>
  </si>
  <si>
    <t>PF_0108_1</t>
  </si>
  <si>
    <t>PF_0108_2</t>
  </si>
  <si>
    <t>PF_0109</t>
  </si>
  <si>
    <t>PF_0115</t>
  </si>
  <si>
    <t>PF_0116</t>
  </si>
  <si>
    <t>PF_0117</t>
  </si>
  <si>
    <t>PF_0118</t>
  </si>
  <si>
    <t>PF_0119</t>
  </si>
  <si>
    <t>PF_0108_3</t>
  </si>
  <si>
    <t>PF_0108_4</t>
  </si>
  <si>
    <t>PF_0108_5</t>
  </si>
  <si>
    <t>PF_0108_6</t>
  </si>
  <si>
    <t>PF_0108_7</t>
  </si>
  <si>
    <t>PF_0110</t>
  </si>
  <si>
    <t>PF_0111</t>
  </si>
  <si>
    <t>PF_0112</t>
  </si>
  <si>
    <t>PF_0113</t>
  </si>
  <si>
    <t>PF_0114</t>
  </si>
  <si>
    <t>PF_0121</t>
  </si>
  <si>
    <t>PF_0122</t>
  </si>
  <si>
    <t>incl_inc_invest_assoc_jv_entp</t>
  </si>
  <si>
    <t>PF_0124</t>
  </si>
  <si>
    <t>PF_0123</t>
  </si>
  <si>
    <t>PF_0120</t>
  </si>
  <si>
    <t>IS_0348</t>
  </si>
  <si>
    <t>IS_0348_1</t>
  </si>
  <si>
    <t>PF_0125</t>
  </si>
  <si>
    <t>PF_0126</t>
  </si>
  <si>
    <t>PF_0127</t>
  </si>
  <si>
    <t>PF_0128</t>
  </si>
  <si>
    <t>IS_0448</t>
  </si>
  <si>
    <t>IS_0448_1</t>
  </si>
  <si>
    <t>PF_0129</t>
  </si>
  <si>
    <t>PF_0130</t>
  </si>
  <si>
    <t>PF_0131</t>
  </si>
  <si>
    <t>IS_0548</t>
  </si>
  <si>
    <t>IS_0548_1</t>
  </si>
  <si>
    <t>PF_0132</t>
  </si>
  <si>
    <t>PF_0132_1</t>
  </si>
  <si>
    <t>PF_0132_2</t>
  </si>
  <si>
    <t>PF_0133</t>
  </si>
  <si>
    <t>PF_0134</t>
  </si>
  <si>
    <t>s_fa_eps_basic</t>
  </si>
  <si>
    <t>s_fa_eps_diluted</t>
  </si>
  <si>
    <t>PF_0135</t>
  </si>
  <si>
    <t>PF_0136</t>
  </si>
  <si>
    <t>PF_0137</t>
  </si>
  <si>
    <t>PF_0138</t>
  </si>
  <si>
    <t>CF_0101</t>
  </si>
  <si>
    <t>CF_0102</t>
  </si>
  <si>
    <t>CF_0103</t>
  </si>
  <si>
    <t>CF_0104_1</t>
  </si>
  <si>
    <t>CF_0104_2</t>
  </si>
  <si>
    <t>CF_0104_3</t>
  </si>
  <si>
    <t>CF_0104_4</t>
  </si>
  <si>
    <t>CF_0104_5</t>
  </si>
  <si>
    <t>CF_0104_6</t>
  </si>
  <si>
    <t>CF_0104_7</t>
  </si>
  <si>
    <t>CF_0104_8</t>
  </si>
  <si>
    <t>net_incr_disp_faas</t>
  </si>
  <si>
    <t>CF_0104_9</t>
  </si>
  <si>
    <t>CF_0104_10</t>
  </si>
  <si>
    <t>CF_0104_11</t>
  </si>
  <si>
    <t>CF_0148</t>
  </si>
  <si>
    <t>CF_0148_1</t>
  </si>
  <si>
    <t>CF_0105</t>
  </si>
  <si>
    <t>CF_0106_1</t>
  </si>
  <si>
    <t>CF_0106_2</t>
  </si>
  <si>
    <t>CF_0106</t>
  </si>
  <si>
    <t>CF_0107</t>
  </si>
  <si>
    <t>CF_0108</t>
  </si>
  <si>
    <t>CF_0109</t>
  </si>
  <si>
    <t>CF_0110_1</t>
  </si>
  <si>
    <t>CF_0110_2</t>
  </si>
  <si>
    <t>CF_0110_3</t>
  </si>
  <si>
    <t>CF_0110_4</t>
  </si>
  <si>
    <t>CF_0110_5</t>
  </si>
  <si>
    <t>CF_0248</t>
  </si>
  <si>
    <t>CF_0248_1</t>
  </si>
  <si>
    <t>CF_0111</t>
  </si>
  <si>
    <t>CF_0112</t>
  </si>
  <si>
    <t>CF_0113</t>
  </si>
  <si>
    <t>CF_0114</t>
  </si>
  <si>
    <t>CF_0115</t>
  </si>
  <si>
    <t>CF_0116</t>
  </si>
  <si>
    <t>CF_0117</t>
  </si>
  <si>
    <t>CF_0448</t>
  </si>
  <si>
    <t>CF_0448_1</t>
  </si>
  <si>
    <t>CF_0118</t>
  </si>
  <si>
    <t>CF_0119</t>
  </si>
  <si>
    <t>CF_0120</t>
  </si>
  <si>
    <t>CF_0121</t>
  </si>
  <si>
    <t>CF_0122</t>
  </si>
  <si>
    <t>CF_0548</t>
  </si>
  <si>
    <t>CF_0548_1</t>
  </si>
  <si>
    <t>CF_0123</t>
  </si>
  <si>
    <t>CF_0124</t>
  </si>
  <si>
    <t>CF_0130</t>
  </si>
  <si>
    <t>incl_cash_rec_saims</t>
  </si>
  <si>
    <t>CF_0132</t>
  </si>
  <si>
    <t>CF_0133</t>
  </si>
  <si>
    <t>CF_0134</t>
  </si>
  <si>
    <t>CF_0748</t>
  </si>
  <si>
    <t>CF_0748_1</t>
  </si>
  <si>
    <t>CF_0135</t>
  </si>
  <si>
    <t>CF_0136</t>
  </si>
  <si>
    <t>CF_0137</t>
  </si>
  <si>
    <t>incl_dvd_profit_paid_sc_ms</t>
  </si>
  <si>
    <t>CF_0139</t>
  </si>
  <si>
    <t>CF_0848</t>
  </si>
  <si>
    <t>CF_0848_1</t>
  </si>
  <si>
    <t>CF_0140</t>
  </si>
  <si>
    <t>CF_0141</t>
  </si>
  <si>
    <t>CF_0142</t>
  </si>
  <si>
    <t>CF_1148</t>
  </si>
  <si>
    <t>CF_1148_1</t>
  </si>
  <si>
    <t>CF_0143</t>
  </si>
  <si>
    <t>CF_0144</t>
  </si>
  <si>
    <t>CF_0145</t>
  </si>
  <si>
    <t>IN_0101</t>
  </si>
  <si>
    <t>IN_0102</t>
  </si>
  <si>
    <t>IN_0104</t>
  </si>
  <si>
    <t>IN_0105</t>
  </si>
  <si>
    <t>IN_0106</t>
  </si>
  <si>
    <t>IN_0107</t>
  </si>
  <si>
    <t>IN_0108</t>
  </si>
  <si>
    <t>IN_0109</t>
  </si>
  <si>
    <t>IN_0110</t>
  </si>
  <si>
    <t>IN_0111</t>
  </si>
  <si>
    <t>IN_0112</t>
  </si>
  <si>
    <t>IN_0113</t>
  </si>
  <si>
    <t>IN_0114</t>
  </si>
  <si>
    <t>IN_0115</t>
  </si>
  <si>
    <t>IN_0116</t>
  </si>
  <si>
    <t>IN_0117</t>
  </si>
  <si>
    <t>IN_0118</t>
  </si>
  <si>
    <t>IN_0119</t>
  </si>
  <si>
    <t>IN_0120</t>
  </si>
  <si>
    <t>IN_0148</t>
  </si>
  <si>
    <t>IN_0148_1</t>
  </si>
  <si>
    <t>IN_0121</t>
  </si>
  <si>
    <t>IN_0122</t>
  </si>
  <si>
    <t>IN_0123</t>
  </si>
  <si>
    <t>IN_0124</t>
  </si>
  <si>
    <t>IN_0125</t>
  </si>
  <si>
    <t>IN_0126</t>
  </si>
  <si>
    <t>IN_0127</t>
  </si>
  <si>
    <t>IN_0128</t>
  </si>
  <si>
    <t>IN_0248</t>
  </si>
  <si>
    <t>IN_0248_1</t>
  </si>
  <si>
    <t>IN_0199</t>
  </si>
  <si>
    <t>stmnote_inaudit_agency</t>
  </si>
  <si>
    <t>stmnote_inaudit_cpa</t>
  </si>
  <si>
    <t>stmnote_inaudit_category</t>
  </si>
  <si>
    <t>stmnote_inaudit_interpretation</t>
  </si>
  <si>
    <t>stmnote_inaudit_issuingdate</t>
  </si>
  <si>
    <t>stmnote_Rdexp</t>
  </si>
  <si>
    <t>stmnote_Rdexptosales</t>
  </si>
  <si>
    <t>segment_sales_industry</t>
  </si>
  <si>
    <t>segment_industry_item_1</t>
  </si>
  <si>
    <t>segment_industry_sales_1</t>
  </si>
  <si>
    <t>segment_industry_cost_1</t>
  </si>
  <si>
    <t>segment_industry_profit_1</t>
  </si>
  <si>
    <t>segment_industry_item_2</t>
  </si>
  <si>
    <t>segment_industry_sales_2</t>
  </si>
  <si>
    <t>segment_industry_cost_2</t>
  </si>
  <si>
    <t>segment_industry_profit_2</t>
  </si>
  <si>
    <t>segment_industry_item_3</t>
  </si>
  <si>
    <t>segment_industry_sales_3</t>
  </si>
  <si>
    <t>segment_industry_cost_3</t>
  </si>
  <si>
    <t>segment_industry_profit_3</t>
  </si>
  <si>
    <t>segment_industry_item_4</t>
  </si>
  <si>
    <t>segment_industry_sales_4</t>
  </si>
  <si>
    <t>segment_industry_cost_4</t>
  </si>
  <si>
    <t>segment_industry_profit_4</t>
  </si>
  <si>
    <t>segment_industry_item_5</t>
  </si>
  <si>
    <t>segment_industry_sales_5</t>
  </si>
  <si>
    <t>segment_industry_cost_5</t>
  </si>
  <si>
    <t>segment_industry_profit_5</t>
  </si>
  <si>
    <t>segment_sales_product</t>
  </si>
  <si>
    <t>segment_product_item_1</t>
  </si>
  <si>
    <t>segment_product_sales_1</t>
  </si>
  <si>
    <t>segment_product_cost_1</t>
  </si>
  <si>
    <t>segment_product_profit_1</t>
  </si>
  <si>
    <t>segment_product_item_2</t>
  </si>
  <si>
    <t>segment_product_sales_2</t>
  </si>
  <si>
    <t>segment_product_cost_2</t>
  </si>
  <si>
    <t>segment_product_profit_2</t>
  </si>
  <si>
    <t>segment_product_item_3</t>
  </si>
  <si>
    <t>segment_product_sales_3</t>
  </si>
  <si>
    <t>segment_product_cost_3</t>
  </si>
  <si>
    <t>segment_product_profit_3</t>
  </si>
  <si>
    <t>segment_product_item_4</t>
  </si>
  <si>
    <t>segment_product_sales_4</t>
  </si>
  <si>
    <t>segment_product_cost_4</t>
  </si>
  <si>
    <t>segment_product_profit_4</t>
  </si>
  <si>
    <t>segment_product_item_5</t>
  </si>
  <si>
    <t>segment_product_sales_5</t>
  </si>
  <si>
    <t>segment_product_cost_5</t>
  </si>
  <si>
    <t>segment_product_profit_5</t>
  </si>
  <si>
    <t>segment_sales_region</t>
  </si>
  <si>
    <t>segment_region_item_1</t>
  </si>
  <si>
    <t>segment_region_sales_1</t>
  </si>
  <si>
    <t>segment_region_cost_1</t>
  </si>
  <si>
    <t>segment_region_profit_1</t>
  </si>
  <si>
    <t>segment_region_item_2</t>
  </si>
  <si>
    <t>segment_region_sales_2</t>
  </si>
  <si>
    <t>segment_region_cost_2</t>
  </si>
  <si>
    <t>segment_region_profit_2</t>
  </si>
  <si>
    <t>segment_region_item_3</t>
  </si>
  <si>
    <t>segment_region_sales_3</t>
  </si>
  <si>
    <t>segment_region_cost_3</t>
  </si>
  <si>
    <t>segment_region_profit_3</t>
  </si>
  <si>
    <t>segment_region_item_4</t>
  </si>
  <si>
    <t>segment_region_sales_4</t>
  </si>
  <si>
    <t>segment_region_cost_4</t>
  </si>
  <si>
    <t>segment_region_profit_4</t>
  </si>
  <si>
    <t>segment_region_item_5</t>
  </si>
  <si>
    <t>segment_region_sales_5</t>
  </si>
  <si>
    <t>segment_region_cost_5</t>
  </si>
  <si>
    <t>segment_region_profit_5</t>
  </si>
  <si>
    <t>stmnote_ar_1_1</t>
  </si>
  <si>
    <t>stmnote_ar_2_1</t>
  </si>
  <si>
    <t>stmnote_ar_3_1</t>
  </si>
  <si>
    <t>stmnote_ar_1_2</t>
  </si>
  <si>
    <t>stmnote_ar_2_2</t>
  </si>
  <si>
    <t>stmnote_ar_3_2</t>
  </si>
  <si>
    <t>stmnote_ar_1_3</t>
  </si>
  <si>
    <t>stmnote_ar_2_3</t>
  </si>
  <si>
    <t>stmnote_ar_3_3</t>
  </si>
  <si>
    <t>stmnote_ar_1_4</t>
  </si>
  <si>
    <t>stmnote_ar_2_4</t>
  </si>
  <si>
    <t>stmnote_ar_3_4</t>
  </si>
  <si>
    <t>stmnote_ar_cat_0</t>
  </si>
  <si>
    <t>stmnote_ar_cat_1</t>
  </si>
  <si>
    <t>stmnote_ar_cat_2</t>
  </si>
  <si>
    <t>stmnote_ar_cat_3</t>
  </si>
  <si>
    <t>第一个公式</t>
    <phoneticPr fontId="2" type="noConversion"/>
  </si>
  <si>
    <t>交易性金融资产</t>
  </si>
  <si>
    <t>预付款项</t>
  </si>
  <si>
    <t>持有待售资产</t>
  </si>
  <si>
    <t>持有待售负债</t>
  </si>
  <si>
    <t>归属于母公司所有者权益合计</t>
  </si>
  <si>
    <t>利息费用</t>
  </si>
  <si>
    <t>合同资产</t>
  </si>
  <si>
    <t>BS_0119</t>
  </si>
  <si>
    <t>cont_assets</t>
  </si>
  <si>
    <t>资产负债表</t>
  </si>
  <si>
    <t>利润表</t>
  </si>
  <si>
    <t>现金流量表</t>
  </si>
  <si>
    <t>财务报表附注</t>
  </si>
  <si>
    <t>来源</t>
  </si>
  <si>
    <t>别名</t>
  </si>
  <si>
    <t>字段名称</t>
  </si>
  <si>
    <t>wind code</t>
  </si>
  <si>
    <t>标准无保留意见</t>
  </si>
  <si>
    <t>870299.BJ</t>
  </si>
  <si>
    <t>873223.BJ</t>
  </si>
  <si>
    <t>301125.SZ</t>
  </si>
  <si>
    <t>301266.SZ</t>
  </si>
  <si>
    <t>688120.SH</t>
  </si>
  <si>
    <t>688348.SH</t>
  </si>
  <si>
    <t>D22060722.IB</t>
  </si>
  <si>
    <t>194664.SH</t>
  </si>
  <si>
    <t>133254.SZ</t>
  </si>
  <si>
    <t>012281785.IB</t>
  </si>
  <si>
    <t>184273.SH</t>
  </si>
  <si>
    <t>容诚会计师事务所</t>
  </si>
  <si>
    <t>永拓会计师事务所</t>
  </si>
  <si>
    <t>天职国际会计师事务所</t>
  </si>
  <si>
    <t>胡新荣,李飞,仇铝娟</t>
  </si>
  <si>
    <t>荣亿精密</t>
  </si>
  <si>
    <t>22交建集团CP001</t>
  </si>
  <si>
    <t>22绿产V1</t>
  </si>
  <si>
    <t>22汇华01</t>
  </si>
  <si>
    <t>22湖北港口SCP002</t>
  </si>
  <si>
    <t>102281231.IB</t>
  </si>
  <si>
    <t>22华远集团MTN001</t>
  </si>
  <si>
    <t>22无为债</t>
  </si>
  <si>
    <t>立信中联会计师事务所</t>
  </si>
  <si>
    <t>江小三,胡磊</t>
  </si>
  <si>
    <t>腾亚精工</t>
  </si>
  <si>
    <t>宇邦新材</t>
  </si>
  <si>
    <t>华海清科</t>
  </si>
  <si>
    <t>昱能科技</t>
  </si>
  <si>
    <t>加：信用减值准备、资产减值准备 -1,148,111.25</t>
  </si>
  <si>
    <t>股份支付等 1,944,000.00</t>
  </si>
  <si>
    <t>WSS(C4:C15,$F$2:$SN$2,"unit=1","rptDate=20181231","rptType=1","zoneType=1","year=2018","cols=503;rows=12")</t>
  </si>
  <si>
    <t>1.79769313486232E+308</t>
  </si>
  <si>
    <t>互连带:73.32%;汇流带:25.08%;其他业务:1.6%</t>
  </si>
  <si>
    <t>互连带</t>
  </si>
  <si>
    <t>汇流带</t>
  </si>
  <si>
    <t>其他业务</t>
  </si>
  <si>
    <t>Q22061706.IB</t>
  </si>
  <si>
    <t>D22061719.IB</t>
  </si>
  <si>
    <t>184426.SH</t>
  </si>
  <si>
    <t>042280270.IB</t>
  </si>
  <si>
    <t>102281289.IB</t>
  </si>
  <si>
    <t>111111.SZ</t>
  </si>
  <si>
    <t>2280258.IB</t>
  </si>
  <si>
    <t>012282129.IB</t>
  </si>
  <si>
    <t>012282136.IB</t>
  </si>
  <si>
    <t>184403.SH</t>
  </si>
  <si>
    <t>042280271.IB</t>
  </si>
  <si>
    <t>185872.SH</t>
  </si>
  <si>
    <t>2280255.IB</t>
  </si>
  <si>
    <t>102281248.IB</t>
  </si>
  <si>
    <t>2280236.IB</t>
  </si>
  <si>
    <t>185802.SH</t>
  </si>
  <si>
    <t>185715.SH</t>
  </si>
  <si>
    <t>012281247.IB</t>
  </si>
  <si>
    <t>102280577.IB</t>
  </si>
  <si>
    <t>立信会计师事务所</t>
  </si>
  <si>
    <t>希格玛会计师事务所</t>
  </si>
  <si>
    <t>大华会计师事务所</t>
  </si>
  <si>
    <t>亚太(集团)会计师事务所</t>
  </si>
  <si>
    <t>中审众环会计师事务所</t>
  </si>
  <si>
    <t>苏亚金诚会计师事务所</t>
  </si>
  <si>
    <t>中兴华会计师事务所</t>
  </si>
  <si>
    <t>潘胜国,梁子见,孙荣</t>
  </si>
  <si>
    <t>冯蕾,徐志敏</t>
  </si>
  <si>
    <t>贺顺祥,刘伟</t>
  </si>
  <si>
    <t>容诚会计师事务所(特殊普通合伙)</t>
  </si>
  <si>
    <t>中审众环会计师事务所(特殊普通合伙)</t>
  </si>
  <si>
    <t>C美农</t>
  </si>
  <si>
    <t>C瑞泰</t>
  </si>
  <si>
    <t>天润科技</t>
  </si>
  <si>
    <t>侨源股份</t>
  </si>
  <si>
    <t>奥迪威</t>
  </si>
  <si>
    <t>22太湖国投MTN001</t>
  </si>
  <si>
    <t>22江西旅游SCP001</t>
  </si>
  <si>
    <t>G22厦01</t>
  </si>
  <si>
    <t>22开封交建CP001(乡村振兴)</t>
  </si>
  <si>
    <t>22三亚旅投MTN001</t>
  </si>
  <si>
    <t>22仲恺债</t>
  </si>
  <si>
    <t>22舜邦小微债</t>
  </si>
  <si>
    <t>22广州医药SCP001</t>
  </si>
  <si>
    <t>22中煤矿山SCP001</t>
  </si>
  <si>
    <t>22荆门债</t>
  </si>
  <si>
    <t>22平煤化CP001</t>
  </si>
  <si>
    <t>22洪政02</t>
  </si>
  <si>
    <t>22两山绿色债01</t>
  </si>
  <si>
    <t>22嵊州交投MTN001</t>
  </si>
  <si>
    <t>22睢宁新城债</t>
  </si>
  <si>
    <t>22住宅02</t>
  </si>
  <si>
    <t>22南控01</t>
  </si>
  <si>
    <t>22武商SCP002</t>
  </si>
  <si>
    <t>22蒙高路MTN001</t>
  </si>
  <si>
    <t>商品零售业务(行业):85.31%;房地产业务(行业):4.28%</t>
  </si>
  <si>
    <t>商品零售业务(行业)</t>
  </si>
  <si>
    <t>运营板块:44.6%;物资板块:36.09%;资源及服务:19.31%</t>
  </si>
  <si>
    <t>车辆通行:55.87%;工程施工:31.39%;道路养护:4.58%;其他:2.81%;勘察设计:2.52%;物业管理费:0.05%</t>
  </si>
  <si>
    <t>景区门票:30.53%;旅行社:11.72%;商铺租赁:7.77%;会展服务:7.11%;观光电车:6.25%;海上项目:5.07%;商品销售:4.92%;婚拍服务:4.81%;餐饮:1.45%;综合管理业务:1.12%;泊位出租:1.01%;商业服务:0.71%;观光游船:0.63%;酒店业务:0%</t>
  </si>
  <si>
    <t>工程建设业务:38.26%;劳务派遣业务:24.34%;租赁业务:14.42%;物业管理业务:7.5%;排水管网及泵站运维:7.36%;管理业务:5.16%;销售业务:1.8%</t>
  </si>
  <si>
    <t>零售:97.53%;电子商务B2C:0.15%;其他:0.09%;仓储物流服务:0.07%;物流服务:0.03%</t>
  </si>
  <si>
    <t>基础设施建设:39.03%;煤炭行业-矿建:30.18%;房建工程:19.25%;房地产开发:7.48%;非煤行业-矿建:2.69%</t>
  </si>
  <si>
    <t>工程施工:62.53%;保障房建设:18.28%;商品房销售:5.13%;供水:3.32%;销售商品:2.32%;保安服务:1.56%;园林绿化:1.45%;矿业:1.11%;利息:1.11%;其他服务:1.08%;租金:0.84%;其他:0.65%;医疗废物处置:0.27%;普廊使用费:0.12%;广告费:0.11%;检测费:0.08%;停车费:0.04%</t>
  </si>
  <si>
    <t>煤炭贸易:31.17%;煤炭:18.79%;化工产品:17.9%;其他:5.69%;尼龙产品:5.5%;建筑安装工程:1.47%;电力:0.67%;建材产品:0.56%;机械产品:0.09%</t>
  </si>
  <si>
    <t>贸易:34.38%;房地产销售:28.18%;建筑工程:17.02%;其他业务:10.4%;自来水及污水固废、垃圾处理:4.54%;煤、燃气业务:2.76%;长途客、货运:1.94%;公交、出租:0.78%</t>
  </si>
  <si>
    <t>商品贸易板块:43.57%;设施建设工程板块:15.16%;土地整理:12.69%;房产业务:9.97%;工程建设板块:6.4%;公共水务:6.36%;交通运输:1.58%;文旅板块:1.24%;担保融租:0.68%</t>
  </si>
  <si>
    <t>商品销售:27.44%;砂石销售:22.6%;工程施工:12.36%;沥青及混合料销售:11.07%;宾馆服务:9.64%;视听维护费:7.21%;其他:3.54%;殡仪服务:2.51%;物业服务:1.96%;广告服务:1.67%</t>
  </si>
  <si>
    <t>项目建设:87.95%;房屋租赁:4.67%;部分保障性住房项目剩余房源面向市场化销售:4.5%;物业管理:1.2%;贷款:0.39%</t>
  </si>
  <si>
    <t>房地产开发业务:90.47%;物业管理:3.34%;工程结算业务:1.98%;其他业务:1.37%;房屋租赁:1.25%;代建管理:1.08%;商品销售:0.51%</t>
  </si>
  <si>
    <t>固废处理:47.73%;能源业务:23.97%;供水:7.2%;售电:5.6%;供气:5.27%;排水:3.99%;其他:2.94%;酒类销售:1.7%;其他销售业务:0.51%;租金:0.41%;卷烟:0.31%;其他服务业务:0.11%;保税仓:0.09%;物业管理及服务:0.07%;工程安装:0.05%;水煤浆:0.03%;房地产销售:0.01%</t>
  </si>
  <si>
    <t>贸易销售业务:59.44%;货运代理业务:9.58%;货物运输业务:9.07%;装卸堆存理货业务:5.56%;施工业务:4.9%;房地产销售业务:3.78%;其他业务:2.05%;勘察设计业务:1.46%;客运业务:1.38%;高速收费业务:1.3%</t>
  </si>
  <si>
    <t>商品零售业务:85.31%;其他业务:10.41%;房地产业务:4.28%</t>
  </si>
  <si>
    <t>通行费:81.68%;工程:10.84%</t>
  </si>
  <si>
    <t>中国大陆:99.7%;中国香港及海外:0.3%</t>
  </si>
  <si>
    <t>湖北:100%</t>
  </si>
  <si>
    <t>工程施工</t>
  </si>
  <si>
    <t>房地产销售</t>
  </si>
  <si>
    <t>运营板块</t>
  </si>
  <si>
    <t>车辆通行</t>
  </si>
  <si>
    <t>景区门票</t>
  </si>
  <si>
    <t>工程建设业务</t>
  </si>
  <si>
    <t>零售</t>
  </si>
  <si>
    <t>基础设施建设</t>
  </si>
  <si>
    <t>煤炭贸易</t>
  </si>
  <si>
    <t>贸易</t>
  </si>
  <si>
    <t>商品贸易板块</t>
  </si>
  <si>
    <t>商品销售</t>
  </si>
  <si>
    <t>项目建设</t>
  </si>
  <si>
    <t>房地产开发业务</t>
  </si>
  <si>
    <t>固废处理</t>
  </si>
  <si>
    <t>贸易销售业务</t>
  </si>
  <si>
    <t>商品零售业务</t>
  </si>
  <si>
    <t>通行费</t>
  </si>
  <si>
    <t>物资板块</t>
  </si>
  <si>
    <t>旅行社</t>
  </si>
  <si>
    <t>劳务派遣业务</t>
  </si>
  <si>
    <t>电子商务B2C</t>
  </si>
  <si>
    <t>煤炭行业-矿建</t>
  </si>
  <si>
    <t>保障房建设</t>
  </si>
  <si>
    <t>煤炭</t>
  </si>
  <si>
    <t>设施建设工程板块</t>
  </si>
  <si>
    <t>砂石销售</t>
  </si>
  <si>
    <t>房屋租赁</t>
  </si>
  <si>
    <t>物业管理</t>
  </si>
  <si>
    <t>能源业务</t>
  </si>
  <si>
    <t>货运代理业务</t>
  </si>
  <si>
    <t>工程</t>
  </si>
  <si>
    <t>商品房销售</t>
  </si>
  <si>
    <t>资源及服务</t>
  </si>
  <si>
    <t>道路养护</t>
  </si>
  <si>
    <t>商铺租赁</t>
  </si>
  <si>
    <t>租赁业务</t>
  </si>
  <si>
    <t>房建工程</t>
  </si>
  <si>
    <t>化工产品</t>
  </si>
  <si>
    <t>建筑工程</t>
  </si>
  <si>
    <t>土地整理</t>
  </si>
  <si>
    <t>部分保障性住房项目剩余房源面向市场化销售</t>
  </si>
  <si>
    <t>工程结算业务</t>
  </si>
  <si>
    <t>供水</t>
  </si>
  <si>
    <t>货物运输业务</t>
  </si>
  <si>
    <t>房地产业务</t>
  </si>
  <si>
    <t>会展服务</t>
  </si>
  <si>
    <t>物业管理业务</t>
  </si>
  <si>
    <t>仓储物流服务</t>
  </si>
  <si>
    <t>房地产开发</t>
  </si>
  <si>
    <t>房产业务</t>
  </si>
  <si>
    <t>沥青及混合料销售</t>
  </si>
  <si>
    <t>售电</t>
  </si>
  <si>
    <t>装卸堆存理货业务</t>
  </si>
  <si>
    <t>勘察设计</t>
  </si>
  <si>
    <t>观光电车</t>
  </si>
  <si>
    <t>排水管网及泵站运维</t>
  </si>
  <si>
    <t>物流服务</t>
  </si>
  <si>
    <t>非煤行业-矿建</t>
  </si>
  <si>
    <t>销售商品</t>
  </si>
  <si>
    <t>尼龙产品</t>
  </si>
  <si>
    <t>自来水及污水固废、垃圾处理</t>
  </si>
  <si>
    <t>工程建设板块</t>
  </si>
  <si>
    <t>宾馆服务</t>
  </si>
  <si>
    <t>贷款</t>
  </si>
  <si>
    <t>供气</t>
  </si>
  <si>
    <t>施工业务</t>
  </si>
  <si>
    <t>房地产业务(行业)</t>
  </si>
  <si>
    <t>利安达会计师事务所</t>
  </si>
  <si>
    <t>毕马威华振会计师事务所广州分所</t>
  </si>
  <si>
    <t>中勤万信会计师事务所</t>
  </si>
  <si>
    <t>批发</t>
  </si>
  <si>
    <t>超市</t>
  </si>
  <si>
    <t>土地整理业务</t>
  </si>
  <si>
    <t>海上项目</t>
  </si>
  <si>
    <t>公共水务</t>
  </si>
  <si>
    <t>百货</t>
  </si>
  <si>
    <t>其他行业</t>
  </si>
  <si>
    <t>华东</t>
  </si>
  <si>
    <t>西北</t>
  </si>
  <si>
    <t>湖北</t>
  </si>
  <si>
    <t>西南</t>
  </si>
  <si>
    <t>华中</t>
  </si>
  <si>
    <t>其他业务(地区)</t>
  </si>
  <si>
    <t>东北</t>
  </si>
  <si>
    <t>华北</t>
  </si>
  <si>
    <t>其他地区</t>
  </si>
  <si>
    <t>华南</t>
  </si>
  <si>
    <t>天健会计师事务所安徽分所</t>
  </si>
  <si>
    <t>大信会计师事务所</t>
  </si>
  <si>
    <t>致同会计师事务所</t>
  </si>
  <si>
    <t>颜廷礼,王友庆</t>
  </si>
  <si>
    <t>吴丽,杨博</t>
  </si>
  <si>
    <t>王建民,胥春</t>
  </si>
  <si>
    <t>陈刚,尹国保</t>
  </si>
  <si>
    <t>WSS(C4:C30,$F$2:$SN$2,"unit=1","rptDate=20191231","rptType=1","zoneType=1","year=2021","cols=503;rows=27")</t>
  </si>
  <si>
    <t>车辆通行:54.52%;工程施工:32.42%;道路养护:5.83%;勘察设计:4.44%;其他:0.82%;物业管理费:0.18%</t>
  </si>
  <si>
    <t>景区门票:62.86%;观光电车:6.25%;海上项目:5.35%;旅行社:4.49%;商品销售:3.98%;会展服务:3.24%;商铺租赁:2.57%;餐饮:1.9%;婚拍服务:1.83%;观光游船:1.72%;综合管理业务:1.03%;酒店业务:0.64%;泊位出租:0.58%</t>
  </si>
  <si>
    <t>工程建设业务:38.75%;土地整理业务:20.91%;租赁业务:19.19%;物业管理业务:10.19%;房产销售业务:5.15%;管理业务:1.65%;劳务派遣业务:0.86%;餐饮服务业务:0.73%;咨询服务业务:0.25%</t>
  </si>
  <si>
    <t>批发:96.69%;零售:1.89%;电子商务B2C:1.08%;仓储物流服务:0.09%</t>
  </si>
  <si>
    <t>非煤行业-市政工程:44.04%;煤炭行业-矿建:26.91%;房建工程:16.72%;房地产开发:8.56%;非煤行业-矿建:2.87%;产品加工:0.67%</t>
  </si>
  <si>
    <t>煤炭贸易:34.36%;煤炭:14.39%;化工产品:12.73%;尼龙产品:5.71%;其他:3.81%;建筑安装工程:1.45%;电力:0.53%;建材产品:0.43%;机械产品:0.09%</t>
  </si>
  <si>
    <t>土地整理:26.95%;设施建设工程板块:26.49%;房产业务:11.22%;公共水务:6.23%;能源及矿产销售:6.02%;交通运输:5.56%;商品贸易板块:3.45%;其他业务板块:1.79%;担保融租:1.07%;文旅板块:0.97%</t>
  </si>
  <si>
    <t>房地产:94.97%;其他:3.94%;商品销售:1.09%;小额贷款:0.22%</t>
  </si>
  <si>
    <t>砂石销售:21.34%;宾馆服务:20.31%;工程施工:20.05%;视听维护费:14.62%;粮食销售:9.43%;商品销售:5.86%;殡仪服务:4.9%;其他:1.78%;房屋出租:1.7%</t>
  </si>
  <si>
    <t>项目建设:97.75%;房屋租赁:1.96%;物业管理:0.09%</t>
  </si>
  <si>
    <t>房地产开发:90.88%;物业管理:2.89%;其他:2.83%;工程结算:1.94%;房屋租赁:0.98%;代建管理:0.48%</t>
  </si>
  <si>
    <t>固废处理:32.08%;燃气业务:24.99%;污水处理:11.55%;售电:10.76%;供汽:6.36%;供水:6.12%;房地产销售:1.64%;酒类销售:0.75%;卷烟:0.56%;租金:0.48%;保税仓:0.21%;水煤浆:0.12%;其他:0.08%;软件销售及相关服务:0.07%;车辆检测服务:0.06%;工程安装:0.02%</t>
  </si>
  <si>
    <t>贸易销售业务:50.56%;货物运输业务:11.97%;货运代理业务:11.24%;施工业务:8.38%;客运业务:4.7%;装卸堆存理货业务:4.08%;房地产销售业务:1.74%;高速收费业务:1.68%;勘察设计业务:1.67%;其他业务:1.57%</t>
  </si>
  <si>
    <t>商品销售:100%</t>
  </si>
  <si>
    <t>通行费:88.78%;工程:5.84%</t>
  </si>
  <si>
    <t>百货:69.82%;超市:29.74%;其他行业:0.44%</t>
  </si>
  <si>
    <t>非煤行业-市政工程</t>
  </si>
  <si>
    <t>房地产</t>
  </si>
  <si>
    <t>燃气业务</t>
  </si>
  <si>
    <t>污水处理</t>
  </si>
  <si>
    <t>小额贷款</t>
  </si>
  <si>
    <t>视听维护费</t>
  </si>
  <si>
    <t>工程结算</t>
  </si>
  <si>
    <t>房产销售业务</t>
  </si>
  <si>
    <t>能源及矿产销售</t>
  </si>
  <si>
    <t>粮食销售</t>
  </si>
  <si>
    <t>供汽</t>
  </si>
  <si>
    <t>客运业务</t>
  </si>
  <si>
    <t>东北地区</t>
  </si>
  <si>
    <t>中国大陆</t>
  </si>
  <si>
    <t>中国香港及海外</t>
  </si>
  <si>
    <t>001309.SZ</t>
  </si>
  <si>
    <t>688237.SH</t>
  </si>
  <si>
    <t>001268.SZ</t>
  </si>
  <si>
    <t>601089.SH</t>
  </si>
  <si>
    <t>301112.SZ</t>
  </si>
  <si>
    <t>688297.SH</t>
  </si>
  <si>
    <t>气动附件</t>
  </si>
  <si>
    <t>铸件</t>
  </si>
  <si>
    <t>慢性肾病类</t>
  </si>
  <si>
    <t>智能化生产装置及配件</t>
  </si>
  <si>
    <t>卫通地面站、载荷、综保、备件等</t>
  </si>
  <si>
    <t>靶材</t>
  </si>
  <si>
    <t>消化系统类</t>
  </si>
  <si>
    <t>工业自动化集成项目劳务收入</t>
  </si>
  <si>
    <t>翼龙-1-无人机平台</t>
  </si>
  <si>
    <t>航空紧固件</t>
  </si>
  <si>
    <t>皮肤病类</t>
  </si>
  <si>
    <t>最终用户地现场技术服务</t>
  </si>
  <si>
    <t>华南地区</t>
  </si>
  <si>
    <t>日本</t>
  </si>
  <si>
    <t>华北地区</t>
  </si>
  <si>
    <t>华东地区</t>
  </si>
  <si>
    <t>西南地区</t>
  </si>
  <si>
    <t>华中地区</t>
  </si>
  <si>
    <t>军用领域</t>
  </si>
  <si>
    <t>军品</t>
  </si>
  <si>
    <t>战斗机起落架大梁疲劳裂纹修复再制造:33.25%;气动附件:13.51%;中国航空工业集团公司A飞机设计研究所冷喷涂试验件及力学性能研究服务:12.08%;靶材:10.7%;航空紧固件:7.36%;液压附件:6.61%;增材制造系统业务:5.71%;燃油附件:4.51%;电气附件:3.31%;轴、环、壳、工作辊等增材修复:1.5%;A大修厂冷喷涂专项咨询服务:0.68%;其他业务:0.66%;其他雷达:0.1%;其他附件维修:0.01%</t>
  </si>
  <si>
    <t>精密件:77.07%;铸件:22.74%;加工服务:0.17%;其他业务:0.02%</t>
  </si>
  <si>
    <t>心血管系统类:30.71%;慢性肾病类:12.91%;糖尿病类:12.08%;消化系统类:10.2%;皮肤病类:9.81%;精神神经系统类:6.63%;一次性使用吸氧管:5.68%;其他药品制剂:5.64%;妇科类:5.25%;其他医疗器械:0.7%;其他:0.34%;其他业务:0.05%</t>
  </si>
  <si>
    <t>工业自动化集成项目:66.77%;智能化生产装置及配件:32.25%;生产装置及配件的维修调试收入:0.42%;工业自动化集成项目劳务收入:0.27%;其他:0.15%;发电收入:0.14%;租赁及维护收入:0.01%</t>
  </si>
  <si>
    <t>翼龙-2-无人机平台:60.43%;卫通地面站、载荷、综保、备件等:23.61%;翼龙-2-地面站(不含卫通地面站):10.72%;翼龙-1-无人机平台:2.02%;最终用户地现场技术服务:1.85%;商保服务:0.95%;总装试验试飞(含维修):0.23%;挂飞、投弹等其他技术服务:0.2%;其他业务:0%</t>
  </si>
  <si>
    <t>战斗机起落架大梁疲劳裂纹修复再制造</t>
  </si>
  <si>
    <t>精密件</t>
  </si>
  <si>
    <t>心血管系统类</t>
  </si>
  <si>
    <t>工业自动化集成项目</t>
  </si>
  <si>
    <t>翼龙-2-无人机平台</t>
  </si>
  <si>
    <t>中国航空工业集团公司A飞机设计研究所冷喷涂试验件及力学性能研究服务</t>
  </si>
  <si>
    <t>加工服务</t>
  </si>
  <si>
    <t>糖尿病类</t>
  </si>
  <si>
    <t>生产装置及配件的维修调试收入</t>
  </si>
  <si>
    <t>翼龙-2-地面站(不含卫通地面站)</t>
  </si>
  <si>
    <t>东北:31.2%;华东:24.66%;华北:13.19%;西北:12.25%;华南:9.2%;华中:5.12%;西南:4.37%;境外:0.01%</t>
  </si>
  <si>
    <t>华南地区:52.68%;华东地区:44.73%;其他地区:2.57%;其他业务(地区):0.02%</t>
  </si>
  <si>
    <t>华东:45.66%;华北:15.15%;西南:11.55%;华南:9.28%;华中:8.82%;西北:4.03%;东北:3.98%;尼日利亚:0.87%;缅甸:0.25%;其他境外地区:0.16%;境内其他地区:0.15%;美国:0.06%;其他业务(地区):0.05%</t>
  </si>
  <si>
    <t>日本:26.15%;华南地区:22.51%;华东地区:21.23%;华中地区:8.99%;南非:7.7%;华北地区:6.42%;其他国家或地区:2.53%;西南地区:2.48%;东北地区:1.96%;西北地区:0.03%</t>
  </si>
  <si>
    <t>华北地区:99.68%;西南地区:0.26%;华中地区:0.06%;其他业务(地区):0%</t>
  </si>
  <si>
    <t>南非</t>
  </si>
  <si>
    <t>商用领域</t>
  </si>
  <si>
    <t>民品</t>
  </si>
  <si>
    <t>西北地区</t>
  </si>
  <si>
    <t>英国</t>
  </si>
  <si>
    <t>液压附件</t>
  </si>
  <si>
    <t>租赁及维护收入</t>
  </si>
  <si>
    <t>军用领域:61.42%;商用领域:38.58%</t>
  </si>
  <si>
    <t>军品:99.95%;民品:0.05%</t>
  </si>
  <si>
    <t>总装试验试飞(含维修)</t>
  </si>
  <si>
    <t>燃油附件</t>
  </si>
  <si>
    <t>其他药品制剂</t>
  </si>
  <si>
    <t>电气附件</t>
  </si>
  <si>
    <t>妇科类</t>
  </si>
  <si>
    <t>华东:39.59%;东北:22.82%;华南:16.02%;西北:7.82%;华北:7.32%;华中:3.66%;西南:2.7%;境外:0.06%</t>
  </si>
  <si>
    <t>华南地区:85.9%;华东地区:13.77%;其他地区:0.3%;其他业务(地区):0.04%</t>
  </si>
  <si>
    <t>华东:45.6%;华北:16.19%;华南:9.78%;华中:9.33%;西南:8.77%;东北:4.24%;西北:4%;境内其他地区:0.68%;尼日利亚:0.63%;缅甸:0.35%;美国:0.26%;其他境外地区:0.12%;其他业务(地区):0.05%</t>
  </si>
  <si>
    <t>日本:32.28%;泰国:23.55%;华南地区:19.44%;华东地区:8.46%;华中地区:5.6%;华北地区:4.41%;东北地区:3.11%;西南地区:2.47%;其他国家或地区:0.66%;西北地区:0.02%</t>
  </si>
  <si>
    <t>华北地区:86.15%;西南地区:13.82%;其他业务(地区):0.03%</t>
  </si>
  <si>
    <t>军用领域:56.58%;商用领域:43.42%</t>
  </si>
  <si>
    <t>军品:99.97%</t>
  </si>
  <si>
    <t>战斗机起落架大梁疲劳裂纹修复再制造:29.45%;气动附件:27.17%;液压附件:20.71%;燃油附件:9.57%;电气附件:7.51%;中国航空工业集团公司A飞机设计研究所冷喷涂试验件及力学性能研究服务:2.73%;其他业务:1.3%;导弹发射筒冷喷涂修复:0.79%;其他附件维修:0.51%;其他雷达:0.23%;轴、环、壳、工作辊等增材修复:0.03%</t>
  </si>
  <si>
    <t>精密件:75.46%;铸件:19.6%;加工服务:3.08%;其他:1.82%;其他业务:0.04%</t>
  </si>
  <si>
    <t>心血管系统类:39.12%;慢性肾病类:14.08%;皮肤病类:8.34%;其他药品制剂:7.45%;妇科类:6.77%;一次性使用吸氧管:6.56%;消化系统类:5.54%;糖尿病类:5.02%;精神神经系统类:4.78%;其他医疗器械:1.57%;其他:0.73%;其他业务:0.05%</t>
  </si>
  <si>
    <t>工业自动化集成项目:71.97%;智能化生产装置及配件:26.54%;租赁及维护收入:0.58%;生产装置及配件的维修调试收入:0.37%;工业自动化集成项目劳务收入:0.36%;发电收入:0.13%;其他:0.05%</t>
  </si>
  <si>
    <t>翼龙-2-无人机平台:59.51%;卫通地面站、载荷、综保、备件等:14.12%;总装试验试飞(含维修):13.82%;翼龙-2-地面站(不含卫通地面站):12.51%;其他业务:0.03%</t>
  </si>
  <si>
    <t>泰国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</si>
</sst>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00000"/>
    <numFmt numFmtId="166" formatCode="yyyy\-mm\-dd"/>
  </numFmts>
  <fonts count="6">
    <font>
      <sz val="11"/>
      <color theme="1"/>
      <name val="Verdana"/>
      <family val="2"/>
      <scheme val="minor"/>
    </font>
    <font>
      <sz val="10"/>
      <name val="Arial"/>
      <family val="2"/>
    </font>
    <font>
      <sz val="9"/>
      <name val="Verdana"/>
      <family val="3"/>
      <charset val="134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333333"/>
      <name val="Microsoft YaHe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1" fillId="0" borderId="0" xfId="1" applyNumberFormat="1" applyFont="1" applyFill="1" applyAlignment="1">
      <alignment vertical="center"/>
    </xf>
    <xf numFmtId="0" fontId="1" fillId="0" borderId="0" xfId="1" applyNumberFormat="1" applyFont="1" applyFill="1" applyAlignment="1">
      <alignment horizontal="left" vertical="top"/>
    </xf>
    <xf numFmtId="0" fontId="1" fillId="0" borderId="0" xfId="1" applyNumberFormat="1" applyFont="1" applyFill="1" applyAlignment="1">
      <alignment horizontal="right" vertical="top"/>
    </xf>
    <xf numFmtId="0" fontId="1" fillId="2" borderId="0" xfId="1" applyNumberFormat="1" applyFont="1" applyFill="1" applyAlignment="1">
      <alignment vertical="center"/>
    </xf>
    <xf numFmtId="0" fontId="1" fillId="0" borderId="0" xfId="1" applyNumberFormat="1" applyFont="1" applyAlignment="1">
      <alignment vertical="center"/>
    </xf>
    <xf numFmtId="0" fontId="1" fillId="3" borderId="0" xfId="2" applyFont="1" applyFill="1" applyAlignment="1">
      <alignment horizontal="left" vertical="center"/>
    </xf>
    <xf numFmtId="0" fontId="3" fillId="0" borderId="0" xfId="0" applyFont="1"/>
    <xf numFmtId="0" fontId="0" fillId="0" borderId="0" xfId="0" applyFill="1"/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65" fontId="3" fillId="0" borderId="0" xfId="0" applyNumberFormat="1" applyFont="1" applyAlignment="1">
      <alignment horizontal="right" vertical="center"/>
    </xf>
    <xf numFmtId="0" fontId="5" fillId="0" borderId="0" xfId="0" applyFont="1"/>
    <xf numFmtId="11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 wrapText="1"/>
    </xf>
  </cellXfs>
  <cellStyles count="3">
    <cellStyle name="Normal" xfId="0" builtinId="0"/>
    <cellStyle name="Normal 2" xfId="2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Deloitte_US_Letter_Print Theme">
  <a:themeElements>
    <a:clrScheme name="Deloitte colour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86BC25"/>
      </a:accent1>
      <a:accent2>
        <a:srgbClr val="2C5234"/>
      </a:accent2>
      <a:accent3>
        <a:srgbClr val="00A3E0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954F72"/>
      </a:folHlink>
    </a:clrScheme>
    <a:fontScheme name="Deloitte Powerpoint font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gray">
        <a:solidFill>
          <a:schemeClr val="accent3"/>
        </a:solidFill>
        <a:ln w="19050" algn="ctr">
          <a:noFill/>
          <a:miter lim="800000"/>
          <a:headEnd/>
          <a:tailEnd/>
        </a:ln>
      </a:spPr>
      <a:bodyPr wrap="square" lIns="88900" tIns="88900" rIns="88900" bIns="88900" rtlCol="0" anchor="ctr"/>
      <a:lstStyle>
        <a:defPPr>
          <a:lnSpc>
            <a:spcPct val="106000"/>
          </a:lnSpc>
          <a:buFont typeface="Wingdings 2" pitchFamily="18" charset="2"/>
          <a:buNone/>
          <a:defRPr sz="1600" b="1" dirty="0" smtClean="0">
            <a:solidFill>
              <a:schemeClr val="bg1"/>
            </a:solidFill>
          </a:defRPr>
        </a:defPPr>
      </a:lstStyle>
    </a:spDef>
    <a:lnDef>
      <a:spPr>
        <a:ln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spAutoFit/>
      </a:bodyPr>
      <a:lstStyle>
        <a:defPPr marL="203200" indent="-203200">
          <a:spcBef>
            <a:spcPts val="600"/>
          </a:spcBef>
          <a:buSzPct val="100000"/>
          <a:buFont typeface="Arial"/>
          <a:buChar char="•"/>
          <a:defRPr dirty="0" smtClean="0">
            <a:solidFill>
              <a:srgbClr val="313131"/>
            </a:solidFill>
          </a:defRPr>
        </a:defPPr>
      </a:lstStyle>
    </a:txDef>
  </a:objectDefaults>
  <a:extraClrSchemeLst/>
  <a:custClrLst>
    <a:custClr name="Green 7">
      <a:srgbClr val="2C5234"/>
    </a:custClr>
    <a:custClr name="Green 6">
      <a:srgbClr val="046A38"/>
    </a:custClr>
    <a:custClr name="Green 5">
      <a:srgbClr val="009A44"/>
    </a:custClr>
    <a:custClr name="Green 4">
      <a:srgbClr val="43B02A"/>
    </a:custClr>
    <a:custClr name="Deloitte Green">
      <a:srgbClr val="86BC25"/>
    </a:custClr>
    <a:custClr name="Green 2">
      <a:srgbClr val="C4D600"/>
    </a:custClr>
    <a:custClr name="Green 1">
      <a:srgbClr val="E3E48D"/>
    </a:custClr>
    <a:custClr name="Teal 7">
      <a:srgbClr val="004F59"/>
    </a:custClr>
    <a:custClr name="Teal 6">
      <a:srgbClr val="007680"/>
    </a:custClr>
    <a:custClr name="Teal 5">
      <a:srgbClr val="0097A9"/>
    </a:custClr>
    <a:custClr name="Teal 4">
      <a:srgbClr val="00ABAB"/>
    </a:custClr>
    <a:custClr name="Teal 3">
      <a:srgbClr val="6FC2B4"/>
    </a:custClr>
    <a:custClr name="Teal 2">
      <a:srgbClr val="9DD4CF"/>
    </a:custClr>
    <a:custClr name="Teal 1">
      <a:srgbClr val="DDEFE8"/>
    </a:custClr>
    <a:custClr name="Blue 7">
      <a:srgbClr val="041E42"/>
    </a:custClr>
    <a:custClr name="Blue 6">
      <a:srgbClr val="012169"/>
    </a:custClr>
    <a:custClr name="Blue 5">
      <a:srgbClr val="005587"/>
    </a:custClr>
    <a:custClr name="Blue 4">
      <a:srgbClr val="0076A8"/>
    </a:custClr>
    <a:custClr name="Blue 3">
      <a:srgbClr val="00A3E0"/>
    </a:custClr>
    <a:custClr name="Blue 2">
      <a:srgbClr val="62B5E5"/>
    </a:custClr>
    <a:custClr name="Blue 1">
      <a:srgbClr val="A0DCFF"/>
    </a:custClr>
    <a:custClr name="Cool Gray 11">
      <a:srgbClr val="53565A"/>
    </a:custClr>
    <a:custClr name="Cool Gray 10">
      <a:srgbClr val="63666A"/>
    </a:custClr>
    <a:custClr name="Cool Gray 9">
      <a:srgbClr val="75787B"/>
    </a:custClr>
    <a:custClr name="Cool Gray 7">
      <a:srgbClr val="97999B"/>
    </a:custClr>
    <a:custClr name="Cool Gray 6">
      <a:srgbClr val="A7A8AA"/>
    </a:custClr>
    <a:custClr name="Cool Gray 4">
      <a:srgbClr val="BBBCBC"/>
    </a:custClr>
    <a:custClr name="Cool Gray 2">
      <a:srgbClr val="D0D0CE"/>
    </a:custClr>
    <a:custClr name="White">
      <a:srgbClr val="FFFFFF"/>
    </a:custClr>
    <a:custClr name="Black">
      <a:srgbClr val="000000"/>
    </a:custClr>
    <a:custClr name="Red">
      <a:srgbClr val="DA291C"/>
    </a:custClr>
    <a:custClr name="Orange">
      <a:srgbClr val="ED8B00"/>
    </a:custClr>
    <a:custClr name="Yellow">
      <a:srgbClr val="FFCD00"/>
    </a:custClr>
  </a:custClrLst>
  <a:extLst>
    <a:ext uri="{05A4C25C-085E-4340-85A3-A5531E510DB2}">
      <thm15:themeFamily xmlns:thm15="http://schemas.microsoft.com/office/thememl/2012/main" name="Deloitte_US_Letter_Print Theme" id="{5B1C474F-3B6E-4C4C-B8B8-04058258F10F}" vid="{EE8175AA-1F22-47D3-9D7F-F1884DC9EC3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P15"/>
  <sheetViews>
    <sheetView zoomScale="90" zoomScaleNormal="90" workbookViewId="0">
      <pane xSplit="5" ySplit="3" topLeftCell="CS4" activePane="bottomRight" state="frozen"/>
      <selection activeCell="E5" sqref="E5"/>
      <selection pane="topRight" activeCell="E5" sqref="E5"/>
      <selection pane="bottomLeft" activeCell="E5" sqref="E5"/>
      <selection pane="bottomRight" activeCell="C5" sqref="C5"/>
    </sheetView>
  </sheetViews>
  <sheetFormatPr defaultRowHeight="13.2"/>
  <cols>
    <col min="1" max="1" width="3.08984375" style="7" customWidth="1"/>
    <col min="2" max="2" width="23.08984375" style="7" customWidth="1"/>
    <col min="3" max="3" width="9.1796875" style="7" customWidth="1"/>
    <col min="4" max="5" width="8.7265625" style="7"/>
    <col min="6" max="7" width="13.6328125" style="7" bestFit="1" customWidth="1"/>
    <col min="8" max="8" width="12.7265625" style="7" bestFit="1" customWidth="1"/>
    <col min="9" max="10" width="13.6328125" style="7" bestFit="1" customWidth="1"/>
    <col min="11" max="11" width="12.7265625" style="7" bestFit="1" customWidth="1"/>
    <col min="12" max="12" width="12.7265625" style="7" customWidth="1"/>
    <col min="13" max="14" width="11.08984375" style="7" bestFit="1" customWidth="1"/>
    <col min="15" max="15" width="13.6328125" style="7" bestFit="1" customWidth="1"/>
    <col min="16" max="17" width="8.7265625" style="7"/>
    <col min="18" max="18" width="11.90625" style="7" bestFit="1" customWidth="1"/>
    <col min="19" max="19" width="13.6328125" style="7" bestFit="1" customWidth="1"/>
    <col min="20" max="20" width="12.7265625" style="7" bestFit="1" customWidth="1"/>
    <col min="21" max="22" width="13.6328125" style="7" bestFit="1" customWidth="1"/>
    <col min="23" max="23" width="11.90625" style="7" bestFit="1" customWidth="1"/>
    <col min="24" max="25" width="12.7265625" style="7" bestFit="1" customWidth="1"/>
    <col min="26" max="26" width="13.6328125" style="7" bestFit="1" customWidth="1"/>
    <col min="27" max="27" width="11.90625" style="7" bestFit="1" customWidth="1"/>
    <col min="28" max="28" width="13.6328125" style="7" bestFit="1" customWidth="1"/>
    <col min="29" max="29" width="11.90625" style="7" bestFit="1" customWidth="1"/>
    <col min="30" max="30" width="8.7265625" style="7"/>
    <col min="31" max="31" width="14.453125" style="7" bestFit="1" customWidth="1"/>
    <col min="32" max="33" width="8.7265625" style="7"/>
    <col min="34" max="34" width="13.6328125" style="7" bestFit="1" customWidth="1"/>
    <col min="35" max="35" width="12.7265625" style="7" bestFit="1" customWidth="1"/>
    <col min="36" max="38" width="13.6328125" style="7" bestFit="1" customWidth="1"/>
    <col min="39" max="39" width="14.453125" style="7" bestFit="1" customWidth="1"/>
    <col min="40" max="40" width="11.08984375" style="7" bestFit="1" customWidth="1"/>
    <col min="41" max="41" width="13.6328125" style="7" bestFit="1" customWidth="1"/>
    <col min="42" max="42" width="11.08984375" style="7" bestFit="1" customWidth="1"/>
    <col min="43" max="43" width="12.7265625" style="7" bestFit="1" customWidth="1"/>
    <col min="44" max="44" width="8.7265625" style="7"/>
    <col min="45" max="45" width="14.453125" style="7" bestFit="1" customWidth="1"/>
    <col min="46" max="46" width="12.7265625" style="7" bestFit="1" customWidth="1"/>
    <col min="47" max="47" width="14.453125" style="7" bestFit="1" customWidth="1"/>
    <col min="48" max="49" width="12.7265625" style="7" bestFit="1" customWidth="1"/>
    <col min="50" max="50" width="14.453125" style="7" bestFit="1" customWidth="1"/>
    <col min="51" max="51" width="12.7265625" style="7" bestFit="1" customWidth="1"/>
    <col min="52" max="52" width="13.6328125" style="7" bestFit="1" customWidth="1"/>
    <col min="53" max="53" width="8.7265625" style="7"/>
    <col min="54" max="54" width="14.453125" style="7" bestFit="1" customWidth="1"/>
    <col min="55" max="55" width="13.6328125" style="7" bestFit="1" customWidth="1"/>
    <col min="56" max="57" width="8.7265625" style="7"/>
    <col min="58" max="58" width="13.6328125" style="7" bestFit="1" customWidth="1"/>
    <col min="59" max="68" width="8.7265625" style="7"/>
    <col min="69" max="69" width="12.7265625" style="7" bestFit="1" customWidth="1"/>
    <col min="70" max="70" width="8.7265625" style="7"/>
    <col min="71" max="71" width="13.6328125" style="7" bestFit="1" customWidth="1"/>
    <col min="72" max="75" width="12.7265625" style="7" bestFit="1" customWidth="1"/>
    <col min="76" max="76" width="8.7265625" style="7"/>
    <col min="77" max="77" width="14.453125" style="7" bestFit="1" customWidth="1"/>
    <col min="78" max="78" width="13.6328125" style="7" bestFit="1" customWidth="1"/>
    <col min="79" max="80" width="12.7265625" style="7" bestFit="1" customWidth="1"/>
    <col min="81" max="81" width="13.6328125" style="7" bestFit="1" customWidth="1"/>
    <col min="82" max="84" width="12.7265625" style="7" bestFit="1" customWidth="1"/>
    <col min="85" max="86" width="11.90625" style="7" bestFit="1" customWidth="1"/>
    <col min="87" max="87" width="12.7265625" style="7" bestFit="1" customWidth="1"/>
    <col min="88" max="88" width="13.6328125" style="7" bestFit="1" customWidth="1"/>
    <col min="89" max="90" width="8.7265625" style="7"/>
    <col min="91" max="91" width="11.90625" style="7" bestFit="1" customWidth="1"/>
    <col min="92" max="92" width="13.6328125" style="7" bestFit="1" customWidth="1"/>
    <col min="93" max="93" width="8.7265625" style="7"/>
    <col min="94" max="94" width="13.6328125" style="7" bestFit="1" customWidth="1"/>
    <col min="95" max="95" width="11.90625" style="7" bestFit="1" customWidth="1"/>
    <col min="96" max="96" width="12.7265625" style="7" bestFit="1" customWidth="1"/>
    <col min="97" max="97" width="13.6328125" style="7" bestFit="1" customWidth="1"/>
    <col min="98" max="98" width="11.90625" style="7" bestFit="1" customWidth="1"/>
    <col min="99" max="99" width="12.7265625" style="7" bestFit="1" customWidth="1"/>
    <col min="100" max="100" width="8.7265625" style="7"/>
    <col min="101" max="101" width="13.6328125" style="7" bestFit="1" customWidth="1"/>
    <col min="102" max="102" width="8.7265625" style="7"/>
    <col min="103" max="103" width="13.6328125" style="7" bestFit="1" customWidth="1"/>
    <col min="104" max="104" width="11.08984375" style="7" bestFit="1" customWidth="1"/>
    <col min="105" max="105" width="8.7265625" style="7"/>
    <col min="106" max="109" width="13.6328125" style="7" bestFit="1" customWidth="1"/>
    <col min="110" max="112" width="12.7265625" style="7" bestFit="1" customWidth="1"/>
    <col min="113" max="113" width="13.6328125" style="7" bestFit="1" customWidth="1"/>
    <col min="114" max="114" width="12.7265625" style="7" bestFit="1" customWidth="1"/>
    <col min="115" max="115" width="13.6328125" style="7" bestFit="1" customWidth="1"/>
    <col min="116" max="116" width="12.7265625" style="7" bestFit="1" customWidth="1"/>
    <col min="117" max="117" width="8.7265625" style="7"/>
    <col min="118" max="118" width="14.453125" style="7" bestFit="1" customWidth="1"/>
    <col min="119" max="119" width="13.6328125" style="7" bestFit="1" customWidth="1"/>
    <col min="120" max="120" width="8.7265625" style="7"/>
    <col min="121" max="121" width="14.453125" style="7" bestFit="1" customWidth="1"/>
    <col min="122" max="132" width="8.7265625" style="7"/>
    <col min="133" max="136" width="12.7265625" style="7" bestFit="1" customWidth="1"/>
    <col min="137" max="137" width="8.7265625" style="7"/>
    <col min="138" max="138" width="14.453125" style="7" bestFit="1" customWidth="1"/>
    <col min="139" max="140" width="13.6328125" style="7" bestFit="1" customWidth="1"/>
    <col min="141" max="141" width="8.7265625" style="7"/>
    <col min="142" max="142" width="14.453125" style="7" bestFit="1" customWidth="1"/>
    <col min="143" max="143" width="12.7265625" style="7" bestFit="1" customWidth="1"/>
    <col min="144" max="144" width="14.1796875" style="7" bestFit="1" customWidth="1"/>
    <col min="145" max="145" width="11.90625" style="7" bestFit="1" customWidth="1"/>
    <col min="146" max="146" width="14.1796875" style="7" bestFit="1" customWidth="1"/>
    <col min="147" max="147" width="11.08984375" style="7" bestFit="1" customWidth="1"/>
    <col min="148" max="148" width="12.7265625" style="7" bestFit="1" customWidth="1"/>
    <col min="149" max="152" width="8.7265625" style="7"/>
    <col min="153" max="153" width="14.453125" style="7" bestFit="1" customWidth="1"/>
    <col min="154" max="154" width="13.6328125" style="7" bestFit="1" customWidth="1"/>
    <col min="155" max="155" width="14.453125" style="7" bestFit="1" customWidth="1"/>
    <col min="156" max="157" width="8.7265625" style="7"/>
    <col min="158" max="160" width="14.453125" style="7" bestFit="1" customWidth="1"/>
    <col min="161" max="162" width="13.6328125" style="7" bestFit="1" customWidth="1"/>
    <col min="163" max="163" width="12.7265625" style="7" bestFit="1" customWidth="1"/>
    <col min="164" max="167" width="8.7265625" style="7"/>
    <col min="168" max="168" width="12.7265625" style="7" bestFit="1" customWidth="1"/>
    <col min="169" max="170" width="11.90625" style="7" bestFit="1" customWidth="1"/>
    <col min="171" max="171" width="12.7265625" style="7" bestFit="1" customWidth="1"/>
    <col min="172" max="172" width="13.6328125" style="7" bestFit="1" customWidth="1"/>
    <col min="173" max="173" width="12.7265625" style="7" bestFit="1" customWidth="1"/>
    <col min="174" max="174" width="11.6328125" style="7" bestFit="1" customWidth="1"/>
    <col min="175" max="176" width="14.453125" style="7" bestFit="1" customWidth="1"/>
    <col min="177" max="177" width="13.6328125" style="7" bestFit="1" customWidth="1"/>
    <col min="178" max="180" width="12.7265625" style="7" bestFit="1" customWidth="1"/>
    <col min="181" max="182" width="13.6328125" style="7" bestFit="1" customWidth="1"/>
    <col min="183" max="183" width="12.7265625" style="7" bestFit="1" customWidth="1"/>
    <col min="184" max="184" width="13.36328125" style="7" bestFit="1" customWidth="1"/>
    <col min="185" max="185" width="11.90625" style="7" bestFit="1" customWidth="1"/>
    <col min="186" max="187" width="12.7265625" style="7" bestFit="1" customWidth="1"/>
    <col min="188" max="188" width="11.90625" style="7" bestFit="1" customWidth="1"/>
    <col min="189" max="189" width="12.453125" style="7" bestFit="1" customWidth="1"/>
    <col min="190" max="192" width="8.7265625" style="7"/>
    <col min="193" max="194" width="12.7265625" style="7" bestFit="1" customWidth="1"/>
    <col min="195" max="195" width="13.36328125" style="7" bestFit="1" customWidth="1"/>
    <col min="196" max="196" width="13.6328125" style="7" bestFit="1" customWidth="1"/>
    <col min="197" max="197" width="12.7265625" style="7" bestFit="1" customWidth="1"/>
    <col min="198" max="198" width="11.6328125" style="7" bestFit="1" customWidth="1"/>
    <col min="199" max="199" width="12.453125" style="7" bestFit="1" customWidth="1"/>
    <col min="200" max="200" width="11.90625" style="7" bestFit="1" customWidth="1"/>
    <col min="201" max="201" width="11.6328125" style="7" bestFit="1" customWidth="1"/>
    <col min="202" max="202" width="8.7265625" style="7"/>
    <col min="203" max="203" width="14.1796875" style="7" bestFit="1" customWidth="1"/>
    <col min="204" max="205" width="11.90625" style="7" bestFit="1" customWidth="1"/>
    <col min="206" max="206" width="9.453125" style="7" bestFit="1" customWidth="1"/>
    <col min="207" max="208" width="8.7265625" style="7"/>
    <col min="209" max="209" width="14.1796875" style="7" bestFit="1" customWidth="1"/>
    <col min="210" max="210" width="12.7265625" style="7" bestFit="1" customWidth="1"/>
    <col min="211" max="213" width="8.7265625" style="7"/>
    <col min="214" max="215" width="14.1796875" style="7" bestFit="1" customWidth="1"/>
    <col min="216" max="216" width="11.90625" style="7" bestFit="1" customWidth="1"/>
    <col min="217" max="217" width="12.7265625" style="7" bestFit="1" customWidth="1"/>
    <col min="218" max="218" width="14.1796875" style="7" bestFit="1" customWidth="1"/>
    <col min="219" max="220" width="8.7265625" style="7"/>
    <col min="221" max="222" width="14.1796875" style="7" bestFit="1" customWidth="1"/>
    <col min="223" max="223" width="12.7265625" style="7" bestFit="1" customWidth="1"/>
    <col min="224" max="224" width="14.1796875" style="7" bestFit="1" customWidth="1"/>
    <col min="225" max="225" width="14.453125" style="7" bestFit="1" customWidth="1"/>
    <col min="226" max="226" width="12.7265625" style="7" bestFit="1" customWidth="1"/>
    <col min="227" max="227" width="13.6328125" style="7" bestFit="1" customWidth="1"/>
    <col min="228" max="228" width="13.36328125" style="7" bestFit="1" customWidth="1"/>
    <col min="229" max="230" width="13.6328125" style="7" bestFit="1" customWidth="1"/>
    <col min="231" max="231" width="12.7265625" style="7" bestFit="1" customWidth="1"/>
    <col min="232" max="233" width="13.6328125" style="7" bestFit="1" customWidth="1"/>
    <col min="234" max="235" width="12.453125" style="7" bestFit="1" customWidth="1"/>
    <col min="236" max="236" width="8.7265625" style="7"/>
    <col min="237" max="237" width="13.36328125" style="7" bestFit="1" customWidth="1"/>
    <col min="238" max="239" width="12.7265625" style="7" bestFit="1" customWidth="1"/>
    <col min="240" max="240" width="13.6328125" style="7" bestFit="1" customWidth="1"/>
    <col min="241" max="241" width="8.7265625" style="7"/>
    <col min="242" max="242" width="14.453125" style="7" bestFit="1" customWidth="1"/>
    <col min="243" max="243" width="12.7265625" style="7" bestFit="1" customWidth="1"/>
    <col min="244" max="244" width="8.7265625" style="7"/>
    <col min="245" max="245" width="14.453125" style="7" bestFit="1" customWidth="1"/>
    <col min="246" max="246" width="13.6328125" style="7" bestFit="1" customWidth="1"/>
    <col min="247" max="247" width="12.7265625" style="7" bestFit="1" customWidth="1"/>
    <col min="248" max="249" width="13.6328125" style="7" bestFit="1" customWidth="1"/>
    <col min="250" max="250" width="13.36328125" style="7" bestFit="1" customWidth="1"/>
    <col min="251" max="251" width="12.7265625" style="7" bestFit="1" customWidth="1"/>
    <col min="252" max="252" width="13.6328125" style="7" bestFit="1" customWidth="1"/>
    <col min="253" max="253" width="11.08984375" style="7" bestFit="1" customWidth="1"/>
    <col min="254" max="254" width="13.6328125" style="7" bestFit="1" customWidth="1"/>
    <col min="255" max="255" width="8.7265625" style="7"/>
    <col min="256" max="256" width="14.453125" style="7" bestFit="1" customWidth="1"/>
    <col min="257" max="257" width="14.1796875" style="7" bestFit="1" customWidth="1"/>
    <col min="258" max="258" width="15.26953125" style="7" bestFit="1" customWidth="1"/>
    <col min="259" max="260" width="12.7265625" style="7" bestFit="1" customWidth="1"/>
    <col min="261" max="261" width="11.90625" style="7" bestFit="1" customWidth="1"/>
    <col min="262" max="263" width="12.7265625" style="7" bestFit="1" customWidth="1"/>
    <col min="264" max="264" width="8.7265625" style="7"/>
    <col min="265" max="265" width="15.26953125" style="7" bestFit="1" customWidth="1"/>
    <col min="266" max="266" width="12.7265625" style="7" bestFit="1" customWidth="1"/>
    <col min="267" max="267" width="15.26953125" style="7" bestFit="1" customWidth="1"/>
    <col min="268" max="268" width="11.08984375" style="7" bestFit="1" customWidth="1"/>
    <col min="269" max="271" width="12.7265625" style="7" bestFit="1" customWidth="1"/>
    <col min="272" max="272" width="8.7265625" style="7"/>
    <col min="273" max="273" width="15.26953125" style="7" bestFit="1" customWidth="1"/>
    <col min="274" max="274" width="14.1796875" style="7" bestFit="1" customWidth="1"/>
    <col min="275" max="275" width="13.6328125" style="7" bestFit="1" customWidth="1"/>
    <col min="276" max="276" width="12.7265625" style="7" bestFit="1" customWidth="1"/>
    <col min="277" max="277" width="13.6328125" style="7" bestFit="1" customWidth="1"/>
    <col min="278" max="278" width="12.7265625" style="7" bestFit="1" customWidth="1"/>
    <col min="279" max="279" width="13.6328125" style="7" bestFit="1" customWidth="1"/>
    <col min="280" max="280" width="12.7265625" style="7" bestFit="1" customWidth="1"/>
    <col min="281" max="281" width="8.7265625" style="7"/>
    <col min="282" max="283" width="13.6328125" style="7" bestFit="1" customWidth="1"/>
    <col min="284" max="284" width="12.7265625" style="7" bestFit="1" customWidth="1"/>
    <col min="285" max="285" width="11.90625" style="7" bestFit="1" customWidth="1"/>
    <col min="286" max="286" width="12.7265625" style="7" bestFit="1" customWidth="1"/>
    <col min="287" max="287" width="14.453125" style="7" bestFit="1" customWidth="1"/>
    <col min="288" max="288" width="8.7265625" style="7"/>
    <col min="289" max="289" width="14.453125" style="7" bestFit="1" customWidth="1"/>
    <col min="290" max="290" width="13.6328125" style="7" bestFit="1" customWidth="1"/>
    <col min="291" max="291" width="13.36328125" style="7" bestFit="1" customWidth="1"/>
    <col min="292" max="293" width="8.7265625" style="7"/>
    <col min="294" max="294" width="14.1796875" style="7" bestFit="1" customWidth="1"/>
    <col min="295" max="296" width="13.6328125" style="7" bestFit="1" customWidth="1"/>
    <col min="297" max="297" width="14.1796875" style="7" bestFit="1" customWidth="1"/>
    <col min="298" max="300" width="12.7265625" style="7" bestFit="1" customWidth="1"/>
    <col min="301" max="301" width="11.90625" style="7" bestFit="1" customWidth="1"/>
    <col min="302" max="303" width="8.7265625" style="7"/>
    <col min="304" max="304" width="12.453125" style="7" bestFit="1" customWidth="1"/>
    <col min="305" max="305" width="11.08984375" style="7" bestFit="1" customWidth="1"/>
    <col min="306" max="307" width="12.7265625" style="7" bestFit="1" customWidth="1"/>
    <col min="308" max="308" width="13.36328125" style="7" bestFit="1" customWidth="1"/>
    <col min="309" max="310" width="12.453125" style="7" bestFit="1" customWidth="1"/>
    <col min="311" max="311" width="13.36328125" style="7" bestFit="1" customWidth="1"/>
    <col min="312" max="313" width="14.1796875" style="7" bestFit="1" customWidth="1"/>
    <col min="314" max="314" width="8.7265625" style="7"/>
    <col min="315" max="315" width="12.453125" style="7" bestFit="1" customWidth="1"/>
    <col min="316" max="316" width="13.36328125" style="7" bestFit="1" customWidth="1"/>
    <col min="317" max="317" width="8.7265625" style="7"/>
    <col min="318" max="318" width="13.6328125" style="7" bestFit="1" customWidth="1"/>
    <col min="319" max="320" width="8.7265625" style="7"/>
    <col min="321" max="321" width="11.90625" style="7" bestFit="1" customWidth="1"/>
    <col min="322" max="325" width="13.6328125" style="7" bestFit="1" customWidth="1"/>
    <col min="326" max="327" width="8.7265625" style="7"/>
    <col min="328" max="329" width="14.1796875" style="7" bestFit="1" customWidth="1"/>
    <col min="330" max="330" width="12.7265625" style="7" bestFit="1" customWidth="1"/>
    <col min="331" max="331" width="8.7265625" style="7"/>
    <col min="332" max="332" width="11.90625" style="7" bestFit="1" customWidth="1"/>
    <col min="333" max="333" width="11.08984375" style="7" bestFit="1" customWidth="1"/>
    <col min="334" max="334" width="8.7265625" style="7"/>
    <col min="335" max="335" width="12.453125" style="7" bestFit="1" customWidth="1"/>
    <col min="336" max="336" width="14.1796875" style="7" bestFit="1" customWidth="1"/>
    <col min="337" max="337" width="10.26953125" style="7" bestFit="1" customWidth="1"/>
    <col min="338" max="339" width="12.7265625" style="7" bestFit="1" customWidth="1"/>
    <col min="340" max="341" width="13.6328125" style="7" bestFit="1" customWidth="1"/>
    <col min="342" max="343" width="8.7265625" style="7"/>
    <col min="344" max="344" width="9.453125" style="7" bestFit="1" customWidth="1"/>
    <col min="345" max="351" width="8.7265625" style="7"/>
    <col min="352" max="352" width="10.26953125" style="7" bestFit="1" customWidth="1"/>
    <col min="353" max="359" width="8.7265625" style="7"/>
    <col min="360" max="361" width="12.7265625" style="7" bestFit="1" customWidth="1"/>
    <col min="362" max="362" width="13.6328125" style="7" bestFit="1" customWidth="1"/>
    <col min="363" max="363" width="11.08984375" style="7" bestFit="1" customWidth="1"/>
    <col min="364" max="364" width="10.26953125" style="7" bestFit="1" customWidth="1"/>
    <col min="365" max="365" width="11.08984375" style="7" bestFit="1" customWidth="1"/>
    <col min="366" max="366" width="8.7265625" style="7"/>
    <col min="367" max="367" width="12.7265625" style="7" bestFit="1" customWidth="1"/>
    <col min="368" max="369" width="13.6328125" style="7" bestFit="1" customWidth="1"/>
    <col min="370" max="370" width="11.90625" style="7" bestFit="1" customWidth="1"/>
    <col min="371" max="371" width="13.6328125" style="7" bestFit="1" customWidth="1"/>
    <col min="372" max="372" width="12.7265625" style="7" bestFit="1" customWidth="1"/>
    <col min="373" max="373" width="11.90625" style="7" bestFit="1" customWidth="1"/>
    <col min="374" max="374" width="11.08984375" style="7" bestFit="1" customWidth="1"/>
    <col min="375" max="375" width="12.7265625" style="7" bestFit="1" customWidth="1"/>
    <col min="376" max="376" width="10.26953125" style="7" bestFit="1" customWidth="1"/>
    <col min="377" max="378" width="8.7265625" style="7"/>
    <col min="379" max="379" width="10.26953125" style="7" bestFit="1" customWidth="1"/>
    <col min="380" max="383" width="8.7265625" style="7"/>
    <col min="384" max="384" width="13.6328125" style="7" bestFit="1" customWidth="1"/>
    <col min="385" max="385" width="12.7265625" style="7" bestFit="1" customWidth="1"/>
    <col min="386" max="386" width="11.08984375" style="7" bestFit="1" customWidth="1"/>
    <col min="387" max="387" width="13.6328125" style="7" bestFit="1" customWidth="1"/>
    <col min="388" max="388" width="12.7265625" style="7" bestFit="1" customWidth="1"/>
    <col min="389" max="389" width="11.90625" style="7" bestFit="1" customWidth="1"/>
    <col min="390" max="390" width="8.7265625" style="7"/>
    <col min="391" max="391" width="12.7265625" style="7" bestFit="1" customWidth="1"/>
    <col min="392" max="392" width="13.6328125" style="7" bestFit="1" customWidth="1"/>
    <col min="393" max="393" width="12.7265625" style="7" bestFit="1" customWidth="1"/>
    <col min="394" max="397" width="8.7265625" style="7"/>
    <col min="398" max="398" width="12.453125" style="7" bestFit="1" customWidth="1"/>
    <col min="399" max="399" width="12.7265625" style="7" bestFit="1" customWidth="1"/>
    <col min="400" max="400" width="10.26953125" style="7" bestFit="1" customWidth="1"/>
    <col min="401" max="401" width="8.7265625" style="7"/>
    <col min="402" max="402" width="12.7265625" style="7" bestFit="1" customWidth="1"/>
    <col min="403" max="403" width="8.7265625" style="7"/>
    <col min="404" max="405" width="11.90625" style="7" bestFit="1" customWidth="1"/>
    <col min="406" max="415" width="8.7265625" style="7"/>
    <col min="416" max="418" width="13.6328125" style="7" bestFit="1" customWidth="1"/>
    <col min="419" max="419" width="12.7265625" style="7" bestFit="1" customWidth="1"/>
    <col min="420" max="420" width="10.26953125" style="7" bestFit="1" customWidth="1"/>
    <col min="421" max="422" width="11.08984375" style="7" bestFit="1" customWidth="1"/>
    <col min="423" max="423" width="10.26953125" style="7" bestFit="1" customWidth="1"/>
    <col min="424" max="424" width="11.90625" style="7" bestFit="1" customWidth="1"/>
    <col min="425" max="426" width="13.6328125" style="7" bestFit="1" customWidth="1"/>
    <col min="427" max="427" width="11.90625" style="7" bestFit="1" customWidth="1"/>
    <col min="428" max="428" width="8.7265625" style="7"/>
    <col min="429" max="430" width="10.26953125" style="7" bestFit="1" customWidth="1"/>
    <col min="431" max="431" width="8.7265625" style="7"/>
    <col min="432" max="432" width="11.08984375" style="7" bestFit="1" customWidth="1"/>
    <col min="433" max="434" width="13.6328125" style="7" bestFit="1" customWidth="1"/>
    <col min="435" max="435" width="12.7265625" style="7" bestFit="1" customWidth="1"/>
    <col min="436" max="439" width="8.7265625" style="7"/>
    <col min="440" max="440" width="11.08984375" style="7" bestFit="1" customWidth="1"/>
    <col min="441" max="442" width="13.6328125" style="7" bestFit="1" customWidth="1"/>
    <col min="443" max="444" width="12.7265625" style="7" bestFit="1" customWidth="1"/>
    <col min="445" max="445" width="13.6328125" style="7" bestFit="1" customWidth="1"/>
    <col min="446" max="446" width="11.6328125" style="7" bestFit="1" customWidth="1"/>
    <col min="447" max="447" width="9.453125" style="7" bestFit="1" customWidth="1"/>
    <col min="448" max="448" width="11.90625" style="7" bestFit="1" customWidth="1"/>
    <col min="449" max="450" width="10.26953125" style="7" bestFit="1" customWidth="1"/>
    <col min="451" max="451" width="8.7265625" style="7"/>
    <col min="452" max="452" width="11.6328125" style="7" bestFit="1" customWidth="1"/>
    <col min="453" max="453" width="8.7265625" style="7"/>
    <col min="454" max="454" width="10.81640625" style="7" bestFit="1" customWidth="1"/>
    <col min="455" max="456" width="8.7265625" style="7"/>
    <col min="457" max="457" width="10.81640625" style="7" bestFit="1" customWidth="1"/>
    <col min="458" max="458" width="10" style="7" bestFit="1" customWidth="1"/>
    <col min="459" max="459" width="12.453125" style="7" bestFit="1" customWidth="1"/>
    <col min="460" max="460" width="11.08984375" style="7" bestFit="1" customWidth="1"/>
    <col min="461" max="464" width="8.7265625" style="7"/>
    <col min="465" max="465" width="11.90625" style="7" bestFit="1" customWidth="1"/>
    <col min="466" max="466" width="11.6328125" style="7" bestFit="1" customWidth="1"/>
    <col min="467" max="467" width="11.90625" style="7" bestFit="1" customWidth="1"/>
    <col min="468" max="469" width="11.08984375" style="7" bestFit="1" customWidth="1"/>
    <col min="470" max="470" width="11.90625" style="7" bestFit="1" customWidth="1"/>
    <col min="471" max="471" width="12.7265625" style="7" bestFit="1" customWidth="1"/>
    <col min="472" max="473" width="11.90625" style="7" bestFit="1" customWidth="1"/>
    <col min="474" max="476" width="8.7265625" style="7"/>
    <col min="477" max="477" width="12.7265625" style="7" bestFit="1" customWidth="1"/>
    <col min="478" max="480" width="11.90625" style="7" bestFit="1" customWidth="1"/>
    <col min="481" max="481" width="11.08984375" style="7" bestFit="1" customWidth="1"/>
    <col min="482" max="482" width="11.90625" style="7" bestFit="1" customWidth="1"/>
    <col min="483" max="483" width="11.08984375" style="7" bestFit="1" customWidth="1"/>
    <col min="484" max="484" width="8.7265625" style="7"/>
    <col min="485" max="485" width="12.7265625" style="7" bestFit="1" customWidth="1"/>
    <col min="486" max="486" width="9.453125" style="7" bestFit="1" customWidth="1"/>
    <col min="487" max="487" width="11.90625" style="7" bestFit="1" customWidth="1"/>
    <col min="488" max="488" width="12.7265625" style="7" bestFit="1" customWidth="1"/>
    <col min="489" max="489" width="11.08984375" style="7" bestFit="1" customWidth="1"/>
    <col min="490" max="490" width="11.90625" style="7" bestFit="1" customWidth="1"/>
    <col min="491" max="491" width="10.26953125" style="7" bestFit="1" customWidth="1"/>
    <col min="492" max="492" width="11.08984375" style="7" bestFit="1" customWidth="1"/>
    <col min="493" max="494" width="11.90625" style="7" bestFit="1" customWidth="1"/>
    <col min="495" max="499" width="8.7265625" style="7"/>
    <col min="500" max="500" width="10.81640625" style="7" bestFit="1" customWidth="1"/>
    <col min="501" max="501" width="11.08984375" style="7" bestFit="1" customWidth="1"/>
    <col min="502" max="502" width="12.7265625" style="7" bestFit="1" customWidth="1"/>
    <col min="503" max="508" width="11.90625" style="7" bestFit="1" customWidth="1"/>
    <col min="509" max="509" width="21.54296875" style="7" customWidth="1"/>
    <col min="510" max="510" width="24.90625" style="7" customWidth="1"/>
    <col min="511" max="511" width="30.26953125" style="7" customWidth="1"/>
    <col min="512" max="512" width="30.54296875" style="7" customWidth="1"/>
    <col min="513" max="513" width="24.26953125" style="7" customWidth="1"/>
    <col min="514" max="514" width="26.08984375" style="7" customWidth="1"/>
    <col min="515" max="515" width="23" style="7" customWidth="1"/>
    <col min="516" max="516" width="9" style="7" bestFit="1" customWidth="1"/>
    <col min="517" max="517" width="20.54296875" style="7" customWidth="1"/>
    <col min="518" max="518" width="22.6328125" style="7" customWidth="1"/>
    <col min="519" max="519" width="23.26953125" style="7" customWidth="1"/>
    <col min="520" max="520" width="24.453125" style="7" customWidth="1"/>
    <col min="521" max="521" width="28.6328125" style="7" customWidth="1"/>
    <col min="522" max="522" width="8.7265625" style="7"/>
    <col min="523" max="523" width="9" style="7" bestFit="1" customWidth="1"/>
    <col min="524" max="531" width="8.7265625" style="7"/>
    <col min="532" max="533" width="9.81640625" style="7" bestFit="1" customWidth="1"/>
    <col min="534" max="534" width="9" style="7" bestFit="1" customWidth="1"/>
    <col min="535" max="535" width="8.7265625" style="7"/>
    <col min="536" max="537" width="9.81640625" style="7" bestFit="1" customWidth="1"/>
    <col min="538" max="538" width="9" style="7" bestFit="1" customWidth="1"/>
    <col min="539" max="539" width="8.7265625" style="7"/>
    <col min="540" max="540" width="9.81640625" style="7" bestFit="1" customWidth="1"/>
    <col min="541" max="541" width="9" style="7" bestFit="1" customWidth="1"/>
    <col min="542" max="542" width="9.54296875" style="7" bestFit="1" customWidth="1"/>
    <col min="543" max="543" width="8.7265625" style="7"/>
    <col min="544" max="545" width="9" style="7" bestFit="1" customWidth="1"/>
    <col min="546" max="547" width="8.7265625" style="7"/>
    <col min="548" max="550" width="9" style="7" bestFit="1" customWidth="1"/>
    <col min="551" max="552" width="8.7265625" style="7"/>
    <col min="553" max="554" width="10.08984375" style="7" bestFit="1" customWidth="1"/>
    <col min="555" max="555" width="9" style="7" bestFit="1" customWidth="1"/>
    <col min="556" max="556" width="8.7265625" style="7"/>
    <col min="557" max="558" width="9.81640625" style="7" bestFit="1" customWidth="1"/>
    <col min="559" max="571" width="8.7265625" style="7"/>
    <col min="572" max="572" width="9.81640625" style="7" bestFit="1" customWidth="1"/>
    <col min="573" max="573" width="9" style="7" bestFit="1" customWidth="1"/>
    <col min="574" max="16384" width="8.7265625" style="7"/>
  </cols>
  <sheetData>
    <row r="1" spans="1:588" s="5" customFormat="1">
      <c r="A1" s="1"/>
      <c r="B1" s="1"/>
      <c r="C1" s="1" t="s">
        <v>0</v>
      </c>
      <c r="D1" s="2" t="s">
        <v>1</v>
      </c>
      <c r="E1" s="3"/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1517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4" t="s">
        <v>48</v>
      </c>
      <c r="BB1" s="4" t="s">
        <v>49</v>
      </c>
      <c r="BC1" s="4" t="s">
        <v>50</v>
      </c>
      <c r="BD1" s="4" t="s">
        <v>51</v>
      </c>
      <c r="BE1" s="4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60</v>
      </c>
      <c r="BN1" s="4" t="s">
        <v>61</v>
      </c>
      <c r="BO1" s="4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73</v>
      </c>
      <c r="CA1" s="4" t="s">
        <v>74</v>
      </c>
      <c r="CB1" s="4" t="s">
        <v>75</v>
      </c>
      <c r="CC1" s="4" t="s">
        <v>76</v>
      </c>
      <c r="CD1" s="4" t="s">
        <v>77</v>
      </c>
      <c r="CE1" s="4" t="s">
        <v>78</v>
      </c>
      <c r="CF1" s="4" t="s">
        <v>79</v>
      </c>
      <c r="CG1" s="4" t="s">
        <v>80</v>
      </c>
      <c r="CH1" s="4" t="s">
        <v>81</v>
      </c>
      <c r="CI1" s="4" t="s">
        <v>82</v>
      </c>
      <c r="CJ1" s="4" t="s">
        <v>83</v>
      </c>
      <c r="CK1" s="4" t="s">
        <v>84</v>
      </c>
      <c r="CL1" s="4" t="s">
        <v>85</v>
      </c>
      <c r="CM1" s="4" t="s">
        <v>86</v>
      </c>
      <c r="CN1" s="4" t="s">
        <v>87</v>
      </c>
      <c r="CO1" s="4" t="s">
        <v>88</v>
      </c>
      <c r="CP1" s="4" t="s">
        <v>89</v>
      </c>
      <c r="CQ1" s="4" t="s">
        <v>90</v>
      </c>
      <c r="CR1" s="4" t="s">
        <v>91</v>
      </c>
      <c r="CS1" s="4" t="s">
        <v>92</v>
      </c>
      <c r="CT1" s="4" t="s">
        <v>93</v>
      </c>
      <c r="CU1" s="4" t="s">
        <v>94</v>
      </c>
      <c r="CV1" s="4" t="s">
        <v>95</v>
      </c>
      <c r="CW1" s="4" t="s">
        <v>96</v>
      </c>
      <c r="CX1" s="4" t="s">
        <v>97</v>
      </c>
      <c r="CY1" s="4" t="s">
        <v>98</v>
      </c>
      <c r="CZ1" s="4" t="s">
        <v>99</v>
      </c>
      <c r="DA1" s="4" t="s">
        <v>100</v>
      </c>
      <c r="DB1" s="4" t="s">
        <v>101</v>
      </c>
      <c r="DC1" s="4" t="s">
        <v>102</v>
      </c>
      <c r="DD1" s="4" t="s">
        <v>103</v>
      </c>
      <c r="DE1" s="4" t="s">
        <v>104</v>
      </c>
      <c r="DF1" s="4" t="s">
        <v>105</v>
      </c>
      <c r="DG1" s="4" t="s">
        <v>106</v>
      </c>
      <c r="DH1" s="4" t="s">
        <v>107</v>
      </c>
      <c r="DI1" s="4" t="s">
        <v>108</v>
      </c>
      <c r="DJ1" s="4" t="s">
        <v>109</v>
      </c>
      <c r="DK1" s="4" t="s">
        <v>110</v>
      </c>
      <c r="DL1" s="4" t="s">
        <v>111</v>
      </c>
      <c r="DM1" s="4" t="s">
        <v>112</v>
      </c>
      <c r="DN1" s="4" t="s">
        <v>113</v>
      </c>
      <c r="DO1" s="4" t="s">
        <v>114</v>
      </c>
      <c r="DP1" s="4" t="s">
        <v>115</v>
      </c>
      <c r="DQ1" s="4" t="s">
        <v>116</v>
      </c>
      <c r="DR1" s="4" t="s">
        <v>117</v>
      </c>
      <c r="DS1" s="4" t="s">
        <v>118</v>
      </c>
      <c r="DT1" s="4" t="s">
        <v>119</v>
      </c>
      <c r="DU1" s="4" t="s">
        <v>120</v>
      </c>
      <c r="DV1" s="4" t="s">
        <v>121</v>
      </c>
      <c r="DW1" s="4" t="s">
        <v>122</v>
      </c>
      <c r="DX1" s="4" t="s">
        <v>123</v>
      </c>
      <c r="DY1" s="4" t="s">
        <v>124</v>
      </c>
      <c r="DZ1" s="4" t="s">
        <v>125</v>
      </c>
      <c r="EA1" s="4" t="s">
        <v>126</v>
      </c>
      <c r="EB1" s="4" t="s">
        <v>127</v>
      </c>
      <c r="EC1" s="4" t="s">
        <v>128</v>
      </c>
      <c r="ED1" s="4" t="s">
        <v>129</v>
      </c>
      <c r="EE1" s="4" t="s">
        <v>130</v>
      </c>
      <c r="EF1" s="4" t="s">
        <v>131</v>
      </c>
      <c r="EG1" s="4" t="s">
        <v>132</v>
      </c>
      <c r="EH1" s="4" t="s">
        <v>133</v>
      </c>
      <c r="EI1" s="4" t="s">
        <v>134</v>
      </c>
      <c r="EJ1" s="4" t="s">
        <v>135</v>
      </c>
      <c r="EK1" s="4" t="s">
        <v>136</v>
      </c>
      <c r="EL1" s="4" t="s">
        <v>137</v>
      </c>
      <c r="EM1" s="4" t="s">
        <v>138</v>
      </c>
      <c r="EN1" s="4" t="s">
        <v>139</v>
      </c>
      <c r="EO1" s="4" t="s">
        <v>140</v>
      </c>
      <c r="EP1" s="4" t="s">
        <v>141</v>
      </c>
      <c r="EQ1" s="4" t="s">
        <v>142</v>
      </c>
      <c r="ER1" s="4" t="s">
        <v>143</v>
      </c>
      <c r="ES1" s="4" t="s">
        <v>144</v>
      </c>
      <c r="ET1" s="4" t="s">
        <v>145</v>
      </c>
      <c r="EU1" s="4" t="s">
        <v>146</v>
      </c>
      <c r="EV1" s="4" t="s">
        <v>147</v>
      </c>
      <c r="EW1" s="4" t="s">
        <v>148</v>
      </c>
      <c r="EX1" s="4" t="s">
        <v>149</v>
      </c>
      <c r="EY1" s="4" t="s">
        <v>150</v>
      </c>
      <c r="EZ1" s="4" t="s">
        <v>151</v>
      </c>
      <c r="FA1" s="4" t="s">
        <v>152</v>
      </c>
      <c r="FB1" s="4" t="s">
        <v>153</v>
      </c>
      <c r="FC1" s="5" t="s">
        <v>154</v>
      </c>
      <c r="FD1" s="5" t="s">
        <v>155</v>
      </c>
      <c r="FE1" s="5" t="s">
        <v>156</v>
      </c>
      <c r="FF1" s="5" t="s">
        <v>157</v>
      </c>
      <c r="FG1" s="5" t="s">
        <v>158</v>
      </c>
      <c r="FH1" s="5" t="s">
        <v>159</v>
      </c>
      <c r="FI1" s="5" t="s">
        <v>160</v>
      </c>
      <c r="FJ1" s="5" t="s">
        <v>161</v>
      </c>
      <c r="FK1" s="5" t="s">
        <v>162</v>
      </c>
      <c r="FL1" s="5" t="s">
        <v>163</v>
      </c>
      <c r="FM1" s="5" t="s">
        <v>164</v>
      </c>
      <c r="FN1" s="5" t="s">
        <v>165</v>
      </c>
      <c r="FO1" s="5" t="s">
        <v>166</v>
      </c>
      <c r="FP1" s="5" t="s">
        <v>167</v>
      </c>
      <c r="FQ1" s="5" t="s">
        <v>168</v>
      </c>
      <c r="FR1" s="5" t="s">
        <v>169</v>
      </c>
      <c r="FS1" s="5" t="s">
        <v>170</v>
      </c>
      <c r="FT1" s="5" t="s">
        <v>171</v>
      </c>
      <c r="FU1" s="5" t="s">
        <v>172</v>
      </c>
      <c r="FV1" s="5" t="s">
        <v>173</v>
      </c>
      <c r="FW1" s="5" t="s">
        <v>174</v>
      </c>
      <c r="FX1" s="5" t="s">
        <v>175</v>
      </c>
      <c r="FY1" s="5" t="s">
        <v>176</v>
      </c>
      <c r="FZ1" s="5" t="s">
        <v>177</v>
      </c>
      <c r="GA1" s="5" t="s">
        <v>178</v>
      </c>
      <c r="GB1" s="5" t="s">
        <v>179</v>
      </c>
      <c r="GC1" s="5" t="s">
        <v>180</v>
      </c>
      <c r="GD1" s="5" t="s">
        <v>181</v>
      </c>
      <c r="GE1" s="5" t="s">
        <v>182</v>
      </c>
      <c r="GF1" s="5" t="s">
        <v>183</v>
      </c>
      <c r="GG1" s="5" t="s">
        <v>184</v>
      </c>
      <c r="GH1" s="5" t="s">
        <v>185</v>
      </c>
      <c r="GI1" s="5" t="s">
        <v>186</v>
      </c>
      <c r="GJ1" s="5" t="s">
        <v>187</v>
      </c>
      <c r="GK1" s="5" t="s">
        <v>188</v>
      </c>
      <c r="GL1" s="5" t="s">
        <v>189</v>
      </c>
      <c r="GM1" s="5" t="s">
        <v>190</v>
      </c>
      <c r="GN1" s="5" t="s">
        <v>191</v>
      </c>
      <c r="GO1" s="5" t="s">
        <v>192</v>
      </c>
      <c r="GP1" s="5" t="s">
        <v>193</v>
      </c>
      <c r="GQ1" s="5" t="s">
        <v>194</v>
      </c>
      <c r="GR1" s="5" t="s">
        <v>195</v>
      </c>
      <c r="GS1" s="5" t="s">
        <v>196</v>
      </c>
      <c r="GT1" s="5" t="s">
        <v>197</v>
      </c>
      <c r="GU1" s="5" t="s">
        <v>198</v>
      </c>
      <c r="GV1" s="5" t="s">
        <v>199</v>
      </c>
      <c r="GW1" s="5" t="s">
        <v>200</v>
      </c>
      <c r="GX1" s="5" t="s">
        <v>201</v>
      </c>
      <c r="GY1" s="5" t="s">
        <v>202</v>
      </c>
      <c r="GZ1" s="5" t="s">
        <v>203</v>
      </c>
      <c r="HA1" s="5" t="s">
        <v>204</v>
      </c>
      <c r="HB1" s="5" t="s">
        <v>205</v>
      </c>
      <c r="HC1" s="5" t="s">
        <v>145</v>
      </c>
      <c r="HD1" s="5" t="s">
        <v>206</v>
      </c>
      <c r="HE1" s="5" t="s">
        <v>207</v>
      </c>
      <c r="HF1" s="5" t="s">
        <v>208</v>
      </c>
      <c r="HG1" s="5" t="s">
        <v>209</v>
      </c>
      <c r="HH1" s="5" t="s">
        <v>210</v>
      </c>
      <c r="HI1" s="5" t="s">
        <v>211</v>
      </c>
      <c r="HJ1" s="5" t="s">
        <v>212</v>
      </c>
      <c r="HK1" s="5" t="s">
        <v>213</v>
      </c>
      <c r="HL1" s="5" t="s">
        <v>214</v>
      </c>
      <c r="HM1" s="5" t="s">
        <v>141</v>
      </c>
      <c r="HN1" s="5" t="s">
        <v>215</v>
      </c>
      <c r="HO1" s="5" t="s">
        <v>216</v>
      </c>
      <c r="HP1" s="5" t="s">
        <v>217</v>
      </c>
      <c r="HQ1" s="5" t="s">
        <v>218</v>
      </c>
      <c r="HR1" s="5" t="s">
        <v>219</v>
      </c>
      <c r="HS1" s="5" t="s">
        <v>220</v>
      </c>
      <c r="HT1" s="5" t="s">
        <v>221</v>
      </c>
      <c r="HU1" s="5" t="s">
        <v>222</v>
      </c>
      <c r="HV1" s="5" t="s">
        <v>223</v>
      </c>
      <c r="HW1" s="5" t="s">
        <v>224</v>
      </c>
      <c r="HX1" s="5" t="s">
        <v>225</v>
      </c>
      <c r="HY1" s="5" t="s">
        <v>226</v>
      </c>
      <c r="HZ1" s="5" t="s">
        <v>227</v>
      </c>
      <c r="IA1" s="5" t="s">
        <v>228</v>
      </c>
      <c r="IB1" s="5" t="s">
        <v>229</v>
      </c>
      <c r="IC1" s="5" t="s">
        <v>230</v>
      </c>
      <c r="ID1" s="5" t="s">
        <v>231</v>
      </c>
      <c r="IE1" s="5" t="s">
        <v>232</v>
      </c>
      <c r="IF1" s="5" t="s">
        <v>233</v>
      </c>
      <c r="IG1" s="5" t="s">
        <v>234</v>
      </c>
      <c r="IH1" s="5" t="s">
        <v>235</v>
      </c>
      <c r="II1" s="5" t="s">
        <v>236</v>
      </c>
      <c r="IJ1" s="5" t="s">
        <v>237</v>
      </c>
      <c r="IK1" s="5" t="s">
        <v>238</v>
      </c>
      <c r="IL1" s="5" t="s">
        <v>239</v>
      </c>
      <c r="IM1" s="5" t="s">
        <v>240</v>
      </c>
      <c r="IN1" s="5" t="s">
        <v>241</v>
      </c>
      <c r="IO1" s="5" t="s">
        <v>242</v>
      </c>
      <c r="IP1" s="5" t="s">
        <v>243</v>
      </c>
      <c r="IQ1" s="5" t="s">
        <v>244</v>
      </c>
      <c r="IR1" s="5" t="s">
        <v>245</v>
      </c>
      <c r="IS1" s="5" t="s">
        <v>246</v>
      </c>
      <c r="IT1" s="5" t="s">
        <v>247</v>
      </c>
      <c r="IU1" s="5" t="s">
        <v>248</v>
      </c>
      <c r="IV1" s="5" t="s">
        <v>249</v>
      </c>
      <c r="IW1" s="5" t="s">
        <v>250</v>
      </c>
      <c r="IX1" s="5" t="s">
        <v>251</v>
      </c>
      <c r="IY1" s="5" t="s">
        <v>252</v>
      </c>
      <c r="IZ1" s="5" t="s">
        <v>253</v>
      </c>
      <c r="JA1" s="5" t="s">
        <v>254</v>
      </c>
      <c r="JB1" s="5" t="s">
        <v>255</v>
      </c>
      <c r="JC1" s="5" t="s">
        <v>256</v>
      </c>
      <c r="JD1" s="5" t="s">
        <v>257</v>
      </c>
      <c r="JE1" s="5" t="s">
        <v>258</v>
      </c>
      <c r="JF1" s="5" t="s">
        <v>259</v>
      </c>
      <c r="JG1" s="5" t="s">
        <v>260</v>
      </c>
      <c r="JH1" s="5" t="s">
        <v>261</v>
      </c>
      <c r="JI1" s="5" t="s">
        <v>262</v>
      </c>
      <c r="JJ1" s="5" t="s">
        <v>263</v>
      </c>
      <c r="JK1" s="5" t="s">
        <v>264</v>
      </c>
      <c r="JL1" s="5" t="s">
        <v>265</v>
      </c>
      <c r="JM1" s="5" t="s">
        <v>266</v>
      </c>
      <c r="JN1" s="5" t="s">
        <v>267</v>
      </c>
      <c r="JO1" s="5" t="s">
        <v>268</v>
      </c>
      <c r="JP1" s="5" t="s">
        <v>269</v>
      </c>
      <c r="JQ1" s="5" t="s">
        <v>270</v>
      </c>
      <c r="JR1" s="5" t="s">
        <v>271</v>
      </c>
      <c r="JS1" s="5" t="s">
        <v>272</v>
      </c>
      <c r="JT1" s="5" t="s">
        <v>273</v>
      </c>
      <c r="JU1" s="5" t="s">
        <v>274</v>
      </c>
      <c r="JV1" s="5" t="s">
        <v>275</v>
      </c>
      <c r="JW1" s="5" t="s">
        <v>276</v>
      </c>
      <c r="JX1" s="5" t="s">
        <v>277</v>
      </c>
      <c r="JY1" s="5" t="s">
        <v>278</v>
      </c>
      <c r="JZ1" s="5" t="s">
        <v>279</v>
      </c>
      <c r="KA1" s="5" t="s">
        <v>280</v>
      </c>
      <c r="KB1" s="5" t="s">
        <v>281</v>
      </c>
      <c r="KC1" s="5" t="s">
        <v>282</v>
      </c>
      <c r="KD1" s="5" t="s">
        <v>283</v>
      </c>
      <c r="KE1" s="5" t="s">
        <v>284</v>
      </c>
      <c r="KF1" s="5" t="s">
        <v>285</v>
      </c>
      <c r="KG1" s="5" t="s">
        <v>286</v>
      </c>
      <c r="KH1" s="5" t="s">
        <v>287</v>
      </c>
      <c r="KI1" s="5" t="s">
        <v>288</v>
      </c>
      <c r="KJ1" s="5" t="s">
        <v>289</v>
      </c>
      <c r="KK1" s="5" t="s">
        <v>208</v>
      </c>
      <c r="KL1" s="5" t="s">
        <v>290</v>
      </c>
      <c r="KM1" s="5" t="s">
        <v>291</v>
      </c>
      <c r="KN1" s="5" t="s">
        <v>292</v>
      </c>
      <c r="KO1" s="5" t="s">
        <v>293</v>
      </c>
      <c r="KP1" s="5" t="s">
        <v>294</v>
      </c>
      <c r="KQ1" s="5" t="s">
        <v>295</v>
      </c>
      <c r="KR1" s="5" t="s">
        <v>296</v>
      </c>
      <c r="KS1" s="5" t="s">
        <v>297</v>
      </c>
      <c r="KT1" s="5" t="s">
        <v>298</v>
      </c>
      <c r="KU1" s="5" t="s">
        <v>178</v>
      </c>
      <c r="KV1" s="5" t="s">
        <v>299</v>
      </c>
      <c r="KW1" s="5" t="s">
        <v>300</v>
      </c>
      <c r="KX1" s="5" t="s">
        <v>301</v>
      </c>
      <c r="KY1" s="5" t="s">
        <v>302</v>
      </c>
      <c r="KZ1" s="5" t="s">
        <v>303</v>
      </c>
      <c r="LA1" s="5" t="s">
        <v>304</v>
      </c>
      <c r="LB1" s="5" t="s">
        <v>145</v>
      </c>
      <c r="LC1" s="5" t="s">
        <v>305</v>
      </c>
      <c r="LD1" s="5" t="s">
        <v>306</v>
      </c>
      <c r="LE1" s="5" t="s">
        <v>307</v>
      </c>
      <c r="LF1" s="5" t="s">
        <v>308</v>
      </c>
      <c r="LG1" s="5" t="s">
        <v>309</v>
      </c>
      <c r="LH1" s="5" t="s">
        <v>310</v>
      </c>
      <c r="LI1" s="5" t="s">
        <v>311</v>
      </c>
      <c r="LJ1" s="5" t="s">
        <v>312</v>
      </c>
      <c r="LK1" s="5" t="s">
        <v>313</v>
      </c>
      <c r="LL1" s="5" t="s">
        <v>314</v>
      </c>
      <c r="LM1" s="5" t="s">
        <v>315</v>
      </c>
      <c r="LN1" s="5" t="s">
        <v>316</v>
      </c>
      <c r="LO1" s="5" t="s">
        <v>317</v>
      </c>
      <c r="LP1" s="5" t="s">
        <v>318</v>
      </c>
      <c r="LQ1" s="5" t="s">
        <v>319</v>
      </c>
      <c r="LR1" s="5" t="s">
        <v>320</v>
      </c>
      <c r="LS1" s="5" t="s">
        <v>321</v>
      </c>
      <c r="LT1" s="5" t="s">
        <v>322</v>
      </c>
      <c r="LU1" s="5" t="s">
        <v>323</v>
      </c>
      <c r="LV1" s="5" t="s">
        <v>324</v>
      </c>
      <c r="LW1" s="5" t="s">
        <v>325</v>
      </c>
      <c r="LX1" s="5" t="s">
        <v>326</v>
      </c>
      <c r="LY1" s="5" t="s">
        <v>327</v>
      </c>
      <c r="LZ1" s="5" t="s">
        <v>328</v>
      </c>
      <c r="MA1" s="5" t="s">
        <v>329</v>
      </c>
      <c r="MB1" s="5" t="s">
        <v>330</v>
      </c>
      <c r="MC1" s="5" t="s">
        <v>331</v>
      </c>
      <c r="MD1" s="5" t="s">
        <v>332</v>
      </c>
      <c r="ME1" s="5" t="s">
        <v>333</v>
      </c>
      <c r="MF1" s="5" t="s">
        <v>334</v>
      </c>
      <c r="MG1" s="5" t="s">
        <v>335</v>
      </c>
      <c r="MH1" s="5" t="s">
        <v>336</v>
      </c>
      <c r="MI1" s="5" t="s">
        <v>337</v>
      </c>
      <c r="MJ1" s="5" t="s">
        <v>338</v>
      </c>
      <c r="MK1" s="5" t="s">
        <v>339</v>
      </c>
      <c r="ML1" s="5" t="s">
        <v>340</v>
      </c>
      <c r="MM1" s="5" t="s">
        <v>341</v>
      </c>
      <c r="MN1" s="5" t="s">
        <v>342</v>
      </c>
      <c r="MO1" s="5" t="s">
        <v>343</v>
      </c>
      <c r="MP1" s="5" t="s">
        <v>344</v>
      </c>
      <c r="MQ1" s="5" t="s">
        <v>345</v>
      </c>
      <c r="MR1" s="5" t="s">
        <v>346</v>
      </c>
      <c r="MS1" s="5" t="s">
        <v>347</v>
      </c>
      <c r="MT1" s="5" t="s">
        <v>348</v>
      </c>
      <c r="MU1" s="5" t="s">
        <v>349</v>
      </c>
      <c r="MV1" s="5" t="s">
        <v>350</v>
      </c>
      <c r="MW1" s="5" t="s">
        <v>351</v>
      </c>
      <c r="MX1" s="5" t="s">
        <v>352</v>
      </c>
      <c r="MY1" s="5" t="s">
        <v>353</v>
      </c>
      <c r="MZ1" s="5" t="s">
        <v>354</v>
      </c>
      <c r="NA1" s="5" t="s">
        <v>355</v>
      </c>
      <c r="NB1" s="5" t="s">
        <v>356</v>
      </c>
      <c r="NC1" s="5" t="s">
        <v>357</v>
      </c>
      <c r="ND1" s="5" t="s">
        <v>358</v>
      </c>
      <c r="NE1" s="5" t="s">
        <v>359</v>
      </c>
      <c r="NF1" s="5" t="s">
        <v>360</v>
      </c>
      <c r="NG1" s="5" t="s">
        <v>361</v>
      </c>
      <c r="NH1" s="5" t="s">
        <v>362</v>
      </c>
      <c r="NI1" s="5" t="s">
        <v>363</v>
      </c>
      <c r="NJ1" s="5" t="s">
        <v>364</v>
      </c>
      <c r="NK1" s="5" t="s">
        <v>365</v>
      </c>
      <c r="NL1" s="5" t="s">
        <v>366</v>
      </c>
      <c r="NM1" s="5" t="s">
        <v>367</v>
      </c>
      <c r="NN1" s="5" t="s">
        <v>368</v>
      </c>
      <c r="NO1" s="5" t="s">
        <v>369</v>
      </c>
      <c r="NP1" s="5" t="s">
        <v>370</v>
      </c>
      <c r="NQ1" s="5" t="s">
        <v>371</v>
      </c>
      <c r="NR1" s="5" t="s">
        <v>372</v>
      </c>
      <c r="NS1" s="5" t="s">
        <v>373</v>
      </c>
      <c r="NT1" s="5" t="s">
        <v>374</v>
      </c>
      <c r="NU1" s="5" t="s">
        <v>375</v>
      </c>
      <c r="NV1" s="5" t="s">
        <v>376</v>
      </c>
      <c r="NW1" s="5" t="s">
        <v>377</v>
      </c>
      <c r="NX1" s="5" t="s">
        <v>378</v>
      </c>
      <c r="NY1" s="5" t="s">
        <v>379</v>
      </c>
      <c r="NZ1" s="5" t="s">
        <v>380</v>
      </c>
      <c r="OA1" s="5" t="s">
        <v>381</v>
      </c>
      <c r="OB1" s="5" t="s">
        <v>382</v>
      </c>
      <c r="OC1" s="5" t="s">
        <v>383</v>
      </c>
      <c r="OD1" s="5" t="s">
        <v>384</v>
      </c>
      <c r="OE1" s="5" t="s">
        <v>385</v>
      </c>
      <c r="OF1" s="5" t="s">
        <v>386</v>
      </c>
      <c r="OG1" s="5" t="s">
        <v>387</v>
      </c>
      <c r="OH1" s="5" t="s">
        <v>388</v>
      </c>
      <c r="OI1" s="5" t="s">
        <v>389</v>
      </c>
      <c r="OJ1" s="5" t="s">
        <v>390</v>
      </c>
      <c r="OK1" s="5" t="s">
        <v>391</v>
      </c>
      <c r="OL1" s="5" t="s">
        <v>392</v>
      </c>
      <c r="OM1" s="5" t="s">
        <v>393</v>
      </c>
      <c r="ON1" s="5" t="s">
        <v>394</v>
      </c>
      <c r="OO1" s="5" t="s">
        <v>395</v>
      </c>
      <c r="OP1" s="5" t="s">
        <v>396</v>
      </c>
      <c r="OQ1" s="5" t="s">
        <v>397</v>
      </c>
      <c r="OR1" s="5" t="s">
        <v>398</v>
      </c>
      <c r="OS1" s="5" t="s">
        <v>399</v>
      </c>
      <c r="OT1" s="5" t="s">
        <v>400</v>
      </c>
      <c r="OU1" s="5" t="s">
        <v>401</v>
      </c>
      <c r="OV1" s="5" t="s">
        <v>402</v>
      </c>
      <c r="OW1" s="5" t="s">
        <v>403</v>
      </c>
      <c r="OX1" s="5" t="s">
        <v>404</v>
      </c>
      <c r="OY1" s="5" t="s">
        <v>405</v>
      </c>
      <c r="OZ1" s="5" t="s">
        <v>406</v>
      </c>
      <c r="PA1" s="5" t="s">
        <v>407</v>
      </c>
      <c r="PB1" s="5" t="s">
        <v>408</v>
      </c>
      <c r="PC1" s="5" t="s">
        <v>409</v>
      </c>
      <c r="PD1" s="5" t="s">
        <v>410</v>
      </c>
      <c r="PE1" s="5" t="s">
        <v>411</v>
      </c>
      <c r="PF1" s="5" t="s">
        <v>412</v>
      </c>
      <c r="PG1" s="5" t="s">
        <v>413</v>
      </c>
      <c r="PH1" s="5" t="s">
        <v>414</v>
      </c>
      <c r="PI1" s="5" t="s">
        <v>415</v>
      </c>
      <c r="PJ1" s="5" t="s">
        <v>416</v>
      </c>
      <c r="PK1" s="5" t="s">
        <v>417</v>
      </c>
      <c r="PL1" s="5" t="s">
        <v>418</v>
      </c>
      <c r="PM1" s="5" t="s">
        <v>419</v>
      </c>
      <c r="PN1" s="5" t="s">
        <v>420</v>
      </c>
      <c r="PO1" s="5" t="s">
        <v>421</v>
      </c>
      <c r="PP1" s="5" t="s">
        <v>422</v>
      </c>
      <c r="PQ1" s="5" t="s">
        <v>423</v>
      </c>
      <c r="PR1" s="5" t="s">
        <v>424</v>
      </c>
      <c r="PS1" s="5" t="s">
        <v>425</v>
      </c>
      <c r="PT1" s="5" t="s">
        <v>426</v>
      </c>
      <c r="PU1" s="5" t="s">
        <v>427</v>
      </c>
      <c r="PV1" s="5" t="s">
        <v>428</v>
      </c>
      <c r="PW1" s="5" t="s">
        <v>429</v>
      </c>
      <c r="PX1" s="5" t="s">
        <v>430</v>
      </c>
      <c r="PY1" s="5" t="s">
        <v>431</v>
      </c>
      <c r="PZ1" s="5" t="s">
        <v>432</v>
      </c>
      <c r="QA1" s="5" t="s">
        <v>433</v>
      </c>
      <c r="QB1" s="5" t="s">
        <v>434</v>
      </c>
      <c r="QC1" s="5" t="s">
        <v>435</v>
      </c>
      <c r="QD1" s="5" t="s">
        <v>436</v>
      </c>
      <c r="QE1" s="5" t="s">
        <v>437</v>
      </c>
      <c r="QF1" s="5" t="s">
        <v>438</v>
      </c>
      <c r="QG1" s="5" t="s">
        <v>439</v>
      </c>
      <c r="QH1" s="5" t="s">
        <v>440</v>
      </c>
      <c r="QI1" s="5" t="s">
        <v>441</v>
      </c>
      <c r="QJ1" s="5" t="s">
        <v>442</v>
      </c>
      <c r="QK1" s="5" t="s">
        <v>290</v>
      </c>
      <c r="QL1" s="5" t="s">
        <v>443</v>
      </c>
      <c r="QM1" s="5" t="s">
        <v>444</v>
      </c>
      <c r="QN1" s="5" t="s">
        <v>445</v>
      </c>
      <c r="QO1" s="5" t="s">
        <v>446</v>
      </c>
      <c r="QP1" s="5" t="s">
        <v>447</v>
      </c>
      <c r="QQ1" s="5" t="s">
        <v>448</v>
      </c>
      <c r="QR1" s="5" t="s">
        <v>449</v>
      </c>
      <c r="QS1" s="5" t="s">
        <v>450</v>
      </c>
      <c r="QT1" s="5" t="s">
        <v>451</v>
      </c>
      <c r="QU1" s="5" t="s">
        <v>452</v>
      </c>
      <c r="QV1" s="5" t="s">
        <v>453</v>
      </c>
      <c r="QW1" s="5" t="s">
        <v>454</v>
      </c>
      <c r="QX1" s="5" t="s">
        <v>455</v>
      </c>
      <c r="QY1" s="5" t="s">
        <v>456</v>
      </c>
      <c r="QZ1" s="5" t="s">
        <v>457</v>
      </c>
      <c r="RA1" s="5" t="s">
        <v>458</v>
      </c>
      <c r="RB1" s="5" t="s">
        <v>459</v>
      </c>
      <c r="RC1" s="5" t="s">
        <v>460</v>
      </c>
      <c r="RD1" s="5" t="s">
        <v>461</v>
      </c>
      <c r="RE1" s="5" t="s">
        <v>462</v>
      </c>
      <c r="RF1" s="5" t="s">
        <v>463</v>
      </c>
      <c r="RG1" s="5" t="s">
        <v>464</v>
      </c>
      <c r="RH1" s="5" t="s">
        <v>465</v>
      </c>
      <c r="RI1" s="5" t="s">
        <v>466</v>
      </c>
      <c r="RJ1" s="5" t="s">
        <v>467</v>
      </c>
      <c r="RK1" s="5" t="s">
        <v>468</v>
      </c>
      <c r="RL1" s="5" t="s">
        <v>469</v>
      </c>
      <c r="RM1" s="5" t="s">
        <v>470</v>
      </c>
      <c r="RN1" s="5" t="s">
        <v>471</v>
      </c>
      <c r="RO1" s="5" t="s">
        <v>472</v>
      </c>
      <c r="RP1" s="5" t="s">
        <v>473</v>
      </c>
      <c r="RQ1" s="5" t="s">
        <v>474</v>
      </c>
      <c r="RR1" s="5" t="s">
        <v>475</v>
      </c>
      <c r="RS1" s="5" t="s">
        <v>476</v>
      </c>
      <c r="RT1" s="5" t="s">
        <v>477</v>
      </c>
      <c r="RU1" s="5" t="s">
        <v>478</v>
      </c>
      <c r="RV1" s="5" t="s">
        <v>479</v>
      </c>
      <c r="RW1" s="5" t="s">
        <v>480</v>
      </c>
      <c r="RX1" s="5" t="s">
        <v>481</v>
      </c>
      <c r="RY1" s="5" t="s">
        <v>482</v>
      </c>
      <c r="RZ1" s="5" t="s">
        <v>483</v>
      </c>
      <c r="SA1" s="5" t="s">
        <v>484</v>
      </c>
      <c r="SB1" s="5" t="s">
        <v>485</v>
      </c>
      <c r="SC1" s="5" t="s">
        <v>486</v>
      </c>
      <c r="SD1" s="5" t="s">
        <v>487</v>
      </c>
      <c r="SE1" s="5" t="s">
        <v>488</v>
      </c>
      <c r="SF1" s="5" t="s">
        <v>489</v>
      </c>
      <c r="SG1" s="5" t="s">
        <v>490</v>
      </c>
      <c r="SH1" s="5" t="s">
        <v>491</v>
      </c>
      <c r="SI1" s="5" t="s">
        <v>492</v>
      </c>
      <c r="SJ1" s="5" t="s">
        <v>493</v>
      </c>
      <c r="SK1" s="5" t="s">
        <v>494</v>
      </c>
      <c r="SL1" s="5" t="s">
        <v>495</v>
      </c>
      <c r="SM1" s="5" t="s">
        <v>496</v>
      </c>
      <c r="SN1" s="5" t="s">
        <v>497</v>
      </c>
      <c r="SO1" s="4" t="s">
        <v>498</v>
      </c>
      <c r="SP1" s="5" t="s">
        <v>499</v>
      </c>
      <c r="SQ1" s="5" t="s">
        <v>500</v>
      </c>
      <c r="SR1" s="5" t="s">
        <v>501</v>
      </c>
      <c r="SS1" s="5" t="s">
        <v>502</v>
      </c>
      <c r="ST1" s="5" t="s">
        <v>503</v>
      </c>
      <c r="SU1" s="5" t="s">
        <v>504</v>
      </c>
      <c r="SV1" s="5" t="s">
        <v>505</v>
      </c>
      <c r="SW1" s="5" t="s">
        <v>506</v>
      </c>
      <c r="SX1" s="5" t="s">
        <v>507</v>
      </c>
      <c r="SY1" s="5" t="s">
        <v>508</v>
      </c>
      <c r="SZ1" s="5" t="s">
        <v>509</v>
      </c>
      <c r="TA1" s="5" t="s">
        <v>510</v>
      </c>
      <c r="TB1" s="5" t="s">
        <v>511</v>
      </c>
      <c r="TC1" s="5" t="s">
        <v>512</v>
      </c>
      <c r="TD1" s="5" t="s">
        <v>513</v>
      </c>
      <c r="TE1" s="5" t="s">
        <v>514</v>
      </c>
      <c r="TF1" s="5" t="s">
        <v>515</v>
      </c>
      <c r="TG1" s="5" t="s">
        <v>516</v>
      </c>
      <c r="TH1" s="5" t="s">
        <v>517</v>
      </c>
      <c r="TI1" s="5" t="s">
        <v>518</v>
      </c>
      <c r="TJ1" s="5" t="s">
        <v>519</v>
      </c>
      <c r="TK1" s="5" t="s">
        <v>520</v>
      </c>
      <c r="TL1" s="5" t="s">
        <v>521</v>
      </c>
      <c r="TM1" s="5" t="s">
        <v>522</v>
      </c>
      <c r="TN1" s="5" t="s">
        <v>523</v>
      </c>
      <c r="TO1" s="5" t="s">
        <v>524</v>
      </c>
      <c r="TP1" s="5" t="s">
        <v>525</v>
      </c>
      <c r="TQ1" s="5" t="s">
        <v>526</v>
      </c>
      <c r="TR1" s="5" t="s">
        <v>527</v>
      </c>
      <c r="TS1" s="5" t="s">
        <v>528</v>
      </c>
      <c r="TT1" s="5" t="s">
        <v>529</v>
      </c>
      <c r="TU1" s="5" t="s">
        <v>530</v>
      </c>
      <c r="TV1" s="5" t="s">
        <v>531</v>
      </c>
      <c r="TW1" s="5" t="s">
        <v>532</v>
      </c>
      <c r="TX1" s="5" t="s">
        <v>533</v>
      </c>
      <c r="TY1" s="5" t="s">
        <v>534</v>
      </c>
      <c r="TZ1" s="5" t="s">
        <v>535</v>
      </c>
      <c r="UA1" s="5" t="s">
        <v>536</v>
      </c>
      <c r="UB1" s="5" t="s">
        <v>537</v>
      </c>
      <c r="UC1" s="5" t="s">
        <v>538</v>
      </c>
      <c r="UD1" s="5" t="s">
        <v>539</v>
      </c>
      <c r="UE1" s="5" t="s">
        <v>540</v>
      </c>
      <c r="UF1" s="5" t="s">
        <v>541</v>
      </c>
      <c r="UG1" s="5" t="s">
        <v>542</v>
      </c>
      <c r="UH1" s="5" t="s">
        <v>543</v>
      </c>
      <c r="UI1" s="5" t="s">
        <v>544</v>
      </c>
      <c r="UJ1" s="5" t="s">
        <v>545</v>
      </c>
      <c r="UK1" s="5" t="s">
        <v>546</v>
      </c>
      <c r="UL1" s="5" t="s">
        <v>547</v>
      </c>
      <c r="UM1" s="5" t="s">
        <v>548</v>
      </c>
      <c r="UN1" s="5" t="s">
        <v>549</v>
      </c>
      <c r="UO1" s="5" t="s">
        <v>550</v>
      </c>
      <c r="UP1" s="5" t="s">
        <v>551</v>
      </c>
      <c r="UQ1" s="5" t="s">
        <v>552</v>
      </c>
      <c r="UR1" s="5" t="s">
        <v>553</v>
      </c>
      <c r="US1" s="5" t="s">
        <v>554</v>
      </c>
      <c r="UT1" s="5" t="s">
        <v>555</v>
      </c>
      <c r="UU1" s="5" t="s">
        <v>556</v>
      </c>
      <c r="UV1" s="5" t="s">
        <v>557</v>
      </c>
      <c r="UW1" s="5" t="s">
        <v>558</v>
      </c>
      <c r="UX1" s="5" t="s">
        <v>559</v>
      </c>
      <c r="UY1" s="5" t="s">
        <v>560</v>
      </c>
      <c r="UZ1" s="5" t="s">
        <v>561</v>
      </c>
      <c r="VA1" s="5" t="s">
        <v>562</v>
      </c>
      <c r="VB1" s="5" t="s">
        <v>563</v>
      </c>
      <c r="VC1" s="5" t="s">
        <v>564</v>
      </c>
      <c r="VD1" s="5" t="s">
        <v>565</v>
      </c>
      <c r="VE1" s="5" t="s">
        <v>566</v>
      </c>
      <c r="VF1" s="5" t="s">
        <v>567</v>
      </c>
      <c r="VG1" s="5" t="s">
        <v>568</v>
      </c>
      <c r="VH1" s="5" t="s">
        <v>569</v>
      </c>
      <c r="VI1" s="5" t="s">
        <v>570</v>
      </c>
      <c r="VJ1" s="5" t="s">
        <v>571</v>
      </c>
      <c r="VK1" s="5" t="s">
        <v>572</v>
      </c>
      <c r="VL1" s="5" t="s">
        <v>573</v>
      </c>
      <c r="VM1" s="5" t="s">
        <v>574</v>
      </c>
      <c r="VN1" s="5" t="s">
        <v>575</v>
      </c>
      <c r="VO1" s="5" t="s">
        <v>576</v>
      </c>
      <c r="VP1" s="5" t="s">
        <v>577</v>
      </c>
    </row>
    <row r="2" spans="1:588" s="5" customFormat="1">
      <c r="A2" s="1"/>
      <c r="B2" s="1" t="s">
        <v>578</v>
      </c>
      <c r="C2" s="1" t="s">
        <v>579</v>
      </c>
      <c r="D2" s="2" t="s">
        <v>580</v>
      </c>
      <c r="E2" s="3"/>
      <c r="F2" s="4" t="s">
        <v>581</v>
      </c>
      <c r="G2" s="4" t="s">
        <v>582</v>
      </c>
      <c r="H2" s="4" t="s">
        <v>583</v>
      </c>
      <c r="I2" s="4" t="s">
        <v>584</v>
      </c>
      <c r="J2" s="4" t="s">
        <v>585</v>
      </c>
      <c r="K2" s="4" t="s">
        <v>586</v>
      </c>
      <c r="L2" s="4" t="s">
        <v>1519</v>
      </c>
      <c r="M2" s="4" t="s">
        <v>587</v>
      </c>
      <c r="N2" s="4" t="s">
        <v>588</v>
      </c>
      <c r="O2" s="4" t="s">
        <v>589</v>
      </c>
      <c r="P2" s="4" t="s">
        <v>590</v>
      </c>
      <c r="Q2" s="4" t="s">
        <v>591</v>
      </c>
      <c r="R2" s="4" t="s">
        <v>592</v>
      </c>
      <c r="S2" s="4" t="s">
        <v>593</v>
      </c>
      <c r="T2" s="4" t="s">
        <v>594</v>
      </c>
      <c r="U2" s="4" t="s">
        <v>595</v>
      </c>
      <c r="V2" s="4" t="s">
        <v>596</v>
      </c>
      <c r="W2" s="4" t="s">
        <v>597</v>
      </c>
      <c r="X2" s="4" t="s">
        <v>598</v>
      </c>
      <c r="Y2" s="4" t="s">
        <v>599</v>
      </c>
      <c r="Z2" s="4" t="s">
        <v>600</v>
      </c>
      <c r="AA2" s="4" t="s">
        <v>601</v>
      </c>
      <c r="AB2" s="4" t="s">
        <v>602</v>
      </c>
      <c r="AC2" s="4" t="s">
        <v>603</v>
      </c>
      <c r="AD2" s="4" t="s">
        <v>604</v>
      </c>
      <c r="AE2" s="4" t="s">
        <v>605</v>
      </c>
      <c r="AF2" s="4" t="s">
        <v>606</v>
      </c>
      <c r="AG2" s="4" t="s">
        <v>607</v>
      </c>
      <c r="AH2" s="4" t="s">
        <v>608</v>
      </c>
      <c r="AI2" s="4" t="s">
        <v>609</v>
      </c>
      <c r="AJ2" s="4" t="s">
        <v>610</v>
      </c>
      <c r="AK2" s="4" t="s">
        <v>611</v>
      </c>
      <c r="AL2" s="4" t="s">
        <v>612</v>
      </c>
      <c r="AM2" s="4" t="s">
        <v>613</v>
      </c>
      <c r="AN2" s="4" t="s">
        <v>614</v>
      </c>
      <c r="AO2" s="4" t="s">
        <v>615</v>
      </c>
      <c r="AP2" s="4" t="s">
        <v>616</v>
      </c>
      <c r="AQ2" s="4" t="s">
        <v>617</v>
      </c>
      <c r="AR2" s="4" t="s">
        <v>618</v>
      </c>
      <c r="AS2" s="4" t="s">
        <v>619</v>
      </c>
      <c r="AT2" s="4" t="s">
        <v>620</v>
      </c>
      <c r="AU2" s="4" t="s">
        <v>621</v>
      </c>
      <c r="AV2" s="4" t="s">
        <v>622</v>
      </c>
      <c r="AW2" s="4" t="s">
        <v>623</v>
      </c>
      <c r="AX2" s="4" t="s">
        <v>624</v>
      </c>
      <c r="AY2" s="4" t="s">
        <v>625</v>
      </c>
      <c r="AZ2" s="4" t="s">
        <v>626</v>
      </c>
      <c r="BA2" s="4" t="s">
        <v>627</v>
      </c>
      <c r="BB2" s="4" t="s">
        <v>628</v>
      </c>
      <c r="BC2" s="4" t="s">
        <v>629</v>
      </c>
      <c r="BD2" s="4" t="s">
        <v>630</v>
      </c>
      <c r="BE2" s="4" t="s">
        <v>631</v>
      </c>
      <c r="BF2" s="4" t="s">
        <v>632</v>
      </c>
      <c r="BG2" s="4" t="s">
        <v>633</v>
      </c>
      <c r="BH2" s="4" t="s">
        <v>634</v>
      </c>
      <c r="BI2" s="4" t="s">
        <v>635</v>
      </c>
      <c r="BJ2" s="4" t="s">
        <v>636</v>
      </c>
      <c r="BK2" s="4" t="s">
        <v>637</v>
      </c>
      <c r="BL2" s="4" t="s">
        <v>638</v>
      </c>
      <c r="BM2" s="4" t="s">
        <v>639</v>
      </c>
      <c r="BN2" s="4" t="s">
        <v>640</v>
      </c>
      <c r="BO2" s="4" t="s">
        <v>641</v>
      </c>
      <c r="BP2" s="4" t="s">
        <v>642</v>
      </c>
      <c r="BQ2" s="4" t="s">
        <v>643</v>
      </c>
      <c r="BR2" s="4" t="s">
        <v>644</v>
      </c>
      <c r="BS2" s="4" t="s">
        <v>645</v>
      </c>
      <c r="BT2" s="4" t="s">
        <v>646</v>
      </c>
      <c r="BU2" s="4" t="s">
        <v>647</v>
      </c>
      <c r="BV2" s="4" t="s">
        <v>648</v>
      </c>
      <c r="BW2" s="4" t="s">
        <v>649</v>
      </c>
      <c r="BX2" s="4" t="s">
        <v>650</v>
      </c>
      <c r="BY2" s="4" t="s">
        <v>651</v>
      </c>
      <c r="BZ2" s="4" t="s">
        <v>652</v>
      </c>
      <c r="CA2" s="4" t="s">
        <v>653</v>
      </c>
      <c r="CB2" s="4" t="s">
        <v>654</v>
      </c>
      <c r="CC2" s="4" t="s">
        <v>655</v>
      </c>
      <c r="CD2" s="4" t="s">
        <v>656</v>
      </c>
      <c r="CE2" s="4" t="s">
        <v>657</v>
      </c>
      <c r="CF2" s="4" t="s">
        <v>658</v>
      </c>
      <c r="CG2" s="4" t="s">
        <v>659</v>
      </c>
      <c r="CH2" s="4" t="s">
        <v>660</v>
      </c>
      <c r="CI2" s="4" t="s">
        <v>661</v>
      </c>
      <c r="CJ2" s="4" t="s">
        <v>662</v>
      </c>
      <c r="CK2" s="4" t="s">
        <v>663</v>
      </c>
      <c r="CL2" s="4" t="s">
        <v>664</v>
      </c>
      <c r="CM2" s="4" t="s">
        <v>665</v>
      </c>
      <c r="CN2" s="4" t="s">
        <v>666</v>
      </c>
      <c r="CO2" s="4" t="s">
        <v>667</v>
      </c>
      <c r="CP2" s="4" t="s">
        <v>668</v>
      </c>
      <c r="CQ2" s="4" t="s">
        <v>669</v>
      </c>
      <c r="CR2" s="4" t="s">
        <v>670</v>
      </c>
      <c r="CS2" s="4" t="s">
        <v>671</v>
      </c>
      <c r="CT2" s="4" t="s">
        <v>672</v>
      </c>
      <c r="CU2" s="4" t="s">
        <v>673</v>
      </c>
      <c r="CV2" s="4" t="s">
        <v>674</v>
      </c>
      <c r="CW2" s="4" t="s">
        <v>675</v>
      </c>
      <c r="CX2" s="4" t="s">
        <v>676</v>
      </c>
      <c r="CY2" s="4" t="s">
        <v>677</v>
      </c>
      <c r="CZ2" s="4" t="s">
        <v>678</v>
      </c>
      <c r="DA2" s="4" t="s">
        <v>679</v>
      </c>
      <c r="DB2" s="4" t="s">
        <v>680</v>
      </c>
      <c r="DC2" s="4" t="s">
        <v>681</v>
      </c>
      <c r="DD2" s="4" t="s">
        <v>682</v>
      </c>
      <c r="DE2" s="4" t="s">
        <v>683</v>
      </c>
      <c r="DF2" s="4" t="s">
        <v>684</v>
      </c>
      <c r="DG2" s="4" t="s">
        <v>685</v>
      </c>
      <c r="DH2" s="4" t="s">
        <v>686</v>
      </c>
      <c r="DI2" s="4" t="s">
        <v>687</v>
      </c>
      <c r="DJ2" s="4" t="s">
        <v>688</v>
      </c>
      <c r="DK2" s="4" t="s">
        <v>689</v>
      </c>
      <c r="DL2" s="4" t="s">
        <v>690</v>
      </c>
      <c r="DM2" s="4" t="s">
        <v>691</v>
      </c>
      <c r="DN2" s="4" t="s">
        <v>692</v>
      </c>
      <c r="DO2" s="4" t="s">
        <v>693</v>
      </c>
      <c r="DP2" s="4" t="s">
        <v>694</v>
      </c>
      <c r="DQ2" s="4" t="s">
        <v>695</v>
      </c>
      <c r="DR2" s="4" t="s">
        <v>696</v>
      </c>
      <c r="DS2" s="4" t="s">
        <v>697</v>
      </c>
      <c r="DT2" s="4" t="s">
        <v>698</v>
      </c>
      <c r="DU2" s="4" t="s">
        <v>699</v>
      </c>
      <c r="DV2" s="4" t="s">
        <v>700</v>
      </c>
      <c r="DW2" s="4" t="s">
        <v>701</v>
      </c>
      <c r="DX2" s="4" t="s">
        <v>702</v>
      </c>
      <c r="DY2" s="4" t="s">
        <v>703</v>
      </c>
      <c r="DZ2" s="4" t="s">
        <v>704</v>
      </c>
      <c r="EA2" s="4" t="s">
        <v>705</v>
      </c>
      <c r="EB2" s="4" t="s">
        <v>706</v>
      </c>
      <c r="EC2" s="4" t="s">
        <v>707</v>
      </c>
      <c r="ED2" s="4" t="s">
        <v>708</v>
      </c>
      <c r="EE2" s="4" t="s">
        <v>709</v>
      </c>
      <c r="EF2" s="4" t="s">
        <v>710</v>
      </c>
      <c r="EG2" s="4" t="s">
        <v>711</v>
      </c>
      <c r="EH2" s="4" t="s">
        <v>712</v>
      </c>
      <c r="EI2" s="4" t="s">
        <v>713</v>
      </c>
      <c r="EJ2" s="4" t="s">
        <v>714</v>
      </c>
      <c r="EK2" s="4" t="s">
        <v>715</v>
      </c>
      <c r="EL2" s="4" t="s">
        <v>716</v>
      </c>
      <c r="EM2" s="4" t="s">
        <v>717</v>
      </c>
      <c r="EN2" s="4" t="s">
        <v>718</v>
      </c>
      <c r="EO2" s="4" t="s">
        <v>719</v>
      </c>
      <c r="EP2" s="4" t="s">
        <v>720</v>
      </c>
      <c r="EQ2" s="4" t="s">
        <v>721</v>
      </c>
      <c r="ER2" s="4" t="s">
        <v>722</v>
      </c>
      <c r="ES2" s="4" t="s">
        <v>723</v>
      </c>
      <c r="ET2" s="4" t="s">
        <v>724</v>
      </c>
      <c r="EU2" s="4" t="s">
        <v>725</v>
      </c>
      <c r="EV2" s="4" t="s">
        <v>726</v>
      </c>
      <c r="EW2" s="4" t="s">
        <v>727</v>
      </c>
      <c r="EX2" s="4" t="s">
        <v>728</v>
      </c>
      <c r="EY2" s="4" t="s">
        <v>729</v>
      </c>
      <c r="EZ2" s="4" t="s">
        <v>730</v>
      </c>
      <c r="FA2" s="4" t="s">
        <v>731</v>
      </c>
      <c r="FB2" s="4" t="s">
        <v>732</v>
      </c>
      <c r="FC2" s="5" t="s">
        <v>733</v>
      </c>
      <c r="FD2" s="5" t="s">
        <v>734</v>
      </c>
      <c r="FE2" s="5" t="s">
        <v>735</v>
      </c>
      <c r="FF2" s="5" t="s">
        <v>736</v>
      </c>
      <c r="FG2" s="5" t="s">
        <v>737</v>
      </c>
      <c r="FH2" s="5" t="s">
        <v>738</v>
      </c>
      <c r="FI2" s="5" t="s">
        <v>739</v>
      </c>
      <c r="FJ2" s="5" t="s">
        <v>740</v>
      </c>
      <c r="FK2" s="5" t="s">
        <v>741</v>
      </c>
      <c r="FL2" s="5" t="s">
        <v>742</v>
      </c>
      <c r="FM2" s="5" t="s">
        <v>743</v>
      </c>
      <c r="FN2" s="5" t="s">
        <v>744</v>
      </c>
      <c r="FO2" s="5" t="s">
        <v>745</v>
      </c>
      <c r="FP2" s="5" t="s">
        <v>746</v>
      </c>
      <c r="FQ2" s="5" t="s">
        <v>747</v>
      </c>
      <c r="FR2" s="5" t="s">
        <v>748</v>
      </c>
      <c r="FS2" s="5" t="s">
        <v>749</v>
      </c>
      <c r="FT2" s="5" t="s">
        <v>750</v>
      </c>
      <c r="FU2" s="5" t="s">
        <v>751</v>
      </c>
      <c r="FV2" s="5" t="s">
        <v>752</v>
      </c>
      <c r="FW2" s="5" t="s">
        <v>753</v>
      </c>
      <c r="FX2" s="5" t="s">
        <v>754</v>
      </c>
      <c r="FY2" s="5" t="s">
        <v>755</v>
      </c>
      <c r="FZ2" s="5" t="s">
        <v>756</v>
      </c>
      <c r="GA2" s="5" t="s">
        <v>757</v>
      </c>
      <c r="GB2" s="5" t="s">
        <v>758</v>
      </c>
      <c r="GC2" s="5" t="s">
        <v>759</v>
      </c>
      <c r="GD2" s="5" t="s">
        <v>760</v>
      </c>
      <c r="GE2" s="5" t="s">
        <v>761</v>
      </c>
      <c r="GF2" s="5" t="s">
        <v>762</v>
      </c>
      <c r="GG2" s="5" t="s">
        <v>763</v>
      </c>
      <c r="GH2" s="5" t="s">
        <v>764</v>
      </c>
      <c r="GI2" s="5" t="s">
        <v>765</v>
      </c>
      <c r="GJ2" s="5" t="s">
        <v>766</v>
      </c>
      <c r="GK2" s="5" t="s">
        <v>767</v>
      </c>
      <c r="GL2" s="5" t="s">
        <v>768</v>
      </c>
      <c r="GM2" s="5" t="s">
        <v>769</v>
      </c>
      <c r="GN2" s="5" t="s">
        <v>770</v>
      </c>
      <c r="GO2" s="5" t="s">
        <v>771</v>
      </c>
      <c r="GP2" s="5" t="s">
        <v>772</v>
      </c>
      <c r="GQ2" s="5" t="s">
        <v>773</v>
      </c>
      <c r="GR2" s="5" t="s">
        <v>774</v>
      </c>
      <c r="GS2" s="5" t="s">
        <v>775</v>
      </c>
      <c r="GT2" s="5" t="s">
        <v>776</v>
      </c>
      <c r="GU2" s="5" t="s">
        <v>777</v>
      </c>
      <c r="GV2" s="5" t="s">
        <v>778</v>
      </c>
      <c r="GW2" s="5" t="s">
        <v>779</v>
      </c>
      <c r="GX2" s="5" t="s">
        <v>780</v>
      </c>
      <c r="GY2" s="5" t="s">
        <v>781</v>
      </c>
      <c r="GZ2" s="5" t="s">
        <v>782</v>
      </c>
      <c r="HA2" s="5" t="s">
        <v>783</v>
      </c>
      <c r="HB2" s="5" t="s">
        <v>784</v>
      </c>
      <c r="HC2" s="5" t="s">
        <v>785</v>
      </c>
      <c r="HD2" s="5" t="s">
        <v>786</v>
      </c>
      <c r="HE2" s="5" t="s">
        <v>787</v>
      </c>
      <c r="HF2" s="5" t="s">
        <v>788</v>
      </c>
      <c r="HG2" s="5" t="s">
        <v>789</v>
      </c>
      <c r="HH2" s="5" t="s">
        <v>790</v>
      </c>
      <c r="HI2" s="5" t="s">
        <v>791</v>
      </c>
      <c r="HJ2" s="5" t="s">
        <v>792</v>
      </c>
      <c r="HK2" s="5" t="s">
        <v>793</v>
      </c>
      <c r="HL2" s="5" t="s">
        <v>794</v>
      </c>
      <c r="HM2" s="5" t="s">
        <v>795</v>
      </c>
      <c r="HN2" s="5" t="s">
        <v>796</v>
      </c>
      <c r="HO2" s="5" t="s">
        <v>797</v>
      </c>
      <c r="HP2" s="5" t="s">
        <v>798</v>
      </c>
      <c r="HQ2" s="5" t="s">
        <v>799</v>
      </c>
      <c r="HR2" s="5" t="s">
        <v>800</v>
      </c>
      <c r="HS2" s="5" t="s">
        <v>801</v>
      </c>
      <c r="HT2" s="5" t="s">
        <v>802</v>
      </c>
      <c r="HU2" s="5" t="s">
        <v>803</v>
      </c>
      <c r="HV2" s="5" t="s">
        <v>804</v>
      </c>
      <c r="HW2" s="5" t="s">
        <v>805</v>
      </c>
      <c r="HX2" s="5" t="s">
        <v>806</v>
      </c>
      <c r="HY2" s="5" t="s">
        <v>807</v>
      </c>
      <c r="HZ2" s="5" t="s">
        <v>808</v>
      </c>
      <c r="IA2" s="5" t="s">
        <v>809</v>
      </c>
      <c r="IB2" s="5" t="s">
        <v>810</v>
      </c>
      <c r="IC2" s="5" t="s">
        <v>811</v>
      </c>
      <c r="ID2" s="5" t="s">
        <v>812</v>
      </c>
      <c r="IE2" s="5" t="s">
        <v>813</v>
      </c>
      <c r="IF2" s="5" t="s">
        <v>814</v>
      </c>
      <c r="IG2" s="5" t="s">
        <v>815</v>
      </c>
      <c r="IH2" s="5" t="s">
        <v>816</v>
      </c>
      <c r="II2" s="5" t="s">
        <v>817</v>
      </c>
      <c r="IJ2" s="5" t="s">
        <v>818</v>
      </c>
      <c r="IK2" s="5" t="s">
        <v>819</v>
      </c>
      <c r="IL2" s="5" t="s">
        <v>820</v>
      </c>
      <c r="IM2" s="5" t="s">
        <v>821</v>
      </c>
      <c r="IN2" s="5" t="s">
        <v>822</v>
      </c>
      <c r="IO2" s="5" t="s">
        <v>823</v>
      </c>
      <c r="IP2" s="5" t="s">
        <v>824</v>
      </c>
      <c r="IQ2" s="5" t="s">
        <v>825</v>
      </c>
      <c r="IR2" s="5" t="s">
        <v>826</v>
      </c>
      <c r="IS2" s="5" t="s">
        <v>827</v>
      </c>
      <c r="IT2" s="5" t="s">
        <v>828</v>
      </c>
      <c r="IU2" s="5" t="s">
        <v>829</v>
      </c>
      <c r="IV2" s="5" t="s">
        <v>830</v>
      </c>
      <c r="IW2" s="5" t="s">
        <v>831</v>
      </c>
      <c r="IX2" s="5" t="s">
        <v>832</v>
      </c>
      <c r="IY2" s="5" t="s">
        <v>833</v>
      </c>
      <c r="IZ2" s="5" t="s">
        <v>834</v>
      </c>
      <c r="JA2" s="5" t="s">
        <v>835</v>
      </c>
      <c r="JB2" s="5" t="s">
        <v>836</v>
      </c>
      <c r="JC2" s="5" t="s">
        <v>837</v>
      </c>
      <c r="JD2" s="5" t="s">
        <v>838</v>
      </c>
      <c r="JE2" s="5" t="s">
        <v>839</v>
      </c>
      <c r="JF2" s="5" t="s">
        <v>840</v>
      </c>
      <c r="JG2" s="5" t="s">
        <v>841</v>
      </c>
      <c r="JH2" s="5" t="s">
        <v>842</v>
      </c>
      <c r="JI2" s="5" t="s">
        <v>843</v>
      </c>
      <c r="JJ2" s="5" t="s">
        <v>844</v>
      </c>
      <c r="JK2" s="5" t="s">
        <v>845</v>
      </c>
      <c r="JL2" s="5" t="s">
        <v>846</v>
      </c>
      <c r="JM2" s="5" t="s">
        <v>847</v>
      </c>
      <c r="JN2" s="5" t="s">
        <v>848</v>
      </c>
      <c r="JO2" s="5" t="s">
        <v>849</v>
      </c>
      <c r="JP2" s="5" t="s">
        <v>850</v>
      </c>
      <c r="JQ2" s="5" t="s">
        <v>851</v>
      </c>
      <c r="JR2" s="5" t="s">
        <v>852</v>
      </c>
      <c r="JS2" s="5" t="s">
        <v>853</v>
      </c>
      <c r="JT2" s="5" t="s">
        <v>854</v>
      </c>
      <c r="JU2" s="5" t="s">
        <v>855</v>
      </c>
      <c r="JV2" s="5" t="s">
        <v>856</v>
      </c>
      <c r="JW2" s="5" t="s">
        <v>857</v>
      </c>
      <c r="JX2" s="5" t="s">
        <v>858</v>
      </c>
      <c r="JY2" s="5" t="s">
        <v>859</v>
      </c>
      <c r="JZ2" s="5" t="s">
        <v>860</v>
      </c>
      <c r="KA2" s="5" t="s">
        <v>861</v>
      </c>
      <c r="KB2" s="5" t="s">
        <v>862</v>
      </c>
      <c r="KC2" s="5" t="s">
        <v>863</v>
      </c>
      <c r="KD2" s="5" t="s">
        <v>864</v>
      </c>
      <c r="KE2" s="5" t="s">
        <v>865</v>
      </c>
      <c r="KF2" s="5" t="s">
        <v>866</v>
      </c>
      <c r="KG2" s="5" t="s">
        <v>867</v>
      </c>
      <c r="KH2" s="5" t="s">
        <v>868</v>
      </c>
      <c r="KI2" s="5" t="s">
        <v>869</v>
      </c>
      <c r="KJ2" s="5" t="s">
        <v>870</v>
      </c>
      <c r="KK2" s="5" t="s">
        <v>871</v>
      </c>
      <c r="KL2" s="5" t="s">
        <v>872</v>
      </c>
      <c r="KM2" s="5" t="s">
        <v>873</v>
      </c>
      <c r="KN2" s="5" t="s">
        <v>874</v>
      </c>
      <c r="KO2" s="5" t="s">
        <v>875</v>
      </c>
      <c r="KP2" s="5" t="s">
        <v>876</v>
      </c>
      <c r="KQ2" s="5" t="s">
        <v>877</v>
      </c>
      <c r="KR2" s="5" t="s">
        <v>878</v>
      </c>
      <c r="KS2" s="5" t="s">
        <v>879</v>
      </c>
      <c r="KT2" s="5" t="s">
        <v>880</v>
      </c>
      <c r="KU2" s="5" t="s">
        <v>881</v>
      </c>
      <c r="KV2" s="5" t="s">
        <v>882</v>
      </c>
      <c r="KW2" s="5" t="s">
        <v>883</v>
      </c>
      <c r="KX2" s="5" t="s">
        <v>884</v>
      </c>
      <c r="KY2" s="5" t="s">
        <v>885</v>
      </c>
      <c r="KZ2" s="5" t="s">
        <v>886</v>
      </c>
      <c r="LA2" s="5" t="s">
        <v>887</v>
      </c>
      <c r="LB2" s="5" t="s">
        <v>888</v>
      </c>
      <c r="LC2" s="5" t="s">
        <v>889</v>
      </c>
      <c r="LD2" s="5" t="s">
        <v>890</v>
      </c>
      <c r="LE2" s="5" t="s">
        <v>891</v>
      </c>
      <c r="LF2" s="5" t="s">
        <v>892</v>
      </c>
      <c r="LG2" s="5" t="s">
        <v>893</v>
      </c>
      <c r="LH2" s="5" t="s">
        <v>894</v>
      </c>
      <c r="LI2" s="5" t="s">
        <v>895</v>
      </c>
      <c r="LJ2" s="5" t="s">
        <v>896</v>
      </c>
      <c r="LK2" s="5" t="s">
        <v>897</v>
      </c>
      <c r="LL2" s="5" t="s">
        <v>898</v>
      </c>
      <c r="LM2" s="5" t="s">
        <v>899</v>
      </c>
      <c r="LN2" s="5" t="s">
        <v>900</v>
      </c>
      <c r="LO2" s="5" t="s">
        <v>901</v>
      </c>
      <c r="LP2" s="5" t="s">
        <v>902</v>
      </c>
      <c r="LQ2" s="5" t="s">
        <v>903</v>
      </c>
      <c r="LR2" s="5" t="s">
        <v>904</v>
      </c>
      <c r="LS2" s="5" t="s">
        <v>905</v>
      </c>
      <c r="LT2" s="5" t="s">
        <v>906</v>
      </c>
      <c r="LU2" s="5" t="s">
        <v>907</v>
      </c>
      <c r="LV2" s="5" t="s">
        <v>908</v>
      </c>
      <c r="LW2" s="5" t="s">
        <v>909</v>
      </c>
      <c r="LX2" s="5" t="s">
        <v>910</v>
      </c>
      <c r="LY2" s="5" t="s">
        <v>911</v>
      </c>
      <c r="LZ2" s="5" t="s">
        <v>912</v>
      </c>
      <c r="MA2" s="5" t="s">
        <v>913</v>
      </c>
      <c r="MB2" s="5" t="s">
        <v>914</v>
      </c>
      <c r="MC2" s="5" t="s">
        <v>915</v>
      </c>
      <c r="MD2" s="5" t="s">
        <v>916</v>
      </c>
      <c r="ME2" s="5" t="s">
        <v>917</v>
      </c>
      <c r="MF2" s="5" t="s">
        <v>918</v>
      </c>
      <c r="MG2" s="5" t="s">
        <v>919</v>
      </c>
      <c r="MH2" s="5" t="s">
        <v>920</v>
      </c>
      <c r="MI2" s="5" t="s">
        <v>921</v>
      </c>
      <c r="MJ2" s="5" t="s">
        <v>922</v>
      </c>
      <c r="MK2" s="5" t="s">
        <v>923</v>
      </c>
      <c r="ML2" s="5" t="s">
        <v>924</v>
      </c>
      <c r="MM2" s="5" t="s">
        <v>925</v>
      </c>
      <c r="MN2" s="5" t="s">
        <v>926</v>
      </c>
      <c r="MO2" s="5" t="s">
        <v>927</v>
      </c>
      <c r="MP2" s="5" t="s">
        <v>928</v>
      </c>
      <c r="MQ2" s="5" t="s">
        <v>929</v>
      </c>
      <c r="MR2" s="5" t="s">
        <v>930</v>
      </c>
      <c r="MS2" s="5" t="s">
        <v>931</v>
      </c>
      <c r="MT2" s="5" t="s">
        <v>932</v>
      </c>
      <c r="MU2" s="5" t="s">
        <v>933</v>
      </c>
      <c r="MV2" s="5" t="s">
        <v>934</v>
      </c>
      <c r="MW2" s="5" t="s">
        <v>935</v>
      </c>
      <c r="MX2" s="5" t="s">
        <v>936</v>
      </c>
      <c r="MY2" s="5" t="s">
        <v>937</v>
      </c>
      <c r="MZ2" s="5" t="s">
        <v>938</v>
      </c>
      <c r="NA2" s="5" t="s">
        <v>939</v>
      </c>
      <c r="NB2" s="5" t="s">
        <v>940</v>
      </c>
      <c r="NC2" s="5" t="s">
        <v>941</v>
      </c>
      <c r="ND2" s="5" t="s">
        <v>942</v>
      </c>
      <c r="NE2" s="5" t="s">
        <v>943</v>
      </c>
      <c r="NF2" s="5" t="s">
        <v>944</v>
      </c>
      <c r="NG2" s="5" t="s">
        <v>945</v>
      </c>
      <c r="NH2" s="5" t="s">
        <v>946</v>
      </c>
      <c r="NI2" s="5" t="s">
        <v>947</v>
      </c>
      <c r="NJ2" s="5" t="s">
        <v>948</v>
      </c>
      <c r="NK2" s="5" t="s">
        <v>949</v>
      </c>
      <c r="NL2" s="5" t="s">
        <v>950</v>
      </c>
      <c r="NM2" s="5" t="s">
        <v>951</v>
      </c>
      <c r="NN2" s="5" t="s">
        <v>952</v>
      </c>
      <c r="NO2" s="5" t="s">
        <v>953</v>
      </c>
      <c r="NP2" s="5" t="s">
        <v>954</v>
      </c>
      <c r="NQ2" s="5" t="s">
        <v>955</v>
      </c>
      <c r="NR2" s="5" t="s">
        <v>956</v>
      </c>
      <c r="NS2" s="5" t="s">
        <v>957</v>
      </c>
      <c r="NT2" s="5" t="s">
        <v>958</v>
      </c>
      <c r="NU2" s="5" t="s">
        <v>959</v>
      </c>
      <c r="NV2" s="5" t="s">
        <v>960</v>
      </c>
      <c r="NW2" s="5" t="s">
        <v>961</v>
      </c>
      <c r="NX2" s="5" t="s">
        <v>962</v>
      </c>
      <c r="NY2" s="5" t="s">
        <v>963</v>
      </c>
      <c r="NZ2" s="5" t="s">
        <v>964</v>
      </c>
      <c r="OA2" s="5" t="s">
        <v>965</v>
      </c>
      <c r="OB2" s="5" t="s">
        <v>966</v>
      </c>
      <c r="OC2" s="5" t="s">
        <v>967</v>
      </c>
      <c r="OD2" s="5" t="s">
        <v>968</v>
      </c>
      <c r="OE2" s="5" t="s">
        <v>969</v>
      </c>
      <c r="OF2" s="5" t="s">
        <v>970</v>
      </c>
      <c r="OG2" s="5" t="s">
        <v>971</v>
      </c>
      <c r="OH2" s="5" t="s">
        <v>972</v>
      </c>
      <c r="OI2" s="5" t="s">
        <v>973</v>
      </c>
      <c r="OJ2" s="5" t="s">
        <v>974</v>
      </c>
      <c r="OK2" s="5" t="s">
        <v>975</v>
      </c>
      <c r="OL2" s="5" t="s">
        <v>976</v>
      </c>
      <c r="OM2" s="5" t="s">
        <v>977</v>
      </c>
      <c r="ON2" s="5" t="s">
        <v>978</v>
      </c>
      <c r="OO2" s="5" t="s">
        <v>979</v>
      </c>
      <c r="OP2" s="5" t="s">
        <v>980</v>
      </c>
      <c r="OQ2" s="5" t="s">
        <v>981</v>
      </c>
      <c r="OR2" s="5" t="s">
        <v>982</v>
      </c>
      <c r="OS2" s="5" t="s">
        <v>983</v>
      </c>
      <c r="OT2" s="5" t="s">
        <v>984</v>
      </c>
      <c r="OU2" s="5" t="s">
        <v>985</v>
      </c>
      <c r="OV2" s="5" t="s">
        <v>986</v>
      </c>
      <c r="OW2" s="5" t="s">
        <v>987</v>
      </c>
      <c r="OX2" s="5" t="s">
        <v>988</v>
      </c>
      <c r="OY2" s="5" t="s">
        <v>989</v>
      </c>
      <c r="OZ2" s="5" t="s">
        <v>990</v>
      </c>
      <c r="PA2" s="5" t="s">
        <v>991</v>
      </c>
      <c r="PB2" s="5" t="s">
        <v>992</v>
      </c>
      <c r="PC2" s="5" t="s">
        <v>993</v>
      </c>
      <c r="PD2" s="5" t="s">
        <v>994</v>
      </c>
      <c r="PE2" s="5" t="s">
        <v>995</v>
      </c>
      <c r="PF2" s="5" t="s">
        <v>996</v>
      </c>
      <c r="PG2" s="5" t="s">
        <v>997</v>
      </c>
      <c r="PH2" s="5" t="s">
        <v>998</v>
      </c>
      <c r="PI2" s="5" t="s">
        <v>999</v>
      </c>
      <c r="PJ2" s="5" t="s">
        <v>1000</v>
      </c>
      <c r="PK2" s="5" t="s">
        <v>1001</v>
      </c>
      <c r="PL2" s="5" t="s">
        <v>1002</v>
      </c>
      <c r="PM2" s="5" t="s">
        <v>1003</v>
      </c>
      <c r="PN2" s="5" t="s">
        <v>1004</v>
      </c>
      <c r="PO2" s="5" t="s">
        <v>1005</v>
      </c>
      <c r="PP2" s="5" t="s">
        <v>1006</v>
      </c>
      <c r="PQ2" s="5" t="s">
        <v>1007</v>
      </c>
      <c r="PR2" s="5" t="s">
        <v>1008</v>
      </c>
      <c r="PS2" s="5" t="s">
        <v>1009</v>
      </c>
      <c r="PT2" s="5" t="s">
        <v>1010</v>
      </c>
      <c r="PU2" s="5" t="s">
        <v>1011</v>
      </c>
      <c r="PV2" s="5" t="s">
        <v>1012</v>
      </c>
      <c r="PW2" s="5" t="s">
        <v>1013</v>
      </c>
      <c r="PX2" s="5" t="s">
        <v>1014</v>
      </c>
      <c r="PY2" s="5" t="s">
        <v>1015</v>
      </c>
      <c r="PZ2" s="5" t="s">
        <v>1016</v>
      </c>
      <c r="QA2" s="5" t="s">
        <v>1017</v>
      </c>
      <c r="QB2" s="5" t="s">
        <v>1018</v>
      </c>
      <c r="QC2" s="5" t="s">
        <v>1019</v>
      </c>
      <c r="QD2" s="5" t="s">
        <v>1020</v>
      </c>
      <c r="QE2" s="5" t="s">
        <v>1021</v>
      </c>
      <c r="QF2" s="5" t="s">
        <v>1022</v>
      </c>
      <c r="QG2" s="5" t="s">
        <v>1023</v>
      </c>
      <c r="QH2" s="5" t="s">
        <v>1024</v>
      </c>
      <c r="QI2" s="5" t="s">
        <v>1025</v>
      </c>
      <c r="QJ2" s="5" t="s">
        <v>1026</v>
      </c>
      <c r="QK2" s="5" t="s">
        <v>1027</v>
      </c>
      <c r="QL2" s="5" t="s">
        <v>1028</v>
      </c>
      <c r="QM2" s="5" t="s">
        <v>1029</v>
      </c>
      <c r="QN2" s="5" t="s">
        <v>1030</v>
      </c>
      <c r="QO2" s="5" t="s">
        <v>1031</v>
      </c>
      <c r="QP2" s="5" t="s">
        <v>1032</v>
      </c>
      <c r="QQ2" s="5" t="s">
        <v>1033</v>
      </c>
      <c r="QR2" s="5" t="s">
        <v>1034</v>
      </c>
      <c r="QS2" s="5" t="s">
        <v>1035</v>
      </c>
      <c r="QT2" s="5" t="s">
        <v>1036</v>
      </c>
      <c r="QU2" s="5" t="s">
        <v>1037</v>
      </c>
      <c r="QV2" s="5" t="s">
        <v>1038</v>
      </c>
      <c r="QW2" s="5" t="s">
        <v>1039</v>
      </c>
      <c r="QX2" s="5" t="s">
        <v>1040</v>
      </c>
      <c r="QY2" s="5" t="s">
        <v>1041</v>
      </c>
      <c r="QZ2" s="5" t="s">
        <v>1042</v>
      </c>
      <c r="RA2" s="5" t="s">
        <v>1043</v>
      </c>
      <c r="RB2" s="5" t="s">
        <v>1044</v>
      </c>
      <c r="RC2" s="5" t="s">
        <v>1045</v>
      </c>
      <c r="RD2" s="5" t="s">
        <v>1046</v>
      </c>
      <c r="RE2" s="5" t="s">
        <v>1047</v>
      </c>
      <c r="RF2" s="5" t="s">
        <v>1048</v>
      </c>
      <c r="RG2" s="5" t="s">
        <v>1049</v>
      </c>
      <c r="RH2" s="5" t="s">
        <v>1050</v>
      </c>
      <c r="RI2" s="5" t="s">
        <v>1051</v>
      </c>
      <c r="RJ2" s="5" t="s">
        <v>1052</v>
      </c>
      <c r="RK2" s="5" t="s">
        <v>1053</v>
      </c>
      <c r="RL2" s="5" t="s">
        <v>1054</v>
      </c>
      <c r="RM2" s="5" t="s">
        <v>1055</v>
      </c>
      <c r="RN2" s="5" t="s">
        <v>1056</v>
      </c>
      <c r="RO2" s="5" t="s">
        <v>1057</v>
      </c>
      <c r="RP2" s="5" t="s">
        <v>1058</v>
      </c>
      <c r="RQ2" s="5" t="s">
        <v>1059</v>
      </c>
      <c r="RR2" s="5" t="s">
        <v>1060</v>
      </c>
      <c r="RS2" s="5" t="s">
        <v>1061</v>
      </c>
      <c r="RT2" s="5" t="s">
        <v>1062</v>
      </c>
      <c r="RU2" s="5" t="s">
        <v>1063</v>
      </c>
      <c r="RV2" s="5" t="s">
        <v>1064</v>
      </c>
      <c r="RW2" s="5" t="s">
        <v>1065</v>
      </c>
      <c r="RX2" s="5" t="s">
        <v>1066</v>
      </c>
      <c r="RY2" s="5" t="s">
        <v>1067</v>
      </c>
      <c r="RZ2" s="5" t="s">
        <v>1068</v>
      </c>
      <c r="SA2" s="5" t="s">
        <v>1069</v>
      </c>
      <c r="SB2" s="5" t="s">
        <v>1070</v>
      </c>
      <c r="SC2" s="5" t="s">
        <v>1071</v>
      </c>
      <c r="SD2" s="5" t="s">
        <v>1072</v>
      </c>
      <c r="SE2" s="5" t="s">
        <v>1073</v>
      </c>
      <c r="SF2" s="5" t="s">
        <v>1074</v>
      </c>
      <c r="SG2" s="5" t="s">
        <v>1075</v>
      </c>
      <c r="SH2" s="5" t="s">
        <v>1076</v>
      </c>
      <c r="SI2" s="5" t="s">
        <v>1077</v>
      </c>
      <c r="SJ2" s="5" t="s">
        <v>1078</v>
      </c>
      <c r="SK2" s="5" t="s">
        <v>1079</v>
      </c>
      <c r="SL2" s="5" t="s">
        <v>1080</v>
      </c>
      <c r="SM2" s="5" t="s">
        <v>1081</v>
      </c>
      <c r="SN2" s="5" t="s">
        <v>1082</v>
      </c>
      <c r="SO2" s="4" t="s">
        <v>1083</v>
      </c>
      <c r="SP2" s="5" t="s">
        <v>1084</v>
      </c>
      <c r="SQ2" s="5" t="s">
        <v>1085</v>
      </c>
      <c r="SR2" s="5" t="s">
        <v>1086</v>
      </c>
      <c r="SS2" s="5" t="s">
        <v>1087</v>
      </c>
      <c r="ST2" s="5" t="s">
        <v>1084</v>
      </c>
      <c r="SU2" s="5" t="s">
        <v>1085</v>
      </c>
      <c r="SV2" s="5" t="s">
        <v>1086</v>
      </c>
      <c r="SW2" s="5" t="s">
        <v>1087</v>
      </c>
      <c r="SX2" s="5" t="s">
        <v>1084</v>
      </c>
      <c r="SY2" s="5" t="s">
        <v>1085</v>
      </c>
      <c r="SZ2" s="5" t="s">
        <v>1086</v>
      </c>
      <c r="TA2" s="5" t="s">
        <v>1087</v>
      </c>
      <c r="TB2" s="5" t="s">
        <v>1084</v>
      </c>
      <c r="TC2" s="5" t="s">
        <v>1085</v>
      </c>
      <c r="TD2" s="5" t="s">
        <v>1086</v>
      </c>
      <c r="TE2" s="5" t="s">
        <v>1087</v>
      </c>
      <c r="TF2" s="5" t="s">
        <v>1084</v>
      </c>
      <c r="TG2" s="5" t="s">
        <v>1085</v>
      </c>
      <c r="TH2" s="5" t="s">
        <v>1086</v>
      </c>
      <c r="TI2" s="5" t="s">
        <v>1087</v>
      </c>
      <c r="TJ2" s="5" t="s">
        <v>1083</v>
      </c>
      <c r="TK2" s="5" t="s">
        <v>1088</v>
      </c>
      <c r="TL2" s="5" t="s">
        <v>1089</v>
      </c>
      <c r="TM2" s="5" t="s">
        <v>1090</v>
      </c>
      <c r="TN2" s="5" t="s">
        <v>1091</v>
      </c>
      <c r="TO2" s="5" t="s">
        <v>1088</v>
      </c>
      <c r="TP2" s="5" t="s">
        <v>1089</v>
      </c>
      <c r="TQ2" s="5" t="s">
        <v>1090</v>
      </c>
      <c r="TR2" s="5" t="s">
        <v>1091</v>
      </c>
      <c r="TS2" s="5" t="s">
        <v>1088</v>
      </c>
      <c r="TT2" s="5" t="s">
        <v>1089</v>
      </c>
      <c r="TU2" s="5" t="s">
        <v>1090</v>
      </c>
      <c r="TV2" s="5" t="s">
        <v>1091</v>
      </c>
      <c r="TW2" s="5" t="s">
        <v>1088</v>
      </c>
      <c r="TX2" s="5" t="s">
        <v>1089</v>
      </c>
      <c r="TY2" s="5" t="s">
        <v>1090</v>
      </c>
      <c r="TZ2" s="5" t="s">
        <v>1091</v>
      </c>
      <c r="UA2" s="5" t="s">
        <v>1088</v>
      </c>
      <c r="UB2" s="5" t="s">
        <v>1089</v>
      </c>
      <c r="UC2" s="5" t="s">
        <v>1090</v>
      </c>
      <c r="UD2" s="5" t="s">
        <v>1091</v>
      </c>
      <c r="UE2" s="5" t="s">
        <v>1083</v>
      </c>
      <c r="UF2" s="5" t="s">
        <v>1092</v>
      </c>
      <c r="UG2" s="5" t="s">
        <v>1093</v>
      </c>
      <c r="UH2" s="5" t="s">
        <v>1094</v>
      </c>
      <c r="UI2" s="5" t="s">
        <v>1095</v>
      </c>
      <c r="UJ2" s="5" t="s">
        <v>1092</v>
      </c>
      <c r="UK2" s="5" t="s">
        <v>1093</v>
      </c>
      <c r="UL2" s="5" t="s">
        <v>1094</v>
      </c>
      <c r="UM2" s="5" t="s">
        <v>1095</v>
      </c>
      <c r="UN2" s="5" t="s">
        <v>1092</v>
      </c>
      <c r="UO2" s="5" t="s">
        <v>1093</v>
      </c>
      <c r="UP2" s="5" t="s">
        <v>1094</v>
      </c>
      <c r="UQ2" s="5" t="s">
        <v>1095</v>
      </c>
      <c r="UR2" s="5" t="s">
        <v>1092</v>
      </c>
      <c r="US2" s="5" t="s">
        <v>1093</v>
      </c>
      <c r="UT2" s="5" t="s">
        <v>1094</v>
      </c>
      <c r="UU2" s="5" t="s">
        <v>1095</v>
      </c>
      <c r="UV2" s="5" t="s">
        <v>1092</v>
      </c>
      <c r="UW2" s="5" t="s">
        <v>1093</v>
      </c>
      <c r="UX2" s="5" t="s">
        <v>1094</v>
      </c>
      <c r="UY2" s="5" t="s">
        <v>1095</v>
      </c>
      <c r="UZ2" s="5" t="s">
        <v>1096</v>
      </c>
      <c r="VA2" s="5" t="s">
        <v>1097</v>
      </c>
      <c r="VB2" s="5" t="s">
        <v>1098</v>
      </c>
      <c r="VC2" s="5" t="s">
        <v>1099</v>
      </c>
      <c r="VD2" s="5" t="s">
        <v>1097</v>
      </c>
      <c r="VE2" s="5" t="s">
        <v>1098</v>
      </c>
      <c r="VF2" s="5" t="s">
        <v>1099</v>
      </c>
      <c r="VG2" s="5" t="s">
        <v>1097</v>
      </c>
      <c r="VH2" s="5" t="s">
        <v>1098</v>
      </c>
      <c r="VI2" s="5" t="s">
        <v>1099</v>
      </c>
      <c r="VJ2" s="5" t="s">
        <v>1097</v>
      </c>
      <c r="VK2" s="5" t="s">
        <v>1098</v>
      </c>
      <c r="VL2" s="5" t="s">
        <v>1099</v>
      </c>
      <c r="VM2" s="5" t="s">
        <v>1100</v>
      </c>
      <c r="VN2" s="5" t="s">
        <v>1100</v>
      </c>
      <c r="VO2" s="5" t="s">
        <v>1100</v>
      </c>
      <c r="VP2" s="5" t="s">
        <v>1100</v>
      </c>
    </row>
    <row r="3" spans="1:588" s="5" customFormat="1">
      <c r="A3" s="1"/>
      <c r="B3" s="1" t="s">
        <v>1101</v>
      </c>
      <c r="C3" s="1" t="s">
        <v>1102</v>
      </c>
      <c r="D3" s="2" t="s">
        <v>1103</v>
      </c>
      <c r="E3" s="6" t="s">
        <v>1510</v>
      </c>
      <c r="F3" s="4" t="s">
        <v>1104</v>
      </c>
      <c r="G3" s="4" t="s">
        <v>1105</v>
      </c>
      <c r="H3" s="4" t="s">
        <v>1106</v>
      </c>
      <c r="I3" s="4" t="s">
        <v>1107</v>
      </c>
      <c r="J3" s="4" t="s">
        <v>1108</v>
      </c>
      <c r="K3" s="4" t="s">
        <v>1109</v>
      </c>
      <c r="L3" s="4" t="s">
        <v>1518</v>
      </c>
      <c r="M3" s="4" t="s">
        <v>1110</v>
      </c>
      <c r="N3" s="4" t="s">
        <v>1111</v>
      </c>
      <c r="O3" s="4" t="s">
        <v>1112</v>
      </c>
      <c r="P3" s="4" t="s">
        <v>590</v>
      </c>
      <c r="Q3" s="4" t="s">
        <v>1113</v>
      </c>
      <c r="R3" s="4" t="s">
        <v>1114</v>
      </c>
      <c r="S3" s="4" t="s">
        <v>1115</v>
      </c>
      <c r="T3" s="4" t="s">
        <v>1116</v>
      </c>
      <c r="U3" s="4" t="s">
        <v>1117</v>
      </c>
      <c r="V3" s="4" t="s">
        <v>1118</v>
      </c>
      <c r="W3" s="4" t="s">
        <v>1119</v>
      </c>
      <c r="X3" s="4" t="s">
        <v>1120</v>
      </c>
      <c r="Y3" s="4" t="s">
        <v>1121</v>
      </c>
      <c r="Z3" s="4" t="s">
        <v>1122</v>
      </c>
      <c r="AA3" s="4" t="s">
        <v>1123</v>
      </c>
      <c r="AB3" s="4" t="s">
        <v>1124</v>
      </c>
      <c r="AC3" s="4" t="s">
        <v>1125</v>
      </c>
      <c r="AD3" s="4" t="s">
        <v>1126</v>
      </c>
      <c r="AE3" s="4" t="s">
        <v>1127</v>
      </c>
      <c r="AF3" s="4" t="s">
        <v>1128</v>
      </c>
      <c r="AG3" s="4" t="s">
        <v>1129</v>
      </c>
      <c r="AH3" s="4" t="s">
        <v>1130</v>
      </c>
      <c r="AI3" s="4" t="s">
        <v>1131</v>
      </c>
      <c r="AJ3" s="4" t="s">
        <v>1132</v>
      </c>
      <c r="AK3" s="4" t="s">
        <v>1133</v>
      </c>
      <c r="AL3" s="4" t="s">
        <v>1134</v>
      </c>
      <c r="AM3" s="4" t="s">
        <v>1135</v>
      </c>
      <c r="AN3" s="4" t="s">
        <v>1136</v>
      </c>
      <c r="AO3" s="4" t="s">
        <v>1137</v>
      </c>
      <c r="AP3" s="4" t="s">
        <v>1138</v>
      </c>
      <c r="AQ3" s="4" t="s">
        <v>1139</v>
      </c>
      <c r="AR3" s="4" t="s">
        <v>1140</v>
      </c>
      <c r="AS3" s="4" t="s">
        <v>1141</v>
      </c>
      <c r="AT3" s="4" t="s">
        <v>1142</v>
      </c>
      <c r="AU3" s="4" t="s">
        <v>1143</v>
      </c>
      <c r="AV3" s="4" t="s">
        <v>1144</v>
      </c>
      <c r="AW3" s="4" t="s">
        <v>1145</v>
      </c>
      <c r="AX3" s="4" t="s">
        <v>1146</v>
      </c>
      <c r="AY3" s="4" t="s">
        <v>1147</v>
      </c>
      <c r="AZ3" s="4" t="s">
        <v>1148</v>
      </c>
      <c r="BA3" s="4" t="s">
        <v>1149</v>
      </c>
      <c r="BB3" s="4" t="s">
        <v>1150</v>
      </c>
      <c r="BC3" s="4" t="s">
        <v>1151</v>
      </c>
      <c r="BD3" s="4" t="s">
        <v>1152</v>
      </c>
      <c r="BE3" s="4" t="s">
        <v>1153</v>
      </c>
      <c r="BF3" s="4" t="s">
        <v>1154</v>
      </c>
      <c r="BG3" s="4" t="s">
        <v>1155</v>
      </c>
      <c r="BH3" s="4" t="s">
        <v>1156</v>
      </c>
      <c r="BI3" s="4" t="s">
        <v>1157</v>
      </c>
      <c r="BJ3" s="4" t="s">
        <v>1158</v>
      </c>
      <c r="BK3" s="4" t="s">
        <v>1159</v>
      </c>
      <c r="BL3" s="4" t="s">
        <v>1160</v>
      </c>
      <c r="BM3" s="4" t="s">
        <v>1161</v>
      </c>
      <c r="BN3" s="4" t="s">
        <v>1162</v>
      </c>
      <c r="BO3" s="4" t="s">
        <v>1163</v>
      </c>
      <c r="BP3" s="4" t="s">
        <v>1164</v>
      </c>
      <c r="BQ3" s="4" t="s">
        <v>1165</v>
      </c>
      <c r="BR3" s="4" t="s">
        <v>1166</v>
      </c>
      <c r="BS3" s="4" t="s">
        <v>1167</v>
      </c>
      <c r="BT3" s="4" t="s">
        <v>1168</v>
      </c>
      <c r="BU3" s="4" t="s">
        <v>1169</v>
      </c>
      <c r="BV3" s="4" t="s">
        <v>1170</v>
      </c>
      <c r="BW3" s="4" t="s">
        <v>1171</v>
      </c>
      <c r="BX3" s="4" t="s">
        <v>1172</v>
      </c>
      <c r="BY3" s="4" t="s">
        <v>1173</v>
      </c>
      <c r="BZ3" s="4" t="s">
        <v>1174</v>
      </c>
      <c r="CA3" s="4" t="s">
        <v>1175</v>
      </c>
      <c r="CB3" s="4" t="s">
        <v>1176</v>
      </c>
      <c r="CC3" s="4" t="s">
        <v>1177</v>
      </c>
      <c r="CD3" s="4" t="s">
        <v>1178</v>
      </c>
      <c r="CE3" s="4" t="s">
        <v>1179</v>
      </c>
      <c r="CF3" s="4" t="s">
        <v>1180</v>
      </c>
      <c r="CG3" s="4" t="s">
        <v>1181</v>
      </c>
      <c r="CH3" s="4" t="s">
        <v>1182</v>
      </c>
      <c r="CI3" s="4" t="s">
        <v>1183</v>
      </c>
      <c r="CJ3" s="4" t="s">
        <v>1184</v>
      </c>
      <c r="CK3" s="4" t="s">
        <v>1185</v>
      </c>
      <c r="CL3" s="4" t="s">
        <v>1186</v>
      </c>
      <c r="CM3" s="4" t="s">
        <v>1187</v>
      </c>
      <c r="CN3" s="4" t="s">
        <v>1188</v>
      </c>
      <c r="CO3" s="4" t="s">
        <v>1189</v>
      </c>
      <c r="CP3" s="4" t="s">
        <v>1190</v>
      </c>
      <c r="CQ3" s="4" t="s">
        <v>1191</v>
      </c>
      <c r="CR3" s="4" t="s">
        <v>1192</v>
      </c>
      <c r="CS3" s="4" t="s">
        <v>1193</v>
      </c>
      <c r="CT3" s="4" t="s">
        <v>1194</v>
      </c>
      <c r="CU3" s="4" t="s">
        <v>1195</v>
      </c>
      <c r="CV3" s="4" t="s">
        <v>1196</v>
      </c>
      <c r="CW3" s="4" t="s">
        <v>1197</v>
      </c>
      <c r="CX3" s="4" t="s">
        <v>1198</v>
      </c>
      <c r="CY3" s="4" t="s">
        <v>1199</v>
      </c>
      <c r="CZ3" s="4" t="s">
        <v>1200</v>
      </c>
      <c r="DA3" s="4" t="s">
        <v>1201</v>
      </c>
      <c r="DB3" s="4" t="s">
        <v>1202</v>
      </c>
      <c r="DC3" s="4" t="s">
        <v>1203</v>
      </c>
      <c r="DD3" s="4" t="s">
        <v>1204</v>
      </c>
      <c r="DE3" s="4" t="s">
        <v>1205</v>
      </c>
      <c r="DF3" s="4" t="s">
        <v>1206</v>
      </c>
      <c r="DG3" s="4" t="s">
        <v>1207</v>
      </c>
      <c r="DH3" s="4" t="s">
        <v>1208</v>
      </c>
      <c r="DI3" s="4" t="s">
        <v>1209</v>
      </c>
      <c r="DJ3" s="4" t="s">
        <v>1210</v>
      </c>
      <c r="DK3" s="4" t="s">
        <v>1211</v>
      </c>
      <c r="DL3" s="4" t="s">
        <v>1212</v>
      </c>
      <c r="DM3" s="4" t="s">
        <v>1213</v>
      </c>
      <c r="DN3" s="4" t="s">
        <v>1214</v>
      </c>
      <c r="DO3" s="4" t="s">
        <v>1215</v>
      </c>
      <c r="DP3" s="4" t="s">
        <v>1216</v>
      </c>
      <c r="DQ3" s="4" t="s">
        <v>1217</v>
      </c>
      <c r="DR3" s="4" t="s">
        <v>1218</v>
      </c>
      <c r="DS3" s="4" t="s">
        <v>1219</v>
      </c>
      <c r="DT3" s="4" t="s">
        <v>1220</v>
      </c>
      <c r="DU3" s="4" t="s">
        <v>1221</v>
      </c>
      <c r="DV3" s="4" t="s">
        <v>1222</v>
      </c>
      <c r="DW3" s="4" t="s">
        <v>1223</v>
      </c>
      <c r="DX3" s="4" t="s">
        <v>1224</v>
      </c>
      <c r="DY3" s="4" t="s">
        <v>1225</v>
      </c>
      <c r="DZ3" s="4" t="s">
        <v>1226</v>
      </c>
      <c r="EA3" s="4" t="s">
        <v>1227</v>
      </c>
      <c r="EB3" s="4" t="s">
        <v>1228</v>
      </c>
      <c r="EC3" s="4" t="s">
        <v>1229</v>
      </c>
      <c r="ED3" s="4" t="s">
        <v>1230</v>
      </c>
      <c r="EE3" s="4" t="s">
        <v>1231</v>
      </c>
      <c r="EF3" s="4" t="s">
        <v>1232</v>
      </c>
      <c r="EG3" s="4" t="s">
        <v>1233</v>
      </c>
      <c r="EH3" s="4" t="s">
        <v>1234</v>
      </c>
      <c r="EI3" s="4" t="s">
        <v>1235</v>
      </c>
      <c r="EJ3" s="4" t="s">
        <v>1236</v>
      </c>
      <c r="EK3" s="4" t="s">
        <v>1237</v>
      </c>
      <c r="EL3" s="4" t="s">
        <v>1238</v>
      </c>
      <c r="EM3" s="4" t="s">
        <v>1239</v>
      </c>
      <c r="EN3" s="4" t="s">
        <v>1240</v>
      </c>
      <c r="EO3" s="4" t="s">
        <v>1241</v>
      </c>
      <c r="EP3" s="4" t="s">
        <v>1242</v>
      </c>
      <c r="EQ3" s="4" t="s">
        <v>1243</v>
      </c>
      <c r="ER3" s="4" t="s">
        <v>1244</v>
      </c>
      <c r="ES3" s="4" t="s">
        <v>1245</v>
      </c>
      <c r="ET3" s="4" t="s">
        <v>1246</v>
      </c>
      <c r="EU3" s="4" t="s">
        <v>1247</v>
      </c>
      <c r="EV3" s="4" t="s">
        <v>1248</v>
      </c>
      <c r="EW3" s="4" t="s">
        <v>1249</v>
      </c>
      <c r="EX3" s="4" t="s">
        <v>1250</v>
      </c>
      <c r="EY3" s="4" t="s">
        <v>1251</v>
      </c>
      <c r="EZ3" s="4" t="s">
        <v>1252</v>
      </c>
      <c r="FA3" s="4" t="s">
        <v>1253</v>
      </c>
      <c r="FB3" s="4" t="s">
        <v>1254</v>
      </c>
      <c r="FC3" s="5" t="s">
        <v>1255</v>
      </c>
      <c r="FD3" s="5" t="s">
        <v>1256</v>
      </c>
      <c r="FE3" s="5" t="s">
        <v>1257</v>
      </c>
      <c r="FF3" s="5" t="s">
        <v>1258</v>
      </c>
      <c r="FG3" s="5" t="s">
        <v>1259</v>
      </c>
      <c r="FH3" s="5" t="s">
        <v>1260</v>
      </c>
      <c r="FI3" s="5" t="s">
        <v>1261</v>
      </c>
      <c r="FJ3" s="5" t="s">
        <v>1262</v>
      </c>
      <c r="FK3" s="5" t="s">
        <v>1263</v>
      </c>
      <c r="FL3" s="5" t="s">
        <v>1264</v>
      </c>
      <c r="FM3" s="5" t="s">
        <v>1265</v>
      </c>
      <c r="FN3" s="5" t="s">
        <v>1266</v>
      </c>
      <c r="FO3" s="5" t="s">
        <v>1267</v>
      </c>
      <c r="FP3" s="5" t="s">
        <v>1268</v>
      </c>
      <c r="FQ3" s="5" t="s">
        <v>1269</v>
      </c>
      <c r="FR3" s="5" t="s">
        <v>1270</v>
      </c>
      <c r="FS3" s="5" t="s">
        <v>1271</v>
      </c>
      <c r="FT3" s="5" t="s">
        <v>1272</v>
      </c>
      <c r="FU3" s="5" t="s">
        <v>1273</v>
      </c>
      <c r="FV3" s="5" t="s">
        <v>1274</v>
      </c>
      <c r="FW3" s="5" t="s">
        <v>1275</v>
      </c>
      <c r="FX3" s="5" t="s">
        <v>1276</v>
      </c>
      <c r="FY3" s="5" t="s">
        <v>1277</v>
      </c>
      <c r="FZ3" s="5" t="s">
        <v>1278</v>
      </c>
      <c r="GA3" s="5" t="s">
        <v>1279</v>
      </c>
      <c r="GB3" s="5" t="s">
        <v>1280</v>
      </c>
      <c r="GC3" s="5" t="s">
        <v>1281</v>
      </c>
      <c r="GD3" s="5" t="s">
        <v>1282</v>
      </c>
      <c r="GE3" s="5" t="s">
        <v>1283</v>
      </c>
      <c r="GF3" s="5" t="s">
        <v>1284</v>
      </c>
      <c r="GG3" s="5" t="s">
        <v>1285</v>
      </c>
      <c r="GH3" s="5" t="s">
        <v>1286</v>
      </c>
      <c r="GI3" s="5" t="s">
        <v>1287</v>
      </c>
      <c r="GJ3" s="5" t="s">
        <v>1288</v>
      </c>
      <c r="GK3" s="5" t="s">
        <v>1289</v>
      </c>
      <c r="GL3" s="5" t="s">
        <v>1290</v>
      </c>
      <c r="GM3" s="5" t="s">
        <v>1291</v>
      </c>
      <c r="GN3" s="5" t="s">
        <v>1292</v>
      </c>
      <c r="GO3" s="5" t="s">
        <v>1293</v>
      </c>
      <c r="GP3" s="5" t="s">
        <v>1294</v>
      </c>
      <c r="GQ3" s="5" t="s">
        <v>1295</v>
      </c>
      <c r="GR3" s="5" t="s">
        <v>1296</v>
      </c>
      <c r="GS3" s="5" t="s">
        <v>1297</v>
      </c>
      <c r="GT3" s="5" t="s">
        <v>1298</v>
      </c>
      <c r="GU3" s="5" t="s">
        <v>1299</v>
      </c>
      <c r="GV3" s="5" t="s">
        <v>1300</v>
      </c>
      <c r="GW3" s="5" t="s">
        <v>1301</v>
      </c>
      <c r="GX3" s="5" t="s">
        <v>1302</v>
      </c>
      <c r="GY3" s="5" t="s">
        <v>1303</v>
      </c>
      <c r="GZ3" s="5" t="s">
        <v>1304</v>
      </c>
      <c r="HA3" s="5" t="s">
        <v>1305</v>
      </c>
      <c r="HB3" s="5" t="s">
        <v>1306</v>
      </c>
      <c r="HC3" s="5" t="s">
        <v>1307</v>
      </c>
      <c r="HD3" s="5" t="s">
        <v>1308</v>
      </c>
      <c r="HE3" s="5" t="s">
        <v>1309</v>
      </c>
      <c r="HF3" s="5" t="s">
        <v>1310</v>
      </c>
      <c r="HG3" s="5" t="s">
        <v>1311</v>
      </c>
      <c r="HH3" s="5" t="s">
        <v>1312</v>
      </c>
      <c r="HI3" s="5" t="s">
        <v>1313</v>
      </c>
      <c r="HJ3" s="5" t="s">
        <v>1314</v>
      </c>
      <c r="HK3" s="5" t="s">
        <v>1315</v>
      </c>
      <c r="HL3" s="5" t="s">
        <v>1316</v>
      </c>
      <c r="HM3" s="5" t="s">
        <v>1317</v>
      </c>
      <c r="HN3" s="5" t="s">
        <v>1318</v>
      </c>
      <c r="HO3" s="5" t="s">
        <v>1319</v>
      </c>
      <c r="HP3" s="5" t="s">
        <v>1320</v>
      </c>
      <c r="HQ3" s="5" t="s">
        <v>1321</v>
      </c>
      <c r="HR3" s="5" t="s">
        <v>1322</v>
      </c>
      <c r="HS3" s="5" t="s">
        <v>1323</v>
      </c>
      <c r="HT3" s="5" t="s">
        <v>1324</v>
      </c>
      <c r="HU3" s="5" t="s">
        <v>1325</v>
      </c>
      <c r="HV3" s="5" t="s">
        <v>1326</v>
      </c>
      <c r="HW3" s="5" t="s">
        <v>1327</v>
      </c>
      <c r="HX3" s="5" t="s">
        <v>1328</v>
      </c>
      <c r="HY3" s="5" t="s">
        <v>1329</v>
      </c>
      <c r="HZ3" s="5" t="s">
        <v>1330</v>
      </c>
      <c r="IA3" s="5" t="s">
        <v>1331</v>
      </c>
      <c r="IB3" s="5" t="s">
        <v>1332</v>
      </c>
      <c r="IC3" s="5" t="s">
        <v>1333</v>
      </c>
      <c r="ID3" s="5" t="s">
        <v>1334</v>
      </c>
      <c r="IE3" s="5" t="s">
        <v>1335</v>
      </c>
      <c r="IF3" s="5" t="s">
        <v>1336</v>
      </c>
      <c r="IG3" s="5" t="s">
        <v>1337</v>
      </c>
      <c r="IH3" s="5" t="s">
        <v>1338</v>
      </c>
      <c r="II3" s="5" t="s">
        <v>1339</v>
      </c>
      <c r="IJ3" s="5" t="s">
        <v>1340</v>
      </c>
      <c r="IK3" s="5" t="s">
        <v>1341</v>
      </c>
      <c r="IL3" s="5" t="s">
        <v>1342</v>
      </c>
      <c r="IM3" s="5" t="s">
        <v>1343</v>
      </c>
      <c r="IN3" s="5" t="s">
        <v>1344</v>
      </c>
      <c r="IO3" s="5" t="s">
        <v>1345</v>
      </c>
      <c r="IP3" s="5" t="s">
        <v>1346</v>
      </c>
      <c r="IQ3" s="5" t="s">
        <v>1347</v>
      </c>
      <c r="IR3" s="5" t="s">
        <v>1348</v>
      </c>
      <c r="IS3" s="5" t="s">
        <v>1349</v>
      </c>
      <c r="IT3" s="5" t="s">
        <v>1350</v>
      </c>
      <c r="IU3" s="5" t="s">
        <v>1351</v>
      </c>
      <c r="IV3" s="5" t="s">
        <v>1352</v>
      </c>
      <c r="IW3" s="5" t="s">
        <v>1353</v>
      </c>
      <c r="IX3" s="5" t="s">
        <v>1354</v>
      </c>
      <c r="IY3" s="5" t="s">
        <v>1355</v>
      </c>
      <c r="IZ3" s="5" t="s">
        <v>1356</v>
      </c>
      <c r="JA3" s="5" t="s">
        <v>1357</v>
      </c>
      <c r="JB3" s="5" t="s">
        <v>1358</v>
      </c>
      <c r="JC3" s="5" t="s">
        <v>1359</v>
      </c>
      <c r="JD3" s="5" t="s">
        <v>1360</v>
      </c>
      <c r="JE3" s="5" t="s">
        <v>1361</v>
      </c>
      <c r="JF3" s="5" t="s">
        <v>1362</v>
      </c>
      <c r="JG3" s="5" t="s">
        <v>1363</v>
      </c>
      <c r="JH3" s="5" t="s">
        <v>842</v>
      </c>
      <c r="JI3" s="5" t="s">
        <v>1364</v>
      </c>
      <c r="JJ3" s="5" t="s">
        <v>1365</v>
      </c>
      <c r="JK3" s="5" t="s">
        <v>1366</v>
      </c>
      <c r="JL3" s="5" t="s">
        <v>1367</v>
      </c>
      <c r="JM3" s="5" t="s">
        <v>1368</v>
      </c>
      <c r="JN3" s="5" t="s">
        <v>1369</v>
      </c>
      <c r="JO3" s="5" t="s">
        <v>1370</v>
      </c>
      <c r="JP3" s="5" t="s">
        <v>1371</v>
      </c>
      <c r="JQ3" s="5" t="s">
        <v>1372</v>
      </c>
      <c r="JR3" s="5" t="s">
        <v>1373</v>
      </c>
      <c r="JS3" s="5" t="s">
        <v>1374</v>
      </c>
      <c r="JT3" s="5" t="s">
        <v>1375</v>
      </c>
      <c r="JU3" s="5" t="s">
        <v>1376</v>
      </c>
      <c r="JV3" s="5" t="s">
        <v>1377</v>
      </c>
      <c r="JW3" s="5" t="s">
        <v>1378</v>
      </c>
      <c r="JX3" s="5" t="s">
        <v>1379</v>
      </c>
      <c r="JY3" s="5" t="s">
        <v>1380</v>
      </c>
      <c r="JZ3" s="5" t="s">
        <v>1381</v>
      </c>
      <c r="KA3" s="5" t="s">
        <v>1382</v>
      </c>
      <c r="KB3" s="5" t="s">
        <v>1383</v>
      </c>
      <c r="KC3" s="5" t="s">
        <v>1384</v>
      </c>
      <c r="KD3" s="5" t="s">
        <v>1385</v>
      </c>
      <c r="KE3" s="5" t="s">
        <v>1386</v>
      </c>
      <c r="KF3" s="5" t="s">
        <v>1387</v>
      </c>
      <c r="KG3" s="5" t="s">
        <v>1388</v>
      </c>
      <c r="KH3" s="5" t="s">
        <v>1389</v>
      </c>
      <c r="KI3" s="5" t="s">
        <v>1390</v>
      </c>
      <c r="KJ3" s="5" t="s">
        <v>1391</v>
      </c>
      <c r="KK3" s="5" t="s">
        <v>1392</v>
      </c>
      <c r="KL3" s="5" t="s">
        <v>1393</v>
      </c>
      <c r="KM3" s="5" t="s">
        <v>1394</v>
      </c>
      <c r="KN3" s="5" t="s">
        <v>1395</v>
      </c>
      <c r="KO3" s="5" t="s">
        <v>1396</v>
      </c>
      <c r="KP3" s="5" t="s">
        <v>1397</v>
      </c>
      <c r="KQ3" s="5" t="s">
        <v>1398</v>
      </c>
      <c r="KR3" s="5" t="s">
        <v>1399</v>
      </c>
      <c r="KS3" s="5" t="s">
        <v>1400</v>
      </c>
      <c r="KT3" s="5" t="s">
        <v>1401</v>
      </c>
      <c r="KU3" s="5" t="s">
        <v>1402</v>
      </c>
      <c r="KV3" s="5" t="s">
        <v>1403</v>
      </c>
      <c r="KW3" s="5" t="s">
        <v>1404</v>
      </c>
      <c r="KX3" s="5" t="s">
        <v>1405</v>
      </c>
      <c r="KY3" s="5" t="s">
        <v>1406</v>
      </c>
      <c r="KZ3" s="5" t="s">
        <v>1407</v>
      </c>
      <c r="LA3" s="5" t="s">
        <v>1408</v>
      </c>
      <c r="LB3" s="5" t="s">
        <v>1409</v>
      </c>
      <c r="LC3" s="5" t="s">
        <v>1410</v>
      </c>
      <c r="LD3" s="5" t="s">
        <v>1411</v>
      </c>
      <c r="LE3" s="5" t="s">
        <v>1412</v>
      </c>
      <c r="LF3" s="5" t="s">
        <v>1413</v>
      </c>
      <c r="LG3" s="5" t="s">
        <v>1414</v>
      </c>
      <c r="LH3" s="5" t="s">
        <v>1415</v>
      </c>
      <c r="LI3" s="5" t="s">
        <v>1416</v>
      </c>
      <c r="LJ3" s="5" t="s">
        <v>1417</v>
      </c>
      <c r="LK3" s="5" t="s">
        <v>1418</v>
      </c>
      <c r="LL3" s="5" t="s">
        <v>1419</v>
      </c>
      <c r="LM3" s="5" t="s">
        <v>1420</v>
      </c>
      <c r="LN3" s="5" t="s">
        <v>1421</v>
      </c>
      <c r="LO3" s="5" t="s">
        <v>1422</v>
      </c>
      <c r="LP3" s="5" t="s">
        <v>1423</v>
      </c>
      <c r="LQ3" s="5" t="s">
        <v>903</v>
      </c>
      <c r="LR3" s="5" t="s">
        <v>904</v>
      </c>
      <c r="LS3" s="5" t="s">
        <v>905</v>
      </c>
      <c r="LT3" s="5" t="s">
        <v>906</v>
      </c>
      <c r="LU3" s="5" t="s">
        <v>907</v>
      </c>
      <c r="LV3" s="5" t="s">
        <v>908</v>
      </c>
      <c r="LW3" s="5" t="s">
        <v>909</v>
      </c>
      <c r="LX3" s="5" t="s">
        <v>910</v>
      </c>
      <c r="LY3" s="5" t="s">
        <v>911</v>
      </c>
      <c r="LZ3" s="5" t="s">
        <v>912</v>
      </c>
      <c r="MA3" s="5" t="s">
        <v>913</v>
      </c>
      <c r="MB3" s="5" t="s">
        <v>914</v>
      </c>
      <c r="MC3" s="5" t="s">
        <v>915</v>
      </c>
      <c r="MD3" s="5" t="s">
        <v>916</v>
      </c>
      <c r="ME3" s="5" t="s">
        <v>917</v>
      </c>
      <c r="MF3" s="5" t="s">
        <v>918</v>
      </c>
      <c r="MG3" s="5" t="s">
        <v>919</v>
      </c>
      <c r="MH3" s="5" t="s">
        <v>920</v>
      </c>
      <c r="MI3" s="5" t="s">
        <v>921</v>
      </c>
      <c r="MJ3" s="5" t="s">
        <v>922</v>
      </c>
      <c r="MK3" s="5" t="s">
        <v>923</v>
      </c>
      <c r="ML3" s="5" t="s">
        <v>924</v>
      </c>
      <c r="MM3" s="5" t="s">
        <v>925</v>
      </c>
      <c r="MN3" s="5" t="s">
        <v>926</v>
      </c>
      <c r="MO3" s="5" t="s">
        <v>927</v>
      </c>
      <c r="MP3" s="5" t="s">
        <v>928</v>
      </c>
      <c r="MQ3" s="5" t="s">
        <v>1424</v>
      </c>
      <c r="MR3" s="5" t="s">
        <v>1425</v>
      </c>
      <c r="MS3" s="5" t="s">
        <v>1426</v>
      </c>
      <c r="MT3" s="5" t="s">
        <v>1427</v>
      </c>
      <c r="MU3" s="5" t="s">
        <v>1428</v>
      </c>
      <c r="MV3" s="5" t="s">
        <v>934</v>
      </c>
      <c r="MW3" s="5" t="s">
        <v>935</v>
      </c>
      <c r="MX3" s="5" t="s">
        <v>936</v>
      </c>
      <c r="MY3" s="5" t="s">
        <v>937</v>
      </c>
      <c r="MZ3" s="5" t="s">
        <v>938</v>
      </c>
      <c r="NA3" s="5" t="s">
        <v>939</v>
      </c>
      <c r="NB3" s="5" t="s">
        <v>940</v>
      </c>
      <c r="NC3" s="5" t="s">
        <v>941</v>
      </c>
      <c r="ND3" s="5" t="s">
        <v>942</v>
      </c>
      <c r="NE3" s="5" t="s">
        <v>943</v>
      </c>
      <c r="NF3" s="5" t="s">
        <v>944</v>
      </c>
      <c r="NG3" s="5" t="s">
        <v>945</v>
      </c>
      <c r="NH3" s="5" t="s">
        <v>946</v>
      </c>
      <c r="NI3" s="5" t="s">
        <v>947</v>
      </c>
      <c r="NJ3" s="5" t="s">
        <v>948</v>
      </c>
      <c r="NK3" s="5" t="s">
        <v>949</v>
      </c>
      <c r="NL3" s="5" t="s">
        <v>950</v>
      </c>
      <c r="NM3" s="5" t="s">
        <v>951</v>
      </c>
      <c r="NN3" s="5" t="s">
        <v>952</v>
      </c>
      <c r="NO3" s="5" t="s">
        <v>953</v>
      </c>
      <c r="NP3" s="5" t="s">
        <v>954</v>
      </c>
      <c r="NQ3" s="5" t="s">
        <v>955</v>
      </c>
      <c r="NR3" s="5" t="s">
        <v>956</v>
      </c>
      <c r="NS3" s="5" t="s">
        <v>957</v>
      </c>
      <c r="NT3" s="5" t="s">
        <v>958</v>
      </c>
      <c r="NU3" s="5" t="s">
        <v>959</v>
      </c>
      <c r="NV3" s="5" t="s">
        <v>960</v>
      </c>
      <c r="NW3" s="5" t="s">
        <v>961</v>
      </c>
      <c r="NX3" s="5" t="s">
        <v>962</v>
      </c>
      <c r="NY3" s="5" t="s">
        <v>963</v>
      </c>
      <c r="NZ3" s="5" t="s">
        <v>964</v>
      </c>
      <c r="OA3" s="5" t="s">
        <v>965</v>
      </c>
      <c r="OB3" s="5" t="s">
        <v>966</v>
      </c>
      <c r="OC3" s="5" t="s">
        <v>967</v>
      </c>
      <c r="OD3" s="5" t="s">
        <v>968</v>
      </c>
      <c r="OE3" s="5" t="s">
        <v>969</v>
      </c>
      <c r="OF3" s="5" t="s">
        <v>970</v>
      </c>
      <c r="OG3" s="5" t="s">
        <v>971</v>
      </c>
      <c r="OH3" s="5" t="s">
        <v>972</v>
      </c>
      <c r="OI3" s="5" t="s">
        <v>973</v>
      </c>
      <c r="OJ3" s="5" t="s">
        <v>974</v>
      </c>
      <c r="OK3" s="5" t="s">
        <v>975</v>
      </c>
      <c r="OL3" s="5" t="s">
        <v>976</v>
      </c>
      <c r="OM3" s="5" t="s">
        <v>977</v>
      </c>
      <c r="ON3" s="5" t="s">
        <v>978</v>
      </c>
      <c r="OO3" s="5" t="s">
        <v>979</v>
      </c>
      <c r="OP3" s="5" t="s">
        <v>980</v>
      </c>
      <c r="OQ3" s="5" t="s">
        <v>981</v>
      </c>
      <c r="OR3" s="5" t="s">
        <v>982</v>
      </c>
      <c r="OS3" s="5" t="s">
        <v>983</v>
      </c>
      <c r="OT3" s="5" t="s">
        <v>984</v>
      </c>
      <c r="OU3" s="5" t="s">
        <v>985</v>
      </c>
      <c r="OV3" s="5" t="s">
        <v>986</v>
      </c>
      <c r="OW3" s="5" t="s">
        <v>987</v>
      </c>
      <c r="OX3" s="5" t="s">
        <v>988</v>
      </c>
      <c r="OY3" s="5" t="s">
        <v>989</v>
      </c>
      <c r="OZ3" s="5" t="s">
        <v>990</v>
      </c>
      <c r="PA3" s="5" t="s">
        <v>991</v>
      </c>
      <c r="PB3" s="5" t="s">
        <v>992</v>
      </c>
      <c r="PC3" s="5" t="s">
        <v>993</v>
      </c>
      <c r="PD3" s="5" t="s">
        <v>994</v>
      </c>
      <c r="PE3" s="5" t="s">
        <v>995</v>
      </c>
      <c r="PF3" s="5" t="s">
        <v>996</v>
      </c>
      <c r="PG3" s="5" t="s">
        <v>997</v>
      </c>
      <c r="PH3" s="5" t="s">
        <v>998</v>
      </c>
      <c r="PI3" s="5" t="s">
        <v>999</v>
      </c>
      <c r="PJ3" s="5" t="s">
        <v>1000</v>
      </c>
      <c r="PK3" s="5" t="s">
        <v>1001</v>
      </c>
      <c r="PL3" s="5" t="s">
        <v>1002</v>
      </c>
      <c r="PM3" s="5" t="s">
        <v>1003</v>
      </c>
      <c r="PN3" s="5" t="s">
        <v>1004</v>
      </c>
      <c r="PO3" s="5" t="s">
        <v>1005</v>
      </c>
      <c r="PP3" s="5" t="s">
        <v>1006</v>
      </c>
      <c r="PQ3" s="5" t="s">
        <v>1007</v>
      </c>
      <c r="PR3" s="5" t="s">
        <v>1008</v>
      </c>
      <c r="PS3" s="5" t="s">
        <v>1009</v>
      </c>
      <c r="PT3" s="5" t="s">
        <v>1010</v>
      </c>
      <c r="PU3" s="5" t="s">
        <v>1011</v>
      </c>
      <c r="PV3" s="5" t="s">
        <v>1012</v>
      </c>
      <c r="PW3" s="5" t="s">
        <v>1013</v>
      </c>
      <c r="PX3" s="5" t="s">
        <v>1014</v>
      </c>
      <c r="PY3" s="5" t="s">
        <v>1015</v>
      </c>
      <c r="PZ3" s="5" t="s">
        <v>1016</v>
      </c>
      <c r="QA3" s="5" t="s">
        <v>1017</v>
      </c>
      <c r="QB3" s="5" t="s">
        <v>1018</v>
      </c>
      <c r="QC3" s="5" t="s">
        <v>1019</v>
      </c>
      <c r="QD3" s="5" t="s">
        <v>1020</v>
      </c>
      <c r="QE3" s="5" t="s">
        <v>1021</v>
      </c>
      <c r="QF3" s="5" t="s">
        <v>1022</v>
      </c>
      <c r="QG3" s="5" t="s">
        <v>1023</v>
      </c>
      <c r="QH3" s="5" t="s">
        <v>1024</v>
      </c>
      <c r="QI3" s="5" t="s">
        <v>1025</v>
      </c>
      <c r="QJ3" s="5" t="s">
        <v>1026</v>
      </c>
      <c r="QK3" s="5" t="s">
        <v>1027</v>
      </c>
      <c r="QL3" s="5" t="s">
        <v>1028</v>
      </c>
      <c r="QM3" s="5" t="s">
        <v>1029</v>
      </c>
      <c r="QN3" s="5" t="s">
        <v>1030</v>
      </c>
      <c r="QO3" s="5" t="s">
        <v>1031</v>
      </c>
      <c r="QP3" s="5" t="s">
        <v>1032</v>
      </c>
      <c r="QQ3" s="5" t="s">
        <v>1033</v>
      </c>
      <c r="QR3" s="5" t="s">
        <v>1034</v>
      </c>
      <c r="QS3" s="5" t="s">
        <v>1035</v>
      </c>
      <c r="QT3" s="5" t="s">
        <v>1036</v>
      </c>
      <c r="QU3" s="5" t="s">
        <v>1037</v>
      </c>
      <c r="QV3" s="5" t="s">
        <v>1038</v>
      </c>
      <c r="QW3" s="5" t="s">
        <v>1039</v>
      </c>
      <c r="QX3" s="5" t="s">
        <v>1040</v>
      </c>
      <c r="QY3" s="5" t="s">
        <v>1041</v>
      </c>
      <c r="QZ3" s="5" t="s">
        <v>1042</v>
      </c>
      <c r="RA3" s="5" t="s">
        <v>1043</v>
      </c>
      <c r="RB3" s="5" t="s">
        <v>1044</v>
      </c>
      <c r="RC3" s="5" t="s">
        <v>1045</v>
      </c>
      <c r="RD3" s="5" t="s">
        <v>1046</v>
      </c>
      <c r="RE3" s="5" t="s">
        <v>1047</v>
      </c>
      <c r="RF3" s="5" t="s">
        <v>1048</v>
      </c>
      <c r="RG3" s="5" t="s">
        <v>1049</v>
      </c>
      <c r="RH3" s="5" t="s">
        <v>1050</v>
      </c>
      <c r="RI3" s="5" t="s">
        <v>1051</v>
      </c>
      <c r="RJ3" s="5" t="s">
        <v>1052</v>
      </c>
      <c r="RK3" s="5" t="s">
        <v>1053</v>
      </c>
      <c r="RL3" s="5" t="s">
        <v>1054</v>
      </c>
      <c r="RM3" s="5" t="s">
        <v>1055</v>
      </c>
      <c r="RN3" s="5" t="s">
        <v>1056</v>
      </c>
      <c r="RO3" s="5" t="s">
        <v>1057</v>
      </c>
      <c r="RP3" s="5" t="s">
        <v>1058</v>
      </c>
      <c r="RQ3" s="5" t="s">
        <v>1429</v>
      </c>
      <c r="RR3" s="5" t="s">
        <v>1430</v>
      </c>
      <c r="RS3" s="5" t="s">
        <v>1061</v>
      </c>
      <c r="RT3" s="5" t="s">
        <v>1062</v>
      </c>
      <c r="RU3" s="5" t="s">
        <v>1063</v>
      </c>
      <c r="RV3" s="5" t="s">
        <v>1064</v>
      </c>
      <c r="RW3" s="5" t="s">
        <v>1065</v>
      </c>
      <c r="RX3" s="5" t="s">
        <v>1066</v>
      </c>
      <c r="RY3" s="5" t="s">
        <v>1067</v>
      </c>
      <c r="RZ3" s="5" t="s">
        <v>1068</v>
      </c>
      <c r="SA3" s="5" t="s">
        <v>1069</v>
      </c>
      <c r="SB3" s="5" t="s">
        <v>1070</v>
      </c>
      <c r="SC3" s="5" t="s">
        <v>1071</v>
      </c>
      <c r="SD3" s="5" t="s">
        <v>1072</v>
      </c>
      <c r="SE3" s="5" t="s">
        <v>1073</v>
      </c>
      <c r="SF3" s="5" t="s">
        <v>1074</v>
      </c>
      <c r="SG3" s="5" t="s">
        <v>1075</v>
      </c>
      <c r="SH3" s="5" t="s">
        <v>1076</v>
      </c>
      <c r="SI3" s="5" t="s">
        <v>1077</v>
      </c>
      <c r="SJ3" s="5" t="s">
        <v>1078</v>
      </c>
      <c r="SK3" s="5" t="s">
        <v>1079</v>
      </c>
      <c r="SL3" s="5" t="s">
        <v>1080</v>
      </c>
      <c r="SM3" s="5" t="s">
        <v>1081</v>
      </c>
      <c r="SN3" s="5" t="s">
        <v>1082</v>
      </c>
      <c r="SO3" s="4" t="s">
        <v>1431</v>
      </c>
      <c r="SP3" s="5" t="s">
        <v>1432</v>
      </c>
      <c r="SQ3" s="5" t="s">
        <v>1433</v>
      </c>
      <c r="SR3" s="5" t="s">
        <v>1434</v>
      </c>
      <c r="SS3" s="5" t="s">
        <v>1435</v>
      </c>
      <c r="ST3" s="5" t="s">
        <v>1436</v>
      </c>
      <c r="SU3" s="5" t="s">
        <v>1437</v>
      </c>
      <c r="SV3" s="5" t="s">
        <v>1438</v>
      </c>
      <c r="SW3" s="5" t="s">
        <v>1439</v>
      </c>
      <c r="SX3" s="5" t="s">
        <v>1440</v>
      </c>
      <c r="SY3" s="5" t="s">
        <v>1441</v>
      </c>
      <c r="SZ3" s="5" t="s">
        <v>1442</v>
      </c>
      <c r="TA3" s="5" t="s">
        <v>1443</v>
      </c>
      <c r="TB3" s="5" t="s">
        <v>1444</v>
      </c>
      <c r="TC3" s="5" t="s">
        <v>1445</v>
      </c>
      <c r="TD3" s="5" t="s">
        <v>1446</v>
      </c>
      <c r="TE3" s="5" t="s">
        <v>1447</v>
      </c>
      <c r="TF3" s="5" t="s">
        <v>1448</v>
      </c>
      <c r="TG3" s="5" t="s">
        <v>1449</v>
      </c>
      <c r="TH3" s="5" t="s">
        <v>1450</v>
      </c>
      <c r="TI3" s="5" t="s">
        <v>1451</v>
      </c>
      <c r="TJ3" s="5" t="s">
        <v>1452</v>
      </c>
      <c r="TK3" s="5" t="s">
        <v>1453</v>
      </c>
      <c r="TL3" s="5" t="s">
        <v>1454</v>
      </c>
      <c r="TM3" s="5" t="s">
        <v>1455</v>
      </c>
      <c r="TN3" s="5" t="s">
        <v>1456</v>
      </c>
      <c r="TO3" s="5" t="s">
        <v>1457</v>
      </c>
      <c r="TP3" s="5" t="s">
        <v>1458</v>
      </c>
      <c r="TQ3" s="5" t="s">
        <v>1459</v>
      </c>
      <c r="TR3" s="5" t="s">
        <v>1460</v>
      </c>
      <c r="TS3" s="5" t="s">
        <v>1461</v>
      </c>
      <c r="TT3" s="5" t="s">
        <v>1462</v>
      </c>
      <c r="TU3" s="5" t="s">
        <v>1463</v>
      </c>
      <c r="TV3" s="5" t="s">
        <v>1464</v>
      </c>
      <c r="TW3" s="5" t="s">
        <v>1465</v>
      </c>
      <c r="TX3" s="5" t="s">
        <v>1466</v>
      </c>
      <c r="TY3" s="5" t="s">
        <v>1467</v>
      </c>
      <c r="TZ3" s="5" t="s">
        <v>1468</v>
      </c>
      <c r="UA3" s="5" t="s">
        <v>1469</v>
      </c>
      <c r="UB3" s="5" t="s">
        <v>1470</v>
      </c>
      <c r="UC3" s="5" t="s">
        <v>1471</v>
      </c>
      <c r="UD3" s="5" t="s">
        <v>1472</v>
      </c>
      <c r="UE3" s="5" t="s">
        <v>1473</v>
      </c>
      <c r="UF3" s="5" t="s">
        <v>1474</v>
      </c>
      <c r="UG3" s="5" t="s">
        <v>1475</v>
      </c>
      <c r="UH3" s="5" t="s">
        <v>1476</v>
      </c>
      <c r="UI3" s="5" t="s">
        <v>1477</v>
      </c>
      <c r="UJ3" s="5" t="s">
        <v>1478</v>
      </c>
      <c r="UK3" s="5" t="s">
        <v>1479</v>
      </c>
      <c r="UL3" s="5" t="s">
        <v>1480</v>
      </c>
      <c r="UM3" s="5" t="s">
        <v>1481</v>
      </c>
      <c r="UN3" s="5" t="s">
        <v>1482</v>
      </c>
      <c r="UO3" s="5" t="s">
        <v>1483</v>
      </c>
      <c r="UP3" s="5" t="s">
        <v>1484</v>
      </c>
      <c r="UQ3" s="5" t="s">
        <v>1485</v>
      </c>
      <c r="UR3" s="5" t="s">
        <v>1486</v>
      </c>
      <c r="US3" s="5" t="s">
        <v>1487</v>
      </c>
      <c r="UT3" s="5" t="s">
        <v>1488</v>
      </c>
      <c r="UU3" s="5" t="s">
        <v>1489</v>
      </c>
      <c r="UV3" s="5" t="s">
        <v>1490</v>
      </c>
      <c r="UW3" s="5" t="s">
        <v>1491</v>
      </c>
      <c r="UX3" s="5" t="s">
        <v>1492</v>
      </c>
      <c r="UY3" s="5" t="s">
        <v>1493</v>
      </c>
      <c r="UZ3" s="5" t="s">
        <v>1096</v>
      </c>
      <c r="VA3" s="5" t="s">
        <v>1494</v>
      </c>
      <c r="VB3" s="5" t="s">
        <v>1495</v>
      </c>
      <c r="VC3" s="5" t="s">
        <v>1496</v>
      </c>
      <c r="VD3" s="5" t="s">
        <v>1497</v>
      </c>
      <c r="VE3" s="5" t="s">
        <v>1498</v>
      </c>
      <c r="VF3" s="5" t="s">
        <v>1499</v>
      </c>
      <c r="VG3" s="5" t="s">
        <v>1500</v>
      </c>
      <c r="VH3" s="5" t="s">
        <v>1501</v>
      </c>
      <c r="VI3" s="5" t="s">
        <v>1502</v>
      </c>
      <c r="VJ3" s="5" t="s">
        <v>1503</v>
      </c>
      <c r="VK3" s="5" t="s">
        <v>1504</v>
      </c>
      <c r="VL3" s="5" t="s">
        <v>1505</v>
      </c>
      <c r="VM3" s="5" t="s">
        <v>1506</v>
      </c>
      <c r="VN3" s="5" t="s">
        <v>1507</v>
      </c>
      <c r="VO3" s="5" t="s">
        <v>1508</v>
      </c>
      <c r="VP3" s="5" t="s">
        <v>1509</v>
      </c>
    </row>
    <row r="4" spans="1:588" ht="13.2" customHeight="1">
      <c r="C4" t="s">
        <v>1529</v>
      </c>
      <c r="E4" s="11" t="s">
        <v>1560</v>
      </c>
      <c r="F4" s="9">
        <v>53574914.93</v>
      </c>
      <c r="G4" s="9"/>
      <c r="H4" s="9">
        <v>5731225.8200000003</v>
      </c>
      <c r="I4" s="9">
        <v>20845268.219999999</v>
      </c>
      <c r="J4" s="9">
        <v>4388868.79</v>
      </c>
      <c r="K4" s="9">
        <v>243561.32</v>
      </c>
      <c r="L4" s="9"/>
      <c r="M4" s="9"/>
      <c r="N4" s="9"/>
      <c r="O4" s="9">
        <v>12037670.42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>
        <v>339613.07</v>
      </c>
      <c r="AC4" s="9"/>
      <c r="AD4" s="10"/>
      <c r="AE4" s="9">
        <v>97161122.569999993</v>
      </c>
      <c r="AF4" s="9"/>
      <c r="AG4" s="9"/>
      <c r="AH4" s="9"/>
      <c r="AI4" s="9"/>
      <c r="AJ4" s="9"/>
      <c r="AK4" s="9"/>
      <c r="AL4" s="9"/>
      <c r="AM4" s="9">
        <v>1025493.14</v>
      </c>
      <c r="AN4" s="9"/>
      <c r="AO4" s="9"/>
      <c r="AP4" s="9"/>
      <c r="AQ4" s="9"/>
      <c r="AR4" s="9"/>
      <c r="AS4" s="9">
        <v>485999.02</v>
      </c>
      <c r="AT4" s="9"/>
      <c r="AU4" s="9"/>
      <c r="AV4" s="9"/>
      <c r="AW4" s="9">
        <v>351259.2</v>
      </c>
      <c r="AX4" s="9"/>
      <c r="AY4" s="9">
        <v>9229942.0099999998</v>
      </c>
      <c r="AZ4" s="9"/>
      <c r="BA4" s="10"/>
      <c r="BB4" s="9">
        <v>11092693.369999999</v>
      </c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10"/>
      <c r="BY4" s="9">
        <v>108253815.94</v>
      </c>
      <c r="BZ4" s="9"/>
      <c r="CA4" s="9"/>
      <c r="CB4" s="9"/>
      <c r="CC4" s="9">
        <v>4150939.98</v>
      </c>
      <c r="CD4" s="9">
        <v>3180396.89</v>
      </c>
      <c r="CE4" s="9">
        <v>5514709.6299999999</v>
      </c>
      <c r="CF4" s="9">
        <v>2445312.08</v>
      </c>
      <c r="CG4" s="9"/>
      <c r="CH4" s="9"/>
      <c r="CI4" s="9"/>
      <c r="CJ4" s="9">
        <v>219354.63</v>
      </c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>
        <v>1153230.26</v>
      </c>
      <c r="CZ4" s="9"/>
      <c r="DA4" s="10"/>
      <c r="DB4" s="9">
        <v>16663943.470000001</v>
      </c>
      <c r="DC4" s="9"/>
      <c r="DD4" s="9"/>
      <c r="DE4" s="9"/>
      <c r="DF4" s="9"/>
      <c r="DG4" s="9"/>
      <c r="DH4" s="9">
        <v>1529172.84</v>
      </c>
      <c r="DI4" s="9"/>
      <c r="DJ4" s="9"/>
      <c r="DK4" s="9"/>
      <c r="DL4" s="9"/>
      <c r="DM4" s="10"/>
      <c r="DN4" s="9">
        <v>1529172.84</v>
      </c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10"/>
      <c r="EH4" s="9">
        <v>18193116.309999999</v>
      </c>
      <c r="EI4" s="9">
        <v>28000000</v>
      </c>
      <c r="EJ4" s="9"/>
      <c r="EK4" s="9"/>
      <c r="EL4" s="9">
        <v>38499417.810000002</v>
      </c>
      <c r="EM4" s="9">
        <v>7702778.7199999997</v>
      </c>
      <c r="EN4" s="9">
        <v>15858503.1</v>
      </c>
      <c r="EO4" s="9"/>
      <c r="EP4" s="9"/>
      <c r="EQ4" s="9"/>
      <c r="ER4" s="9"/>
      <c r="ES4" s="9"/>
      <c r="ET4" s="9"/>
      <c r="EU4" s="9"/>
      <c r="EV4" s="10"/>
      <c r="EW4" s="9">
        <v>90060699.629999995</v>
      </c>
      <c r="EX4" s="9"/>
      <c r="EY4" s="9">
        <v>90060699.629999995</v>
      </c>
      <c r="EZ4" s="9"/>
      <c r="FA4" s="10"/>
      <c r="FB4" s="9">
        <v>108253815.94</v>
      </c>
      <c r="FC4" s="9">
        <v>82160792.420000002</v>
      </c>
      <c r="FD4" s="9">
        <v>82160792.420000002</v>
      </c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>
        <v>54591237.460000001</v>
      </c>
      <c r="FT4" s="9">
        <v>27287725.510000002</v>
      </c>
      <c r="FU4" s="9"/>
      <c r="FV4" s="9"/>
      <c r="FW4" s="9"/>
      <c r="FX4" s="9">
        <v>1162386.8500000001</v>
      </c>
      <c r="FY4" s="9">
        <v>15108331.33</v>
      </c>
      <c r="FZ4" s="9">
        <v>5211468.74</v>
      </c>
      <c r="GA4" s="9">
        <v>-426669.87</v>
      </c>
      <c r="GB4" s="9">
        <v>-192615.82</v>
      </c>
      <c r="GC4" s="9"/>
      <c r="GD4" s="9"/>
      <c r="GE4" s="9"/>
      <c r="GF4" s="9"/>
      <c r="GG4" s="9"/>
      <c r="GH4" s="9"/>
      <c r="GI4" s="9"/>
      <c r="GJ4" s="9"/>
      <c r="GK4" s="9"/>
      <c r="GL4" s="9"/>
      <c r="GM4" s="9">
        <v>0</v>
      </c>
      <c r="GN4" s="9">
        <v>376936.36</v>
      </c>
      <c r="GO4" s="9"/>
      <c r="GP4" s="9">
        <v>0</v>
      </c>
      <c r="GQ4" s="9">
        <v>0</v>
      </c>
      <c r="GR4" s="9">
        <v>5002558.45</v>
      </c>
      <c r="GS4" s="9"/>
      <c r="GT4" s="10"/>
      <c r="GU4" s="9">
        <v>32949049.77</v>
      </c>
      <c r="GV4" s="9">
        <v>0</v>
      </c>
      <c r="GW4" s="9">
        <v>1969.9</v>
      </c>
      <c r="GX4" s="9"/>
      <c r="GY4" s="9"/>
      <c r="GZ4" s="10"/>
      <c r="HA4" s="9">
        <v>32947079.870000001</v>
      </c>
      <c r="HB4" s="9">
        <v>4159078.51</v>
      </c>
      <c r="HC4" s="9"/>
      <c r="HD4" s="9"/>
      <c r="HE4" s="10"/>
      <c r="HF4" s="9">
        <v>28788001.359999999</v>
      </c>
      <c r="HG4" s="9">
        <v>28788001.359999999</v>
      </c>
      <c r="HH4" s="9"/>
      <c r="HI4" s="9"/>
      <c r="HJ4" s="9">
        <v>28788001.359999999</v>
      </c>
      <c r="HK4" s="9">
        <v>0.49</v>
      </c>
      <c r="HL4" s="9">
        <v>0.49</v>
      </c>
      <c r="HM4" s="9"/>
      <c r="HN4" s="9">
        <v>28788001.359999999</v>
      </c>
      <c r="HO4" s="9"/>
      <c r="HP4" s="9">
        <v>28788001.359999999</v>
      </c>
      <c r="HQ4" s="9">
        <v>93665314.209999993</v>
      </c>
      <c r="HR4" s="9">
        <v>4405036.1100000003</v>
      </c>
      <c r="HS4" s="9">
        <v>3357991.8</v>
      </c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10"/>
      <c r="IH4" s="9">
        <v>101428342.12</v>
      </c>
      <c r="II4" s="9"/>
      <c r="IJ4" s="9"/>
      <c r="IK4" s="9">
        <v>17667293.469999999</v>
      </c>
      <c r="IL4" s="9">
        <v>22908562.390000001</v>
      </c>
      <c r="IM4" s="9">
        <v>16169486.93</v>
      </c>
      <c r="IN4" s="9">
        <v>13452814.43</v>
      </c>
      <c r="IO4" s="9"/>
      <c r="IP4" s="9"/>
      <c r="IQ4" s="9"/>
      <c r="IR4" s="9"/>
      <c r="IS4" s="9"/>
      <c r="IT4" s="9"/>
      <c r="IU4" s="10"/>
      <c r="IV4" s="9">
        <v>70198157.219999999</v>
      </c>
      <c r="IW4" s="9">
        <v>31230184.899999999</v>
      </c>
      <c r="IX4" s="9">
        <v>34000000</v>
      </c>
      <c r="IY4" s="9">
        <v>376936.36</v>
      </c>
      <c r="IZ4" s="9">
        <v>300</v>
      </c>
      <c r="JA4" s="9"/>
      <c r="JB4" s="9"/>
      <c r="JC4" s="9"/>
      <c r="JD4" s="10"/>
      <c r="JE4" s="9">
        <v>34377236.359999999</v>
      </c>
      <c r="JF4" s="9">
        <v>9877071.7100000009</v>
      </c>
      <c r="JG4" s="9">
        <v>27000000</v>
      </c>
      <c r="JH4" s="9"/>
      <c r="JI4" s="9"/>
      <c r="JJ4" s="9"/>
      <c r="JK4" s="9"/>
      <c r="JL4" s="10"/>
      <c r="JM4" s="9">
        <v>36877071.710000001</v>
      </c>
      <c r="JN4" s="9">
        <v>-2499835.35</v>
      </c>
      <c r="JO4" s="9">
        <v>24000000</v>
      </c>
      <c r="JP4" s="9"/>
      <c r="JQ4" s="9"/>
      <c r="JR4" s="9"/>
      <c r="JS4" s="9"/>
      <c r="JT4" s="9"/>
      <c r="JU4" s="10"/>
      <c r="JV4" s="9">
        <v>24000000</v>
      </c>
      <c r="JW4" s="9"/>
      <c r="JX4" s="9">
        <v>50000000</v>
      </c>
      <c r="JY4" s="9"/>
      <c r="JZ4" s="9">
        <v>200000</v>
      </c>
      <c r="KA4" s="9"/>
      <c r="KB4" s="10"/>
      <c r="KC4" s="9">
        <v>50200000</v>
      </c>
      <c r="KD4" s="9">
        <v>-26200000</v>
      </c>
      <c r="KE4" s="9"/>
      <c r="KF4" s="9"/>
      <c r="KG4" s="10"/>
      <c r="KH4" s="9">
        <v>2530349.5499999998</v>
      </c>
      <c r="KI4" s="9">
        <v>50814305.380000003</v>
      </c>
      <c r="KJ4" s="9">
        <v>53344654.93</v>
      </c>
      <c r="KK4" s="9">
        <v>28788001.359999999</v>
      </c>
      <c r="KL4" s="9">
        <v>-192615.82</v>
      </c>
      <c r="KM4" s="9">
        <v>398610.27</v>
      </c>
      <c r="KN4" s="9">
        <v>243368.64</v>
      </c>
      <c r="KO4" s="9"/>
      <c r="KP4" s="9"/>
      <c r="KQ4" s="9"/>
      <c r="KR4" s="9"/>
      <c r="KS4" s="9">
        <v>1969.9</v>
      </c>
      <c r="KT4" s="9"/>
      <c r="KU4" s="9"/>
      <c r="KV4" s="9">
        <v>-376936.36</v>
      </c>
      <c r="KW4" s="9">
        <v>25731.25</v>
      </c>
      <c r="KX4" s="9"/>
      <c r="KY4" s="9">
        <v>2117974.4300000002</v>
      </c>
      <c r="KZ4" s="9">
        <v>11061387.1</v>
      </c>
      <c r="LA4" s="9">
        <v>-10837305.869999999</v>
      </c>
      <c r="LB4" s="9"/>
      <c r="LC4" s="9"/>
      <c r="LD4" s="9"/>
      <c r="LE4" s="11"/>
      <c r="LF4" s="9">
        <v>31230184.899999999</v>
      </c>
      <c r="LG4" s="9"/>
      <c r="LH4" s="9"/>
      <c r="LI4" s="9"/>
      <c r="LJ4" s="9">
        <v>53344654.93</v>
      </c>
      <c r="LK4" s="9">
        <v>50814305.380000003</v>
      </c>
      <c r="LL4" s="9"/>
      <c r="LM4" s="9"/>
      <c r="LN4" s="9"/>
      <c r="LO4" s="10"/>
      <c r="LP4" s="9">
        <v>2530349.5499999998</v>
      </c>
      <c r="LQ4" s="9">
        <v>39498373.350000001</v>
      </c>
      <c r="LR4" s="9">
        <v>28788001.359999999</v>
      </c>
      <c r="LS4" s="9"/>
      <c r="LT4" s="9">
        <v>50000000</v>
      </c>
      <c r="LU4" s="9">
        <v>2427871.61</v>
      </c>
      <c r="LV4" s="9"/>
      <c r="LW4" s="9"/>
      <c r="LX4" s="9">
        <v>15858503.1</v>
      </c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11" t="s">
        <v>1552</v>
      </c>
      <c r="MM4" s="11" t="s">
        <v>1553</v>
      </c>
      <c r="MN4" s="9"/>
      <c r="MO4" s="11" t="s">
        <v>1528</v>
      </c>
      <c r="MP4" s="10"/>
      <c r="MQ4" s="10"/>
      <c r="MR4" s="10"/>
      <c r="MS4" s="10"/>
      <c r="MT4" s="10"/>
      <c r="MU4" s="12"/>
      <c r="MV4" s="9">
        <v>1580467.19</v>
      </c>
      <c r="MW4" s="9">
        <v>5970468.0500000007</v>
      </c>
      <c r="MX4" s="9">
        <v>4561791.05</v>
      </c>
      <c r="MY4" s="9"/>
      <c r="MZ4" s="9"/>
      <c r="NA4" s="9">
        <v>8883.9500000000007</v>
      </c>
      <c r="NB4" s="9"/>
      <c r="NC4" s="9"/>
      <c r="ND4" s="9">
        <v>2537541.83</v>
      </c>
      <c r="NE4" s="9">
        <v>1512048.69</v>
      </c>
      <c r="NF4" s="9"/>
      <c r="NG4" s="9">
        <v>1025493.14</v>
      </c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>
        <v>1301290.1100000001</v>
      </c>
      <c r="NU4" s="9">
        <v>815291.09</v>
      </c>
      <c r="NV4" s="9"/>
      <c r="NW4" s="9">
        <v>485999.02</v>
      </c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>
        <v>-1969.9</v>
      </c>
      <c r="QE4" s="9">
        <v>31350.42</v>
      </c>
      <c r="QF4" s="9">
        <v>415078.35</v>
      </c>
      <c r="QG4" s="9"/>
      <c r="QH4" s="9"/>
      <c r="QI4" s="9"/>
      <c r="QJ4" s="9">
        <v>376936.36</v>
      </c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>
        <v>821395.23</v>
      </c>
      <c r="QZ4" s="9">
        <v>106530.65</v>
      </c>
      <c r="RA4" s="9"/>
      <c r="RB4" s="9">
        <v>714864.58</v>
      </c>
      <c r="RC4" s="9">
        <v>-263445.28999999998</v>
      </c>
      <c r="RD4" s="9">
        <v>70829.47</v>
      </c>
      <c r="RE4" s="9"/>
      <c r="RF4" s="9"/>
      <c r="RG4" s="9"/>
      <c r="RH4" s="9"/>
      <c r="RI4" s="9"/>
      <c r="RJ4" s="9">
        <v>434324.42</v>
      </c>
      <c r="RK4" s="9"/>
      <c r="RL4" s="9"/>
      <c r="RM4" s="9">
        <v>7654.55</v>
      </c>
      <c r="RN4" s="9"/>
      <c r="RO4" s="9"/>
      <c r="RP4" s="9"/>
      <c r="RQ4" s="9">
        <v>6386758.6399999997</v>
      </c>
      <c r="RR4" s="9">
        <v>7.7734871486527952</v>
      </c>
      <c r="RS4" s="9">
        <v>6564039.3099999996</v>
      </c>
      <c r="RT4" s="9">
        <v>3678810.78</v>
      </c>
      <c r="RU4" s="9">
        <v>12668.46</v>
      </c>
      <c r="RV4" s="9">
        <v>128702.2</v>
      </c>
      <c r="RW4" s="9"/>
      <c r="RX4" s="9"/>
      <c r="RY4" s="9"/>
      <c r="RZ4" s="9"/>
      <c r="SA4" s="9">
        <v>15</v>
      </c>
      <c r="SB4" s="9"/>
      <c r="SC4" s="9"/>
      <c r="SD4" s="9"/>
      <c r="SE4" s="9"/>
      <c r="SF4" s="9"/>
      <c r="SG4" s="9"/>
      <c r="SH4" s="9">
        <v>20446188.43</v>
      </c>
      <c r="SI4" s="9">
        <v>4758761.88</v>
      </c>
      <c r="SJ4" s="9">
        <v>7688200.9199999999</v>
      </c>
      <c r="SK4" s="9">
        <v>16562256.52</v>
      </c>
      <c r="SL4" s="9">
        <v>19491695.559999999</v>
      </c>
      <c r="SM4" s="9"/>
      <c r="SN4" s="9"/>
      <c r="SO4" s="10" t="str">
        <f>[1]!WSS(C4:C15,"s_segment_sales","rptDate=20220331","order=1","WssConvert=0","cols=1;rows=12")</f>
        <v/>
      </c>
      <c r="SP4" s="13" t="str">
        <f>[1]!WSS(C4:C15,"s_segment_industry_item","rptDate=20220331","order=1","WssConvert=0","cols=1;rows=12")</f>
        <v/>
      </c>
      <c r="SQ4" s="13" t="str">
        <f>[1]!WSS(C4:C15,"s_segment_industry_sales","rptDate=20220331","order=1","WssConvert=0","cols=1;rows=12")</f>
        <v/>
      </c>
      <c r="SR4" s="11" t="str">
        <f>[1]!WSS(C4:C15,"s_segment_industry_cost","rptDate=20220331","order=1","WssConvert=0","cols=1;rows=12")</f>
        <v/>
      </c>
      <c r="SS4" s="13" t="str">
        <f>[1]!WSS(C4:C15,"s_segment_industry_profit","rptDate=20220331","order=1","WssConvert=0","cols=1;rows=12")</f>
        <v/>
      </c>
      <c r="ST4" s="13" t="str">
        <f>[1]!WSS(C4:C15,"s_segment_industry_item","rptDate=20220331","order=2","WssConvert=0","cols=1;rows=12")</f>
        <v/>
      </c>
      <c r="SU4" s="13" t="str">
        <f>[1]!WSS(C4:C15,"s_segment_industry_sales","rptDate=20220331","order=2","WssConvert=0","cols=1;rows=12")</f>
        <v/>
      </c>
      <c r="SV4" s="13" t="str">
        <f>[1]!WSS(C4:C15,"s_segment_industry_cost","rptDate=20220331","order=2","WssConvert=0","cols=1;rows=12")</f>
        <v/>
      </c>
      <c r="SW4" s="13" t="str">
        <f>[1]!WSS(C4:C15,"s_segment_industry_profit","rptDate=20220331","order=2","WssConvert=0","cols=1;rows=12")</f>
        <v/>
      </c>
      <c r="SX4" s="13" t="str">
        <f>[1]!WSS(C4:C15,"s_segment_industry_item","rptDate=20220331","order=3","WssConvert=0","cols=1;rows=12")</f>
        <v/>
      </c>
      <c r="SY4" s="13" t="str">
        <f>[1]!WSS(C4:C15,"s_segment_industry_sales","rptDate=20220331","order=3","WssConvert=0","cols=1;rows=12")</f>
        <v/>
      </c>
      <c r="SZ4" s="13" t="str">
        <f>[1]!WSS(C4:C15,"s_segment_industry_cost","rptDate=20220331","order=3","WssConvert=0","cols=1;rows=12")</f>
        <v/>
      </c>
      <c r="TA4" s="13" t="str">
        <f>[1]!WSS(C4:C15,"s_segment_industry_profit","rptDate=20220331","order=3","WssConvert=0","cols=1;rows=12")</f>
        <v/>
      </c>
      <c r="TB4" s="13" t="str">
        <f>[1]!WSS(C4:C15,"s_segment_industry_item","rptDate=20220331","order=4","WssConvert=0","cols=1;rows=12")</f>
        <v/>
      </c>
      <c r="TC4" s="13" t="str">
        <f>[1]!WSS(C4:C15,"s_segment_industry_sales","rptDate=20220331","order=4","WssConvert=0","cols=1;rows=12")</f>
        <v/>
      </c>
      <c r="TD4" s="13" t="str">
        <f>[1]!WSS(C4:C15,"s_segment_industry_cost","rptDate=20220331","order=4","WssConvert=0","cols=1;rows=12")</f>
        <v/>
      </c>
      <c r="TE4" s="13" t="str">
        <f>[1]!WSS(C4:C15,"s_segment_industry_profit","rptDate=20220331","order=4","WssConvert=0","cols=1;rows=12")</f>
        <v/>
      </c>
      <c r="TF4" s="13" t="str">
        <f>[1]!WSS(C4:C15,"s_segment_industry_item","rptDate=20220331","order=5","WssConvert=0","cols=1;rows=12")</f>
        <v/>
      </c>
      <c r="TG4" s="13" t="str">
        <f>[1]!WSS(C4:C15,"s_segment_industry_sales","rptDate=20220331","order=5","WssConvert=0","cols=1;rows=12")</f>
        <v/>
      </c>
      <c r="TH4" s="13" t="str">
        <f>[1]!WSS(C4:C15,"s_segment_industry_cost","rptDate=20220331","order=5","WssConvert=0","cols=1;rows=12")</f>
        <v/>
      </c>
      <c r="TI4" s="13" t="str">
        <f>[1]!WSS(C4:C15,"s_segment_industry_profit","rptDate=20220331","order=5","WssConvert=0","cols=1;rows=12")</f>
        <v/>
      </c>
      <c r="TJ4" s="13" t="str">
        <f>[1]!WSS(C4:C15,"s_segment_sales","rptDate=20220331","order=2","WssConvert=0","cols=1;rows=12")</f>
        <v/>
      </c>
      <c r="TK4" s="13" t="str">
        <f>[1]!WSS(C4:C15,"s_segment_product_item","rptDate=20220331","order=1","WssConvert=0","cols=1;rows=12")</f>
        <v/>
      </c>
      <c r="TL4" s="13" t="str">
        <f>[1]!WSS(C4:C15,"s_segment_product_sales","rptDate=20220331","order=1","WssConvert=0","cols=1;rows=12")</f>
        <v/>
      </c>
      <c r="TM4" s="13" t="str">
        <f>[1]!WSS(C4:C15,"s_segment_product_cost","rptDate=20220331","order=1","WssConvert=0","cols=1;rows=12")</f>
        <v/>
      </c>
      <c r="TN4" s="13" t="str">
        <f>[1]!WSS(C4:C15,"s_segment_product_profit","rptDate=20220331","order=1","WssConvert=0","cols=1;rows=12")</f>
        <v/>
      </c>
      <c r="TO4" s="13" t="str">
        <f>[1]!WSS(C4:C15,"s_segment_product_item","rptDate=20220331","order=2","WssConvert=0","cols=1;rows=12")</f>
        <v/>
      </c>
      <c r="TP4" s="13" t="str">
        <f>[1]!WSS(C4:C15,"s_segment_product_sales","rptDate=20220331","order=2","WssConvert=0","cols=1;rows=12")</f>
        <v/>
      </c>
      <c r="TQ4" s="13" t="str">
        <f>[1]!WSS(C4:C15,"s_segment_product_cost","rptDate=20220331","order=2","WssConvert=0","cols=1;rows=12")</f>
        <v/>
      </c>
      <c r="TR4" s="13" t="str">
        <f>[1]!WSS(C4:C15,"s_segment_product_profit","rptDate=20220331","order=2","WssConvert=0","cols=1;rows=12")</f>
        <v/>
      </c>
      <c r="TS4" s="13" t="str">
        <f>[1]!WSS(C4:C15,"s_segment_product_item","rptDate=20220331","order=3","WssConvert=0","cols=1;rows=12")</f>
        <v/>
      </c>
      <c r="TT4" s="13" t="str">
        <f>[1]!WSS(C4:C15,"s_segment_product_sales","rptDate=20220331","order=3","WssConvert=0","cols=1;rows=12")</f>
        <v/>
      </c>
      <c r="TU4" s="13" t="str">
        <f>[1]!WSS(C4:C15,"s_segment_product_cost","rptDate=20220331","order=3","WssConvert=0","cols=1;rows=12")</f>
        <v/>
      </c>
      <c r="TV4" s="13" t="str">
        <f>[1]!WSS(C4:C15,"s_segment_product_profit","rptDate=20220331","order=3","WssConvert=0","cols=1;rows=12")</f>
        <v/>
      </c>
      <c r="TW4" s="16" t="str">
        <f>[1]!WSS(C4:C15,"s_segment_product_item","rptDate=20220331","order=4","WssConvert=0","cols=1;rows=12")</f>
        <v/>
      </c>
      <c r="TX4" s="13" t="str">
        <f>[1]!WSS(C4:C15,"s_segment_product_sales","rptDate=20220331","order=4","WssConvert=0","cols=1;rows=12")</f>
        <v/>
      </c>
      <c r="TY4" s="13" t="str">
        <f>[1]!WSS(C4:C15,"s_segment_product_cost","rptDate=20220331","order=4","WssConvert=0","cols=1;rows=12")</f>
        <v/>
      </c>
      <c r="TZ4" s="13" t="str">
        <f>[1]!WSS(C4:C15,"s_segment_product_profit","rptDate=20220331","order=4","WssConvert=0","cols=1;rows=12")</f>
        <v/>
      </c>
      <c r="UA4" s="16" t="str">
        <f>[1]!WSS(C4:C15,"s_segment_product_item","rptDate=20220331","order=5","WssConvert=0","cols=1;rows=12")</f>
        <v/>
      </c>
      <c r="UB4" s="13" t="str">
        <f>[1]!WSS(C4:C15,"s_segment_product_sales","rptDate=20220331","order=5","WssConvert=0","cols=1;rows=12")</f>
        <v/>
      </c>
      <c r="UC4" s="13" t="str">
        <f>[1]!WSS(C4:C15,"s_segment_product_cost","rptDate=20220331","order=5","WssConvert=0","cols=1;rows=12")</f>
        <v/>
      </c>
      <c r="UD4" s="13" t="str">
        <f>[1]!WSS(C4:C15,"s_segment_product_profit","rptDate=20220331","order=5","WssConvert=0","cols=1;rows=12")</f>
        <v/>
      </c>
      <c r="UE4" s="16" t="str">
        <f>[1]!WSS(C4:C15,"s_segment_sales","rptDate=20220331","order=3","WssConvert=0","cols=1;rows=12")</f>
        <v/>
      </c>
      <c r="UF4" s="16" t="str">
        <f>[1]!WSS(C4:C15,"s_segment_region_item","rptDate=20220331","order=1","WssConvert=0","cols=1;rows=12")</f>
        <v/>
      </c>
      <c r="UG4" s="13" t="str">
        <f>[1]!WSS(C4:C15,"s_segment_region_sales","rptDate=20220331","order=1","WssConvert=0","cols=1;rows=12")</f>
        <v/>
      </c>
      <c r="UH4" s="13" t="str">
        <f>[1]!WSS(C4:C15,"s_segment_region_cost","rptDate=20220331","order=1","WssConvert=0","cols=1;rows=12")</f>
        <v/>
      </c>
      <c r="UI4" s="13" t="str">
        <f>[1]!WSS(C4:C15,"s_segment_region_profit","rptDate=20220331","order=1","WssConvert=0","cols=1;rows=12")</f>
        <v/>
      </c>
      <c r="UJ4" s="16" t="str">
        <f>[1]!WSS(C4:C15,"s_segment_region_item","rptDate=20220331","order=2","WssConvert=0","cols=1;rows=12")</f>
        <v/>
      </c>
      <c r="UK4" s="13" t="str">
        <f>[1]!WSS(C4:C15,"s_segment_region_sales","rptDate=20220331","order=2","WssConvert=0","cols=1;rows=12")</f>
        <v/>
      </c>
      <c r="UL4" s="13" t="str">
        <f>[1]!WSS(C4:C15,"s_segment_region_cost","rptDate=20220331","order=2","WssConvert=0","cols=1;rows=12")</f>
        <v/>
      </c>
      <c r="UM4" s="13" t="str">
        <f>[1]!WSS(C4:C15,"s_segment_region_profit","rptDate=20220331","order=2","WssConvert=0","cols=1;rows=12")</f>
        <v/>
      </c>
      <c r="UN4" s="16" t="str">
        <f>[1]!WSS(C4:C15,"s_segment_region_item","rptDate=20220331","order=3","WssConvert=0","cols=1;rows=12")</f>
        <v/>
      </c>
      <c r="UO4" s="13" t="str">
        <f>[1]!WSS(C4:C15,"s_segment_region_sales","rptDate=20220331","order=3","WssConvert=0","cols=1;rows=12")</f>
        <v/>
      </c>
      <c r="UP4" s="13" t="str">
        <f>[1]!WSS(C4:C15,"s_segment_region_cost","rptDate=20220331","order=3","WssConvert=0","cols=1;rows=12")</f>
        <v/>
      </c>
      <c r="UQ4" s="13" t="str">
        <f>[1]!WSS(C4:C15,"s_segment_region_profit","rptDate=20220331","order=3","WssConvert=0","cols=1;rows=12")</f>
        <v/>
      </c>
      <c r="UR4" s="16" t="str">
        <f>[1]!WSS(C4:C15,"s_segment_region_item","rptDate=20220331","order=4","WssConvert=0","cols=1;rows=12")</f>
        <v/>
      </c>
      <c r="US4" s="13" t="str">
        <f>[1]!WSS(C4:C15,"s_segment_region_sales","rptDate=20220331","order=4","WssConvert=0","cols=1;rows=12")</f>
        <v/>
      </c>
      <c r="UT4" s="13" t="str">
        <f>[1]!WSS(C4:C15,"s_segment_region_cost","rptDate=20220331","order=4","WssConvert=0","cols=1;rows=12")</f>
        <v/>
      </c>
      <c r="UU4" s="13" t="str">
        <f>[1]!WSS(C4:C15,"s_segment_region_profit","rptDate=20220331","order=4","WssConvert=0","cols=1;rows=12")</f>
        <v/>
      </c>
      <c r="UV4" s="16" t="str">
        <f>[1]!WSS(C4:C15,"s_segment_region_item","rptDate=20220331","order=5","WssConvert=0","cols=1;rows=12")</f>
        <v/>
      </c>
      <c r="UW4" s="13" t="str">
        <f>[1]!WSS(C4:C15,"s_segment_region_sales","rptDate=20220331","order=5","WssConvert=0","cols=1;rows=12")</f>
        <v/>
      </c>
      <c r="UX4" s="13" t="str">
        <f>[1]!WSS(C4:C15,"s_segment_region_cost","rptDate=20220331","order=5","WssConvert=0","cols=1;rows=12")</f>
        <v/>
      </c>
      <c r="UY4" s="13" t="str">
        <f>[1]!WSS(C4:C15,"s_segment_region_profit","rptDate=20220331","order=5","WssConvert=0","cols=1;rows=12")</f>
        <v/>
      </c>
      <c r="UZ4" s="13" t="str">
        <f>[1]!WSS(C4:C15,"s_stmnote_seg_1501","rptDate=20220331","WssConvert=0","cols=1;rows=12")</f>
        <v/>
      </c>
      <c r="VA4" s="13">
        <f>[1]!WSS(C4:C15,"s_stmnote_ar","item=1","rptDate=20220331","accYear=1","WssConvert=0","cols=1;rows=12")</f>
        <v>0</v>
      </c>
      <c r="VB4" s="13">
        <f>[1]!WSS(C4:C15,"s_stmnote_ar","item=2","rptDate=20220331","accYear=1","WssConvert=0","cols=1;rows=12")</f>
        <v>0</v>
      </c>
      <c r="VC4" s="13">
        <f>[1]!WSS(C4:C15,"s_stmnote_ar","item=3","rptDate=20220331","accYear=1","WssConvert=0","cols=1;rows=12")</f>
        <v>0</v>
      </c>
      <c r="VD4" s="13">
        <f>[1]!WSS(C4:C15,"s_stmnote_ar","item=1","rptDate=20220331","accYear=2","WssConvert=0","cols=1;rows=12")</f>
        <v>0</v>
      </c>
      <c r="VE4" s="13">
        <f>[1]!WSS(C4:C15,"s_stmnote_ar","item=2","rptDate=20220331","accYear=2","WssConvert=0","cols=1;rows=12")</f>
        <v>0</v>
      </c>
      <c r="VF4" s="13">
        <f>[1]!WSS(C4:C15,"s_stmnote_ar","item=3","rptDate=20220331","accYear=2","WssConvert=0","cols=1;rows=12")</f>
        <v>0</v>
      </c>
      <c r="VG4" s="13">
        <f>[1]!WSS(C4:C15,"s_stmnote_ar","item=1","rptDate=20220331","accYear=3","WssConvert=0","cols=1;rows=12")</f>
        <v>0</v>
      </c>
      <c r="VH4" s="13">
        <f>[1]!WSS(C4:C15,"s_stmnote_ar","item=2","rptDate=20220331","accYear=3","WssConvert=0","cols=1;rows=12")</f>
        <v>0</v>
      </c>
      <c r="VI4" s="13">
        <f>[1]!WSS(C4:C15,"s_stmnote_ar","item=3","rptDate=20220331","accYear=3","WssConvert=0","cols=1;rows=12")</f>
        <v>0</v>
      </c>
      <c r="VJ4" s="13">
        <f>[1]!WSS(C4:C15,"s_stmnote_ar","item=1","rptDate=20220331","accYear=4","WssConvert=0","cols=1;rows=12")</f>
        <v>0</v>
      </c>
      <c r="VK4" s="13">
        <f>[1]!WSS(C4:C15,"s_stmnote_ar","item=2","rptDate=20220331","accYear=4","WssConvert=0","cols=1;rows=12")</f>
        <v>0</v>
      </c>
      <c r="VL4" s="13">
        <f>[1]!WSS(C4:C15,"s_stmnote_ar","item=3","rptDate=20220331","accYear=4","WssConvert=0","cols=1;rows=12")</f>
        <v>0</v>
      </c>
      <c r="VM4" s="13">
        <f>[1]!WSS(C4:C15,"stmnote_ar_cat","rptDate=20220331","Category=0","WssConvert=0","cols=1;rows=12")</f>
        <v>0</v>
      </c>
      <c r="VN4" s="13">
        <f>[1]!WSS(C4:C15,"stmnote_ar_cat","rptDate=20220331","Category=1","WssConvert=0","cols=1;rows=12")</f>
        <v>0</v>
      </c>
      <c r="VO4" s="13">
        <f>[1]!WSS(C4:C15,"stmnote_ar_cat","rptDate=20220331","Category=2","WssConvert=0","cols=1;rows=12")</f>
        <v>0</v>
      </c>
      <c r="VP4" s="11">
        <f>[1]!WSS(C4:C15,"stmnote_ar_cat","rptDate=20220331","Category=3","WssConvert=0","cols=1;rows=12")</f>
        <v>0</v>
      </c>
    </row>
    <row r="5" spans="1:588" ht="13.8">
      <c r="C5" t="s">
        <v>1530</v>
      </c>
      <c r="E5" s="11" t="s">
        <v>1544</v>
      </c>
      <c r="F5" s="9">
        <v>14840373.449999999</v>
      </c>
      <c r="G5" s="9"/>
      <c r="H5" s="9">
        <v>435050.99</v>
      </c>
      <c r="I5" s="9">
        <v>65662535.859999999</v>
      </c>
      <c r="J5" s="9">
        <v>75350</v>
      </c>
      <c r="K5" s="9">
        <v>345394.36</v>
      </c>
      <c r="L5" s="9"/>
      <c r="M5" s="9"/>
      <c r="N5" s="9"/>
      <c r="O5" s="9">
        <v>9665714.4600000009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>
        <v>33202680.949999999</v>
      </c>
      <c r="AC5" s="9"/>
      <c r="AD5" s="10"/>
      <c r="AE5" s="9">
        <v>124227100.06999999</v>
      </c>
      <c r="AF5" s="9"/>
      <c r="AG5" s="9"/>
      <c r="AH5" s="9"/>
      <c r="AI5" s="9"/>
      <c r="AJ5" s="9"/>
      <c r="AK5" s="9"/>
      <c r="AL5" s="9"/>
      <c r="AM5" s="9">
        <v>23160663.530000001</v>
      </c>
      <c r="AN5" s="9"/>
      <c r="AO5" s="9">
        <v>598324.64</v>
      </c>
      <c r="AP5" s="9"/>
      <c r="AQ5" s="9"/>
      <c r="AR5" s="9"/>
      <c r="AS5" s="9">
        <v>950384.44</v>
      </c>
      <c r="AT5" s="9"/>
      <c r="AU5" s="9"/>
      <c r="AV5" s="9"/>
      <c r="AW5" s="9">
        <v>667539.17000000004</v>
      </c>
      <c r="AX5" s="9"/>
      <c r="AY5" s="9"/>
      <c r="AZ5" s="9"/>
      <c r="BA5" s="10"/>
      <c r="BB5" s="9">
        <v>25376911.780000001</v>
      </c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10"/>
      <c r="BY5" s="9">
        <v>149604011.84999999</v>
      </c>
      <c r="BZ5" s="9"/>
      <c r="CA5" s="9"/>
      <c r="CB5" s="9"/>
      <c r="CC5" s="9">
        <v>18560777.34</v>
      </c>
      <c r="CD5" s="9">
        <v>14534.2</v>
      </c>
      <c r="CE5" s="9">
        <v>4374737.55</v>
      </c>
      <c r="CF5" s="9">
        <v>4121341.3</v>
      </c>
      <c r="CG5" s="9"/>
      <c r="CH5" s="9"/>
      <c r="CI5" s="9">
        <v>657317.73</v>
      </c>
      <c r="CJ5" s="9">
        <v>126164.16</v>
      </c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10"/>
      <c r="DB5" s="9">
        <v>27854872.280000001</v>
      </c>
      <c r="DC5" s="9"/>
      <c r="DD5" s="9"/>
      <c r="DE5" s="9"/>
      <c r="DF5" s="9"/>
      <c r="DG5" s="9"/>
      <c r="DH5" s="9"/>
      <c r="DI5" s="9">
        <v>312724.64</v>
      </c>
      <c r="DJ5" s="9"/>
      <c r="DK5" s="9"/>
      <c r="DL5" s="9"/>
      <c r="DM5" s="10"/>
      <c r="DN5" s="9">
        <v>312724.64</v>
      </c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10"/>
      <c r="EH5" s="9">
        <v>28167596.920000002</v>
      </c>
      <c r="EI5" s="9">
        <v>60000000</v>
      </c>
      <c r="EJ5" s="9"/>
      <c r="EK5" s="9"/>
      <c r="EL5" s="9">
        <v>35003169.5</v>
      </c>
      <c r="EM5" s="9">
        <v>696832.03</v>
      </c>
      <c r="EN5" s="9">
        <v>18429871.300000001</v>
      </c>
      <c r="EO5" s="9"/>
      <c r="EP5" s="9"/>
      <c r="EQ5" s="9"/>
      <c r="ER5" s="9"/>
      <c r="ES5" s="9"/>
      <c r="ET5" s="9"/>
      <c r="EU5" s="9"/>
      <c r="EV5" s="10"/>
      <c r="EW5" s="9">
        <v>114129872.83</v>
      </c>
      <c r="EX5" s="9">
        <v>7306542.0999999996</v>
      </c>
      <c r="EY5" s="9">
        <v>121436414.93000001</v>
      </c>
      <c r="EZ5" s="9"/>
      <c r="FA5" s="10"/>
      <c r="FB5" s="9">
        <v>149604011.84999999</v>
      </c>
      <c r="FC5" s="9">
        <v>116288397.67</v>
      </c>
      <c r="FD5" s="9">
        <v>116288397.67</v>
      </c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>
        <v>101043094.38</v>
      </c>
      <c r="FT5" s="9">
        <v>77264820.379999995</v>
      </c>
      <c r="FU5" s="9"/>
      <c r="FV5" s="9"/>
      <c r="FW5" s="9"/>
      <c r="FX5" s="9">
        <v>1212297.74</v>
      </c>
      <c r="FY5" s="9">
        <v>7672455.9299999997</v>
      </c>
      <c r="FZ5" s="9">
        <v>11030059.050000001</v>
      </c>
      <c r="GA5" s="9">
        <v>-1377718.36</v>
      </c>
      <c r="GB5" s="9">
        <v>943040.07</v>
      </c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>
        <v>798618.59</v>
      </c>
      <c r="GO5" s="9"/>
      <c r="GP5" s="9"/>
      <c r="GQ5" s="9">
        <v>144905.15</v>
      </c>
      <c r="GR5" s="9"/>
      <c r="GS5" s="9"/>
      <c r="GT5" s="10"/>
      <c r="GU5" s="9">
        <v>16188827.029999999</v>
      </c>
      <c r="GV5" s="9">
        <v>1072792.07</v>
      </c>
      <c r="GW5" s="9">
        <v>199858.29</v>
      </c>
      <c r="GX5" s="9"/>
      <c r="GY5" s="9"/>
      <c r="GZ5" s="10"/>
      <c r="HA5" s="9">
        <v>17061760.809999999</v>
      </c>
      <c r="HB5" s="9">
        <v>2525168.0699999998</v>
      </c>
      <c r="HC5" s="9"/>
      <c r="HD5" s="9"/>
      <c r="HE5" s="10"/>
      <c r="HF5" s="9">
        <v>14536592.74</v>
      </c>
      <c r="HG5" s="9">
        <v>14536592.74</v>
      </c>
      <c r="HH5" s="9"/>
      <c r="HI5" s="9">
        <v>2316259.85</v>
      </c>
      <c r="HJ5" s="9">
        <v>12220332.890000001</v>
      </c>
      <c r="HK5" s="9">
        <v>0.2</v>
      </c>
      <c r="HL5" s="9">
        <v>0.2</v>
      </c>
      <c r="HM5" s="9"/>
      <c r="HN5" s="9">
        <v>14536592.74</v>
      </c>
      <c r="HO5" s="9">
        <v>2316259.85</v>
      </c>
      <c r="HP5" s="9">
        <v>12220332.890000001</v>
      </c>
      <c r="HQ5" s="9">
        <v>126945804.2</v>
      </c>
      <c r="HR5" s="9"/>
      <c r="HS5" s="9">
        <v>759216.28</v>
      </c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10"/>
      <c r="IH5" s="9">
        <v>127705020.48</v>
      </c>
      <c r="II5" s="9"/>
      <c r="IJ5" s="9"/>
      <c r="IK5" s="9">
        <v>73082192.519999996</v>
      </c>
      <c r="IL5" s="9">
        <v>27875140.809999999</v>
      </c>
      <c r="IM5" s="9">
        <v>10845074.050000001</v>
      </c>
      <c r="IN5" s="9">
        <v>8453157.9499999993</v>
      </c>
      <c r="IO5" s="9"/>
      <c r="IP5" s="9"/>
      <c r="IQ5" s="9"/>
      <c r="IR5" s="9"/>
      <c r="IS5" s="9"/>
      <c r="IT5" s="9"/>
      <c r="IU5" s="10"/>
      <c r="IV5" s="9">
        <v>120255565.33</v>
      </c>
      <c r="IW5" s="9">
        <v>7449455.1500000004</v>
      </c>
      <c r="IX5" s="9">
        <v>72818290</v>
      </c>
      <c r="IY5" s="9">
        <v>798618.59</v>
      </c>
      <c r="IZ5" s="9">
        <v>197171.08</v>
      </c>
      <c r="JA5" s="9"/>
      <c r="JB5" s="9"/>
      <c r="JC5" s="9"/>
      <c r="JD5" s="10"/>
      <c r="JE5" s="9">
        <v>73814079.670000002</v>
      </c>
      <c r="JF5" s="9">
        <v>4039039.2</v>
      </c>
      <c r="JG5" s="9">
        <v>75480190</v>
      </c>
      <c r="JH5" s="9"/>
      <c r="JI5" s="9"/>
      <c r="JJ5" s="9"/>
      <c r="JK5" s="9"/>
      <c r="JL5" s="10"/>
      <c r="JM5" s="9">
        <v>79519229.200000003</v>
      </c>
      <c r="JN5" s="9">
        <v>-5705149.5300000003</v>
      </c>
      <c r="JO5" s="9"/>
      <c r="JP5" s="9"/>
      <c r="JQ5" s="9"/>
      <c r="JR5" s="9"/>
      <c r="JS5" s="9"/>
      <c r="JT5" s="9"/>
      <c r="JU5" s="10"/>
      <c r="JV5" s="9"/>
      <c r="JW5" s="9"/>
      <c r="JX5" s="9"/>
      <c r="JY5" s="9"/>
      <c r="JZ5" s="9"/>
      <c r="KA5" s="9"/>
      <c r="KB5" s="10"/>
      <c r="KC5" s="9"/>
      <c r="KD5" s="9"/>
      <c r="KE5" s="9">
        <v>1371748.87</v>
      </c>
      <c r="KF5" s="9"/>
      <c r="KG5" s="10"/>
      <c r="KH5" s="9">
        <v>3116054.49</v>
      </c>
      <c r="KI5" s="9">
        <v>11724318.960000001</v>
      </c>
      <c r="KJ5" s="9">
        <v>14840373.449999999</v>
      </c>
      <c r="KK5" s="9">
        <v>14536592.74</v>
      </c>
      <c r="KL5" s="9">
        <v>943040.07</v>
      </c>
      <c r="KM5" s="9">
        <v>4195675.21</v>
      </c>
      <c r="KN5" s="9">
        <v>45054.47</v>
      </c>
      <c r="KO5" s="9"/>
      <c r="KP5" s="9"/>
      <c r="KQ5" s="9"/>
      <c r="KR5" s="9">
        <v>-144905.15</v>
      </c>
      <c r="KS5" s="9">
        <v>12213.53</v>
      </c>
      <c r="KT5" s="9"/>
      <c r="KU5" s="9">
        <v>-1371748.87</v>
      </c>
      <c r="KV5" s="9">
        <v>-798618.59</v>
      </c>
      <c r="KW5" s="9">
        <v>-35365.629999999997</v>
      </c>
      <c r="KX5" s="9">
        <v>312724.64</v>
      </c>
      <c r="KY5" s="9">
        <v>-1329245.6200000001</v>
      </c>
      <c r="KZ5" s="9">
        <v>-9285223.4600000009</v>
      </c>
      <c r="LA5" s="9">
        <v>369261.81</v>
      </c>
      <c r="LB5" s="9"/>
      <c r="LC5" s="9"/>
      <c r="LD5" s="9"/>
      <c r="LE5" s="11"/>
      <c r="LF5" s="9">
        <v>7449455.1500000004</v>
      </c>
      <c r="LG5" s="9"/>
      <c r="LH5" s="9"/>
      <c r="LI5" s="9"/>
      <c r="LJ5" s="9">
        <v>14840373.449999999</v>
      </c>
      <c r="LK5" s="9">
        <v>11724318.960000001</v>
      </c>
      <c r="LL5" s="9"/>
      <c r="LM5" s="9"/>
      <c r="LN5" s="9"/>
      <c r="LO5" s="10"/>
      <c r="LP5" s="9">
        <v>3116054.49</v>
      </c>
      <c r="LQ5" s="9">
        <v>34476157.329999998</v>
      </c>
      <c r="LR5" s="9">
        <v>12220332.890000001</v>
      </c>
      <c r="LS5" s="9"/>
      <c r="LT5" s="9"/>
      <c r="LU5" s="9">
        <v>650677.28</v>
      </c>
      <c r="LV5" s="9"/>
      <c r="LW5" s="9">
        <v>27615941.640000001</v>
      </c>
      <c r="LX5" s="9">
        <v>18429871.300000001</v>
      </c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11" t="s">
        <v>1540</v>
      </c>
      <c r="MM5" s="11" t="s">
        <v>1543</v>
      </c>
      <c r="MN5" s="9"/>
      <c r="MO5" s="11" t="s">
        <v>1528</v>
      </c>
      <c r="MP5" s="10"/>
      <c r="MQ5" s="10"/>
      <c r="MR5" s="10"/>
      <c r="MS5" s="10"/>
      <c r="MT5" s="10"/>
      <c r="MU5" s="12"/>
      <c r="MV5" s="9">
        <v>2900016.63</v>
      </c>
      <c r="MW5" s="9">
        <v>622615.26</v>
      </c>
      <c r="MX5" s="9">
        <v>5721536.9399999995</v>
      </c>
      <c r="MY5" s="9"/>
      <c r="MZ5" s="9"/>
      <c r="NA5" s="9">
        <v>851684.28</v>
      </c>
      <c r="NB5" s="9"/>
      <c r="NC5" s="9"/>
      <c r="ND5" s="9">
        <v>93020690.170000002</v>
      </c>
      <c r="NE5" s="9">
        <v>69860026.640000001</v>
      </c>
      <c r="NF5" s="9"/>
      <c r="NG5" s="9">
        <v>23160663.530000001</v>
      </c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>
        <v>1519758.81</v>
      </c>
      <c r="NU5" s="9">
        <v>569374.37</v>
      </c>
      <c r="NV5" s="9"/>
      <c r="NW5" s="9">
        <v>950384.44</v>
      </c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>
        <v>132691.62</v>
      </c>
      <c r="QE5" s="9"/>
      <c r="QF5" s="9">
        <v>326250.09999999998</v>
      </c>
      <c r="QG5" s="9"/>
      <c r="QH5" s="9"/>
      <c r="QI5" s="9"/>
      <c r="QJ5" s="9">
        <v>798618.59</v>
      </c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>
        <v>558897.21</v>
      </c>
      <c r="QX5" s="9"/>
      <c r="QY5" s="9">
        <v>1816457.52</v>
      </c>
      <c r="QZ5" s="9">
        <v>272611.84999999998</v>
      </c>
      <c r="RA5" s="9">
        <v>47075.62</v>
      </c>
      <c r="RB5" s="9">
        <v>1496770.05</v>
      </c>
      <c r="RC5" s="9">
        <v>340615.67</v>
      </c>
      <c r="RD5" s="9">
        <v>602424.4</v>
      </c>
      <c r="RE5" s="9"/>
      <c r="RF5" s="9"/>
      <c r="RG5" s="9"/>
      <c r="RH5" s="9"/>
      <c r="RI5" s="9"/>
      <c r="RJ5" s="9">
        <v>32500.18</v>
      </c>
      <c r="RK5" s="9"/>
      <c r="RL5" s="9">
        <v>-1371748.87</v>
      </c>
      <c r="RM5" s="9">
        <v>26530.69</v>
      </c>
      <c r="RN5" s="9"/>
      <c r="RO5" s="9"/>
      <c r="RP5" s="9"/>
      <c r="RQ5" s="9">
        <v>4298139.57</v>
      </c>
      <c r="RR5" s="9">
        <v>3.696103528915363</v>
      </c>
      <c r="RS5" s="9">
        <v>1656570.44</v>
      </c>
      <c r="RT5" s="9">
        <v>5936152.0499999998</v>
      </c>
      <c r="RU5" s="9"/>
      <c r="RV5" s="9">
        <v>1462409.44</v>
      </c>
      <c r="RW5" s="9">
        <v>54000</v>
      </c>
      <c r="RX5" s="9"/>
      <c r="RY5" s="9"/>
      <c r="RZ5" s="9">
        <v>1788202.46</v>
      </c>
      <c r="SA5" s="9">
        <v>15</v>
      </c>
      <c r="SB5" s="9"/>
      <c r="SC5" s="9"/>
      <c r="SD5" s="9"/>
      <c r="SE5" s="9"/>
      <c r="SF5" s="9"/>
      <c r="SG5" s="9"/>
      <c r="SH5" s="9">
        <v>27910249.670000002</v>
      </c>
      <c r="SI5" s="9">
        <v>4198279.58</v>
      </c>
      <c r="SJ5" s="9">
        <v>3967882.88</v>
      </c>
      <c r="SK5" s="9">
        <v>24058699.350000001</v>
      </c>
      <c r="SL5" s="9">
        <v>23828302.649999999</v>
      </c>
      <c r="SM5" s="9"/>
      <c r="SN5" s="9">
        <v>324502.53000000003</v>
      </c>
      <c r="SO5" s="10"/>
      <c r="SP5" s="11"/>
      <c r="SQ5" s="11"/>
      <c r="SR5" s="11"/>
      <c r="SS5" s="11"/>
      <c r="ST5" s="11"/>
      <c r="SU5" s="11"/>
      <c r="SV5" s="11"/>
      <c r="SW5" s="11"/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0"/>
      <c r="TX5" s="11"/>
      <c r="TY5" s="11"/>
      <c r="TZ5" s="11"/>
      <c r="UA5" s="10"/>
      <c r="UB5" s="11"/>
      <c r="UC5" s="11"/>
      <c r="UD5" s="11"/>
      <c r="UE5" s="10"/>
      <c r="UF5" s="10"/>
      <c r="UG5" s="11"/>
      <c r="UH5" s="11"/>
      <c r="UI5" s="11"/>
      <c r="UJ5" s="10"/>
      <c r="UK5" s="11"/>
      <c r="UL5" s="11"/>
      <c r="UM5" s="11"/>
      <c r="UN5" s="10"/>
      <c r="UO5" s="11"/>
      <c r="UP5" s="11"/>
      <c r="UQ5" s="11"/>
      <c r="UR5" s="10"/>
      <c r="US5" s="11"/>
      <c r="UT5" s="11"/>
      <c r="UU5" s="11"/>
      <c r="UV5" s="10"/>
      <c r="UW5" s="11"/>
      <c r="UX5" s="11"/>
      <c r="UY5" s="11"/>
      <c r="UZ5" s="11"/>
      <c r="VA5" s="11">
        <v>0</v>
      </c>
      <c r="VB5" s="11">
        <v>0</v>
      </c>
      <c r="VC5" s="11">
        <v>0</v>
      </c>
      <c r="VD5" s="11">
        <v>0</v>
      </c>
      <c r="VE5" s="11">
        <v>0</v>
      </c>
      <c r="VF5" s="11">
        <v>0</v>
      </c>
      <c r="VG5" s="11">
        <v>0</v>
      </c>
      <c r="VH5" s="11">
        <v>0</v>
      </c>
      <c r="VI5" s="11">
        <v>0</v>
      </c>
      <c r="VJ5" s="11">
        <v>0</v>
      </c>
      <c r="VK5" s="11">
        <v>0</v>
      </c>
      <c r="VL5" s="11">
        <v>0</v>
      </c>
      <c r="VM5" s="11">
        <v>0</v>
      </c>
      <c r="VN5" s="11">
        <v>0</v>
      </c>
      <c r="VO5" s="11">
        <v>0</v>
      </c>
      <c r="VP5" s="11">
        <v>0</v>
      </c>
    </row>
    <row r="6" spans="1:588" ht="13.8">
      <c r="C6" t="s">
        <v>1531</v>
      </c>
      <c r="E6" s="11" t="s">
        <v>1554</v>
      </c>
      <c r="F6" s="9">
        <v>38811676.880000003</v>
      </c>
      <c r="G6" s="9"/>
      <c r="H6" s="9"/>
      <c r="I6" s="9">
        <v>20955005.57</v>
      </c>
      <c r="J6" s="9"/>
      <c r="K6" s="9">
        <v>2381043.6800000002</v>
      </c>
      <c r="L6" s="9"/>
      <c r="M6" s="9"/>
      <c r="N6" s="9"/>
      <c r="O6" s="9">
        <v>59172268.189999998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9">
        <v>129485610</v>
      </c>
      <c r="AF6" s="9"/>
      <c r="AG6" s="9"/>
      <c r="AH6" s="9"/>
      <c r="AI6" s="9"/>
      <c r="AJ6" s="9"/>
      <c r="AK6" s="9"/>
      <c r="AL6" s="9"/>
      <c r="AM6" s="9">
        <v>58951499.009999998</v>
      </c>
      <c r="AN6" s="9"/>
      <c r="AO6" s="9"/>
      <c r="AP6" s="9">
        <v>12538.11</v>
      </c>
      <c r="AQ6" s="9"/>
      <c r="AR6" s="9"/>
      <c r="AS6" s="9">
        <v>13001879.859999999</v>
      </c>
      <c r="AT6" s="9"/>
      <c r="AU6" s="9"/>
      <c r="AV6" s="9"/>
      <c r="AW6" s="9">
        <v>5568901.5899999999</v>
      </c>
      <c r="AX6" s="9"/>
      <c r="AY6" s="9">
        <v>682046.98</v>
      </c>
      <c r="AZ6" s="9"/>
      <c r="BA6" s="10"/>
      <c r="BB6" s="9">
        <v>78216865.549999997</v>
      </c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10"/>
      <c r="BY6" s="9">
        <v>207702475.55000001</v>
      </c>
      <c r="BZ6" s="9">
        <v>50800000</v>
      </c>
      <c r="CA6" s="9"/>
      <c r="CB6" s="9"/>
      <c r="CC6" s="9">
        <v>22787612.170000002</v>
      </c>
      <c r="CD6" s="9">
        <v>5119142.3</v>
      </c>
      <c r="CE6" s="9">
        <v>6236789.21</v>
      </c>
      <c r="CF6" s="9">
        <v>5336576.9000000004</v>
      </c>
      <c r="CG6" s="9"/>
      <c r="CH6" s="9">
        <v>59921.25</v>
      </c>
      <c r="CI6" s="9"/>
      <c r="CJ6" s="9">
        <v>375241.09</v>
      </c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>
        <v>4693603.49</v>
      </c>
      <c r="CZ6" s="9"/>
      <c r="DA6" s="10"/>
      <c r="DB6" s="9">
        <v>95408886.409999996</v>
      </c>
      <c r="DC6" s="9"/>
      <c r="DD6" s="9"/>
      <c r="DE6" s="9"/>
      <c r="DF6" s="9"/>
      <c r="DG6" s="9"/>
      <c r="DH6" s="9"/>
      <c r="DI6" s="9">
        <v>24069.31</v>
      </c>
      <c r="DJ6" s="9">
        <v>1806041.33</v>
      </c>
      <c r="DK6" s="9"/>
      <c r="DL6" s="9"/>
      <c r="DM6" s="10"/>
      <c r="DN6" s="9">
        <v>1830110.64</v>
      </c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10"/>
      <c r="EH6" s="9">
        <v>97238997.049999997</v>
      </c>
      <c r="EI6" s="9">
        <v>47500000</v>
      </c>
      <c r="EJ6" s="9"/>
      <c r="EK6" s="9"/>
      <c r="EL6" s="9">
        <v>12141721.24</v>
      </c>
      <c r="EM6" s="9">
        <v>9809659.8200000003</v>
      </c>
      <c r="EN6" s="9">
        <v>39286938.369999997</v>
      </c>
      <c r="EO6" s="9"/>
      <c r="EP6" s="9"/>
      <c r="EQ6" s="9">
        <v>1725159.07</v>
      </c>
      <c r="ER6" s="9"/>
      <c r="ES6" s="9"/>
      <c r="ET6" s="9"/>
      <c r="EU6" s="9"/>
      <c r="EV6" s="10"/>
      <c r="EW6" s="9">
        <v>110463478.5</v>
      </c>
      <c r="EX6" s="9"/>
      <c r="EY6" s="9">
        <v>110463478.5</v>
      </c>
      <c r="EZ6" s="9"/>
      <c r="FA6" s="10"/>
      <c r="FB6" s="9">
        <v>207702475.55000001</v>
      </c>
      <c r="FC6" s="9">
        <v>277585886.81</v>
      </c>
      <c r="FD6" s="9">
        <v>277585886.81</v>
      </c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>
        <v>232076026.90000001</v>
      </c>
      <c r="FT6" s="9">
        <v>186391791.47</v>
      </c>
      <c r="FU6" s="9"/>
      <c r="FV6" s="9"/>
      <c r="FW6" s="9"/>
      <c r="FX6" s="9">
        <v>3290572.25</v>
      </c>
      <c r="FY6" s="9">
        <v>12700089.98</v>
      </c>
      <c r="FZ6" s="9">
        <v>16516353.08</v>
      </c>
      <c r="GA6" s="9">
        <v>1114888.01</v>
      </c>
      <c r="GB6" s="9">
        <v>711031.27</v>
      </c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>
        <v>-165938.95000000001</v>
      </c>
      <c r="GO6" s="9"/>
      <c r="GP6" s="9"/>
      <c r="GQ6" s="9">
        <v>78207.210000000006</v>
      </c>
      <c r="GR6" s="9">
        <v>987595.27</v>
      </c>
      <c r="GS6" s="9"/>
      <c r="GT6" s="10"/>
      <c r="GU6" s="9">
        <v>46409723.439999998</v>
      </c>
      <c r="GV6" s="9">
        <v>256763.73</v>
      </c>
      <c r="GW6" s="9">
        <v>627927.98</v>
      </c>
      <c r="GX6" s="9"/>
      <c r="GY6" s="9"/>
      <c r="GZ6" s="10"/>
      <c r="HA6" s="9">
        <v>46038559.189999998</v>
      </c>
      <c r="HB6" s="9">
        <v>3835808.89</v>
      </c>
      <c r="HC6" s="9"/>
      <c r="HD6" s="9"/>
      <c r="HE6" s="10"/>
      <c r="HF6" s="9">
        <v>42202750.299999997</v>
      </c>
      <c r="HG6" s="9">
        <v>42202750.299999997</v>
      </c>
      <c r="HH6" s="9"/>
      <c r="HI6" s="9"/>
      <c r="HJ6" s="9">
        <v>42202750.299999997</v>
      </c>
      <c r="HK6" s="9">
        <v>0.89</v>
      </c>
      <c r="HL6" s="9">
        <v>0.89</v>
      </c>
      <c r="HM6" s="9"/>
      <c r="HN6" s="9">
        <v>42202750.299999997</v>
      </c>
      <c r="HO6" s="9"/>
      <c r="HP6" s="9">
        <v>42202750.299999997</v>
      </c>
      <c r="HQ6" s="9">
        <v>289592288.93000001</v>
      </c>
      <c r="HR6" s="9">
        <v>1340818.3999999999</v>
      </c>
      <c r="HS6" s="9">
        <v>2359617.56</v>
      </c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10"/>
      <c r="IH6" s="9">
        <v>293292724.88999999</v>
      </c>
      <c r="II6" s="9"/>
      <c r="IJ6" s="9"/>
      <c r="IK6" s="9">
        <v>177056980.75999999</v>
      </c>
      <c r="IL6" s="9">
        <v>43226431.18</v>
      </c>
      <c r="IM6" s="9">
        <v>11165648.75</v>
      </c>
      <c r="IN6" s="9">
        <v>20122695.690000001</v>
      </c>
      <c r="IO6" s="9"/>
      <c r="IP6" s="9"/>
      <c r="IQ6" s="9"/>
      <c r="IR6" s="9"/>
      <c r="IS6" s="9"/>
      <c r="IT6" s="9"/>
      <c r="IU6" s="10"/>
      <c r="IV6" s="9">
        <v>251571756.38</v>
      </c>
      <c r="IW6" s="9">
        <v>41720968.509999998</v>
      </c>
      <c r="IX6" s="9"/>
      <c r="IY6" s="9"/>
      <c r="IZ6" s="9">
        <v>1903673.63</v>
      </c>
      <c r="JA6" s="9"/>
      <c r="JB6" s="9">
        <v>1207133.8899999999</v>
      </c>
      <c r="JC6" s="9"/>
      <c r="JD6" s="10"/>
      <c r="JE6" s="9">
        <v>3110807.52</v>
      </c>
      <c r="JF6" s="9">
        <v>11570271.5</v>
      </c>
      <c r="JG6" s="9"/>
      <c r="JH6" s="9"/>
      <c r="JI6" s="9"/>
      <c r="JJ6" s="9">
        <v>8373149.1299999999</v>
      </c>
      <c r="JK6" s="9"/>
      <c r="JL6" s="10"/>
      <c r="JM6" s="9">
        <v>19943420.629999999</v>
      </c>
      <c r="JN6" s="9">
        <v>-16832613.109999999</v>
      </c>
      <c r="JO6" s="9"/>
      <c r="JP6" s="9"/>
      <c r="JQ6" s="9">
        <v>90700000</v>
      </c>
      <c r="JR6" s="9"/>
      <c r="JS6" s="9"/>
      <c r="JT6" s="9"/>
      <c r="JU6" s="10"/>
      <c r="JV6" s="9">
        <v>90700000</v>
      </c>
      <c r="JW6" s="9">
        <v>64600000</v>
      </c>
      <c r="JX6" s="9">
        <v>26797500.059999999</v>
      </c>
      <c r="JY6" s="9"/>
      <c r="JZ6" s="9"/>
      <c r="KA6" s="9"/>
      <c r="KB6" s="10"/>
      <c r="KC6" s="9">
        <v>91397500.060000002</v>
      </c>
      <c r="KD6" s="9">
        <v>-697500.06</v>
      </c>
      <c r="KE6" s="9">
        <v>16390.45</v>
      </c>
      <c r="KF6" s="9"/>
      <c r="KG6" s="10"/>
      <c r="KH6" s="9">
        <v>24207245.789999999</v>
      </c>
      <c r="KI6" s="9">
        <v>14604354.800000001</v>
      </c>
      <c r="KJ6" s="9">
        <v>38811600.590000004</v>
      </c>
      <c r="KK6" s="9">
        <v>42202750.299999997</v>
      </c>
      <c r="KL6" s="9">
        <v>711031.27</v>
      </c>
      <c r="KM6" s="9">
        <v>5939260.4000000004</v>
      </c>
      <c r="KN6" s="9">
        <v>515555.5</v>
      </c>
      <c r="KO6" s="9"/>
      <c r="KP6" s="9"/>
      <c r="KQ6" s="9"/>
      <c r="KR6" s="9">
        <v>-78207.210000000006</v>
      </c>
      <c r="KS6" s="9">
        <v>99974.96</v>
      </c>
      <c r="KT6" s="9"/>
      <c r="KU6" s="9">
        <v>1053434.1499999999</v>
      </c>
      <c r="KV6" s="9">
        <v>165938.95000000001</v>
      </c>
      <c r="KW6" s="9">
        <v>-2448761.0499999998</v>
      </c>
      <c r="KX6" s="9">
        <v>12648.34</v>
      </c>
      <c r="KY6" s="9">
        <v>-10518526.52</v>
      </c>
      <c r="KZ6" s="9">
        <v>-6162367.9000000004</v>
      </c>
      <c r="LA6" s="9">
        <v>8119029.6299999999</v>
      </c>
      <c r="LB6" s="9"/>
      <c r="LC6" s="9">
        <v>2109207.69</v>
      </c>
      <c r="LD6" s="9"/>
      <c r="LE6" s="11"/>
      <c r="LF6" s="9">
        <v>41720968.509999998</v>
      </c>
      <c r="LG6" s="9"/>
      <c r="LH6" s="9"/>
      <c r="LI6" s="9"/>
      <c r="LJ6" s="9">
        <v>38811600.590000004</v>
      </c>
      <c r="LK6" s="9">
        <v>14604354.800000001</v>
      </c>
      <c r="LL6" s="9"/>
      <c r="LM6" s="9"/>
      <c r="LN6" s="9"/>
      <c r="LO6" s="10"/>
      <c r="LP6" s="9">
        <v>24207245.789999999</v>
      </c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11"/>
      <c r="MM6" s="11"/>
      <c r="MN6" s="9"/>
      <c r="MO6" s="11"/>
      <c r="MP6" s="10"/>
      <c r="MQ6" s="10"/>
      <c r="MR6" s="10"/>
      <c r="MS6" s="10"/>
      <c r="MT6" s="10"/>
      <c r="MU6" s="12"/>
      <c r="MV6" s="9">
        <v>0</v>
      </c>
      <c r="MW6" s="9">
        <v>0</v>
      </c>
      <c r="MX6" s="9">
        <v>0</v>
      </c>
      <c r="MY6" s="9"/>
      <c r="MZ6" s="9">
        <v>0</v>
      </c>
      <c r="NA6" s="9">
        <v>0</v>
      </c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>
        <v>11351300.84</v>
      </c>
      <c r="RR6" s="9">
        <v>4.0892932167584073</v>
      </c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10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0"/>
      <c r="TX6" s="11"/>
      <c r="TY6" s="11"/>
      <c r="TZ6" s="11"/>
      <c r="UA6" s="10"/>
      <c r="UB6" s="11"/>
      <c r="UC6" s="11"/>
      <c r="UD6" s="11"/>
      <c r="UE6" s="10"/>
      <c r="UF6" s="10"/>
      <c r="UG6" s="11"/>
      <c r="UH6" s="11"/>
      <c r="UI6" s="11"/>
      <c r="UJ6" s="10"/>
      <c r="UK6" s="11"/>
      <c r="UL6" s="11"/>
      <c r="UM6" s="11"/>
      <c r="UN6" s="10"/>
      <c r="UO6" s="11"/>
      <c r="UP6" s="11"/>
      <c r="UQ6" s="11"/>
      <c r="UR6" s="10"/>
      <c r="US6" s="11"/>
      <c r="UT6" s="11"/>
      <c r="UU6" s="11"/>
      <c r="UV6" s="10"/>
      <c r="UW6" s="11"/>
      <c r="UX6" s="11"/>
      <c r="UY6" s="11"/>
      <c r="UZ6" s="11"/>
      <c r="VA6" s="11">
        <v>49003152.770000003</v>
      </c>
      <c r="VB6" s="11">
        <v>99.89</v>
      </c>
      <c r="VC6" s="11">
        <v>0</v>
      </c>
      <c r="VD6" s="11">
        <v>54659.17</v>
      </c>
      <c r="VE6" s="11">
        <v>0.11</v>
      </c>
      <c r="VF6" s="11">
        <v>0</v>
      </c>
      <c r="VG6" s="11">
        <v>0</v>
      </c>
      <c r="VH6" s="11">
        <v>0</v>
      </c>
      <c r="VI6" s="11">
        <v>0</v>
      </c>
      <c r="VJ6" s="11">
        <v>0</v>
      </c>
      <c r="VK6" s="11">
        <v>0</v>
      </c>
      <c r="VL6" s="11">
        <v>0</v>
      </c>
      <c r="VM6" s="11">
        <v>0</v>
      </c>
      <c r="VN6" s="11">
        <v>0</v>
      </c>
      <c r="VO6" s="11">
        <v>0</v>
      </c>
      <c r="VP6" s="11">
        <v>0</v>
      </c>
    </row>
    <row r="7" spans="1:588" ht="13.8">
      <c r="C7" t="s">
        <v>1532</v>
      </c>
      <c r="E7" s="11" t="s">
        <v>1555</v>
      </c>
      <c r="F7" s="9">
        <v>137492841.06</v>
      </c>
      <c r="G7" s="9"/>
      <c r="H7" s="9">
        <v>243545426.28</v>
      </c>
      <c r="I7" s="9">
        <v>149665282.93000001</v>
      </c>
      <c r="J7" s="9">
        <v>37200</v>
      </c>
      <c r="K7" s="9">
        <v>611890.82999999996</v>
      </c>
      <c r="L7" s="9"/>
      <c r="M7" s="9"/>
      <c r="N7" s="9"/>
      <c r="O7" s="9">
        <v>52282097.700000003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>
        <v>21718042.52</v>
      </c>
      <c r="AC7" s="9"/>
      <c r="AD7" s="10"/>
      <c r="AE7" s="9">
        <v>605352781.32000005</v>
      </c>
      <c r="AF7" s="9"/>
      <c r="AG7" s="9"/>
      <c r="AH7" s="9"/>
      <c r="AI7" s="9"/>
      <c r="AJ7" s="9"/>
      <c r="AK7" s="9">
        <v>10003933.439999999</v>
      </c>
      <c r="AL7" s="9"/>
      <c r="AM7" s="9">
        <v>72721030.900000006</v>
      </c>
      <c r="AN7" s="9"/>
      <c r="AO7" s="9">
        <v>475802.38</v>
      </c>
      <c r="AP7" s="9"/>
      <c r="AQ7" s="9"/>
      <c r="AR7" s="9"/>
      <c r="AS7" s="9">
        <v>14406615.16</v>
      </c>
      <c r="AT7" s="9"/>
      <c r="AU7" s="9"/>
      <c r="AV7" s="9"/>
      <c r="AW7" s="9">
        <v>4532459.68</v>
      </c>
      <c r="AX7" s="9"/>
      <c r="AY7" s="9">
        <v>157950</v>
      </c>
      <c r="AZ7" s="9"/>
      <c r="BA7" s="10"/>
      <c r="BB7" s="9">
        <v>102297791.56</v>
      </c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10"/>
      <c r="BY7" s="9">
        <v>707650572.88</v>
      </c>
      <c r="BZ7" s="9">
        <v>150989000</v>
      </c>
      <c r="CA7" s="9"/>
      <c r="CB7" s="9">
        <v>31874027.960000001</v>
      </c>
      <c r="CC7" s="9">
        <v>32817554.390000001</v>
      </c>
      <c r="CD7" s="9">
        <v>276040.89</v>
      </c>
      <c r="CE7" s="9">
        <v>3694448.15</v>
      </c>
      <c r="CF7" s="9">
        <v>1500813.86</v>
      </c>
      <c r="CG7" s="9"/>
      <c r="CH7" s="9"/>
      <c r="CI7" s="9"/>
      <c r="CJ7" s="9">
        <v>33389.910000000003</v>
      </c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>
        <v>19204536.579999998</v>
      </c>
      <c r="CZ7" s="9"/>
      <c r="DA7" s="10"/>
      <c r="DB7" s="9">
        <v>240389811.74000001</v>
      </c>
      <c r="DC7" s="9"/>
      <c r="DD7" s="9"/>
      <c r="DE7" s="9"/>
      <c r="DF7" s="9"/>
      <c r="DG7" s="9"/>
      <c r="DH7" s="9"/>
      <c r="DI7" s="9"/>
      <c r="DJ7" s="9"/>
      <c r="DK7" s="9"/>
      <c r="DL7" s="9"/>
      <c r="DM7" s="10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10"/>
      <c r="EH7" s="9">
        <v>240389811.74000001</v>
      </c>
      <c r="EI7" s="9">
        <v>69500000</v>
      </c>
      <c r="EJ7" s="9"/>
      <c r="EK7" s="9"/>
      <c r="EL7" s="9">
        <v>228662370.88999999</v>
      </c>
      <c r="EM7" s="9">
        <v>31877031.109999999</v>
      </c>
      <c r="EN7" s="9">
        <v>137221359.13999999</v>
      </c>
      <c r="EO7" s="9"/>
      <c r="EP7" s="9"/>
      <c r="EQ7" s="9"/>
      <c r="ER7" s="9"/>
      <c r="ES7" s="9"/>
      <c r="ET7" s="9"/>
      <c r="EU7" s="9"/>
      <c r="EV7" s="10"/>
      <c r="EW7" s="9">
        <v>467260761.13999999</v>
      </c>
      <c r="EX7" s="9"/>
      <c r="EY7" s="9">
        <v>467260761.13999999</v>
      </c>
      <c r="EZ7" s="9"/>
      <c r="FA7" s="10"/>
      <c r="FB7" s="9">
        <v>707650572.88</v>
      </c>
      <c r="FC7" s="9">
        <v>553278701.70000005</v>
      </c>
      <c r="FD7" s="9">
        <v>553278701.70000005</v>
      </c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>
        <v>520496000.74000001</v>
      </c>
      <c r="FT7" s="9">
        <v>473923437.91000003</v>
      </c>
      <c r="FU7" s="9"/>
      <c r="FV7" s="9"/>
      <c r="FW7" s="9"/>
      <c r="FX7" s="9">
        <v>2123166.21</v>
      </c>
      <c r="FY7" s="9">
        <v>7287957.3700000001</v>
      </c>
      <c r="FZ7" s="9">
        <v>14703875.140000001</v>
      </c>
      <c r="GA7" s="9">
        <v>625289.38</v>
      </c>
      <c r="GB7" s="9">
        <v>-1148111.25</v>
      </c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>
        <v>-142360.54</v>
      </c>
      <c r="GO7" s="9">
        <v>-929886.18</v>
      </c>
      <c r="GP7" s="9"/>
      <c r="GQ7" s="9">
        <v>3854959.32</v>
      </c>
      <c r="GR7" s="9">
        <v>823470.17</v>
      </c>
      <c r="GS7" s="9"/>
      <c r="GT7" s="10"/>
      <c r="GU7" s="9">
        <v>37318769.909999996</v>
      </c>
      <c r="GV7" s="9">
        <v>1381775.12</v>
      </c>
      <c r="GW7" s="9">
        <v>28019.54</v>
      </c>
      <c r="GX7" s="9"/>
      <c r="GY7" s="9"/>
      <c r="GZ7" s="10"/>
      <c r="HA7" s="9">
        <v>38672525.490000002</v>
      </c>
      <c r="HB7" s="9">
        <v>5415657.4900000002</v>
      </c>
      <c r="HC7" s="9"/>
      <c r="HD7" s="9"/>
      <c r="HE7" s="10"/>
      <c r="HF7" s="9">
        <v>33256868</v>
      </c>
      <c r="HG7" s="9">
        <v>33256868</v>
      </c>
      <c r="HH7" s="9"/>
      <c r="HI7" s="9"/>
      <c r="HJ7" s="9">
        <v>33256868</v>
      </c>
      <c r="HK7" s="9">
        <v>0.48</v>
      </c>
      <c r="HL7" s="9">
        <v>0.48</v>
      </c>
      <c r="HM7" s="9"/>
      <c r="HN7" s="9">
        <v>33256868</v>
      </c>
      <c r="HO7" s="9"/>
      <c r="HP7" s="9">
        <v>33256868</v>
      </c>
      <c r="HQ7" s="9">
        <v>591257852.15999997</v>
      </c>
      <c r="HR7" s="9">
        <v>5460223.8700000001</v>
      </c>
      <c r="HS7" s="9">
        <v>2846100.7</v>
      </c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10"/>
      <c r="IH7" s="9">
        <v>599564176.73000002</v>
      </c>
      <c r="II7" s="9"/>
      <c r="IJ7" s="9"/>
      <c r="IK7" s="9">
        <v>408653376.47000003</v>
      </c>
      <c r="IL7" s="9">
        <v>32318057.850000001</v>
      </c>
      <c r="IM7" s="9">
        <v>13776767.16</v>
      </c>
      <c r="IN7" s="9">
        <v>33599268.479999997</v>
      </c>
      <c r="IO7" s="9"/>
      <c r="IP7" s="9"/>
      <c r="IQ7" s="9"/>
      <c r="IR7" s="9"/>
      <c r="IS7" s="9"/>
      <c r="IT7" s="9"/>
      <c r="IU7" s="10"/>
      <c r="IV7" s="9">
        <v>488347469.95999998</v>
      </c>
      <c r="IW7" s="9">
        <v>111216706.77</v>
      </c>
      <c r="IX7" s="9">
        <v>333206592.55000001</v>
      </c>
      <c r="IY7" s="9">
        <v>787525.64</v>
      </c>
      <c r="IZ7" s="9">
        <v>9014078.3399999999</v>
      </c>
      <c r="JA7" s="9"/>
      <c r="JB7" s="9"/>
      <c r="JC7" s="9"/>
      <c r="JD7" s="10"/>
      <c r="JE7" s="9">
        <v>343008196.52999997</v>
      </c>
      <c r="JF7" s="9">
        <v>11637343.039999999</v>
      </c>
      <c r="JG7" s="9">
        <v>356456592.55000001</v>
      </c>
      <c r="JH7" s="9"/>
      <c r="JI7" s="9"/>
      <c r="JJ7" s="9"/>
      <c r="JK7" s="9"/>
      <c r="JL7" s="10"/>
      <c r="JM7" s="9">
        <v>368093935.58999997</v>
      </c>
      <c r="JN7" s="9">
        <v>-25085739.059999999</v>
      </c>
      <c r="JO7" s="9"/>
      <c r="JP7" s="9"/>
      <c r="JQ7" s="9">
        <v>170972000</v>
      </c>
      <c r="JR7" s="9"/>
      <c r="JS7" s="9"/>
      <c r="JT7" s="9"/>
      <c r="JU7" s="10"/>
      <c r="JV7" s="9">
        <v>170972000</v>
      </c>
      <c r="JW7" s="9">
        <v>189050000</v>
      </c>
      <c r="JX7" s="9">
        <v>57197680.659999996</v>
      </c>
      <c r="JY7" s="9"/>
      <c r="JZ7" s="9"/>
      <c r="KA7" s="9"/>
      <c r="KB7" s="10"/>
      <c r="KC7" s="9">
        <v>246247680.66</v>
      </c>
      <c r="KD7" s="9">
        <v>-75275680.659999996</v>
      </c>
      <c r="KE7" s="9">
        <v>5858732.1100000003</v>
      </c>
      <c r="KF7" s="9"/>
      <c r="KG7" s="10"/>
      <c r="KH7" s="9">
        <v>16714019.16</v>
      </c>
      <c r="KI7" s="9">
        <v>109454531.23999999</v>
      </c>
      <c r="KJ7" s="9">
        <v>126168550.40000001</v>
      </c>
      <c r="KK7" s="9">
        <v>33256868</v>
      </c>
      <c r="KL7" s="9"/>
      <c r="KM7" s="9">
        <v>8246648.2699999996</v>
      </c>
      <c r="KN7" s="9">
        <v>772281.62</v>
      </c>
      <c r="KO7" s="9"/>
      <c r="KP7" s="9"/>
      <c r="KQ7" s="9"/>
      <c r="KR7" s="9">
        <v>-3854959.32</v>
      </c>
      <c r="KS7" s="9">
        <v>2667.92</v>
      </c>
      <c r="KT7" s="9"/>
      <c r="KU7" s="9">
        <v>1355948.55</v>
      </c>
      <c r="KV7" s="9">
        <v>142360.54</v>
      </c>
      <c r="KW7" s="9">
        <v>244512.42</v>
      </c>
      <c r="KX7" s="9"/>
      <c r="KY7" s="9">
        <v>-2091231.15</v>
      </c>
      <c r="KZ7" s="9">
        <v>107182629.45999999</v>
      </c>
      <c r="LA7" s="9">
        <v>-26368617.629999999</v>
      </c>
      <c r="LB7" s="9"/>
      <c r="LC7" s="9">
        <v>-6524290.6600000001</v>
      </c>
      <c r="LD7" s="9">
        <v>-1148111.25</v>
      </c>
      <c r="LE7" s="11" t="s">
        <v>1558</v>
      </c>
      <c r="LF7" s="9">
        <v>111216706.77</v>
      </c>
      <c r="LG7" s="9"/>
      <c r="LH7" s="9"/>
      <c r="LI7" s="9"/>
      <c r="LJ7" s="9">
        <v>126168550.40000001</v>
      </c>
      <c r="LK7" s="9">
        <v>109454531.23999999</v>
      </c>
      <c r="LL7" s="9"/>
      <c r="LM7" s="9"/>
      <c r="LN7" s="9"/>
      <c r="LO7" s="10"/>
      <c r="LP7" s="9">
        <v>16714019.16</v>
      </c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11"/>
      <c r="MM7" s="11"/>
      <c r="MN7" s="9"/>
      <c r="MO7" s="11"/>
      <c r="MP7" s="10"/>
      <c r="MQ7" s="10"/>
      <c r="MR7" s="10"/>
      <c r="MS7" s="10"/>
      <c r="MT7" s="10"/>
      <c r="MU7" s="12"/>
      <c r="MV7" s="9">
        <v>0</v>
      </c>
      <c r="MW7" s="9">
        <v>0</v>
      </c>
      <c r="MX7" s="9">
        <v>0</v>
      </c>
      <c r="MY7" s="9"/>
      <c r="MZ7" s="9">
        <v>0</v>
      </c>
      <c r="NA7" s="9">
        <v>0</v>
      </c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>
        <v>22980385.98</v>
      </c>
      <c r="RR7" s="9">
        <v>4.1534918856248462</v>
      </c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10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 t="s">
        <v>1562</v>
      </c>
      <c r="TK7" s="11" t="s">
        <v>1563</v>
      </c>
      <c r="TL7" s="11">
        <v>342501766.45999998</v>
      </c>
      <c r="TM7" s="11">
        <v>310982267.68000001</v>
      </c>
      <c r="TN7" s="11">
        <v>31519498.780000001</v>
      </c>
      <c r="TO7" s="11" t="s">
        <v>1564</v>
      </c>
      <c r="TP7" s="11">
        <v>117136432.77</v>
      </c>
      <c r="TQ7" s="11">
        <v>104152687.98</v>
      </c>
      <c r="TR7" s="11">
        <v>12983744.789999999</v>
      </c>
      <c r="TS7" s="11" t="s">
        <v>1565</v>
      </c>
      <c r="TT7" s="11">
        <v>7489984.4699999997</v>
      </c>
      <c r="TU7" s="11">
        <v>390438.77</v>
      </c>
      <c r="TV7" s="11">
        <v>7099545.7000000002</v>
      </c>
      <c r="TW7" s="10"/>
      <c r="TX7" s="11"/>
      <c r="TY7" s="11"/>
      <c r="TZ7" s="11"/>
      <c r="UA7" s="10"/>
      <c r="UB7" s="11"/>
      <c r="UC7" s="11"/>
      <c r="UD7" s="11"/>
      <c r="UE7" s="10"/>
      <c r="UF7" s="10"/>
      <c r="UG7" s="11"/>
      <c r="UH7" s="11"/>
      <c r="UI7" s="11"/>
      <c r="UJ7" s="10"/>
      <c r="UK7" s="11"/>
      <c r="UL7" s="11"/>
      <c r="UM7" s="11"/>
      <c r="UN7" s="10"/>
      <c r="UO7" s="11"/>
      <c r="UP7" s="11"/>
      <c r="UQ7" s="11"/>
      <c r="UR7" s="10"/>
      <c r="US7" s="11"/>
      <c r="UT7" s="11"/>
      <c r="UU7" s="11"/>
      <c r="UV7" s="10"/>
      <c r="UW7" s="11"/>
      <c r="UX7" s="11"/>
      <c r="UY7" s="11"/>
      <c r="UZ7" s="11"/>
      <c r="VA7" s="11">
        <v>0</v>
      </c>
      <c r="VB7" s="11">
        <v>0</v>
      </c>
      <c r="VC7" s="11">
        <v>0</v>
      </c>
      <c r="VD7" s="11">
        <v>0</v>
      </c>
      <c r="VE7" s="11">
        <v>0</v>
      </c>
      <c r="VF7" s="11">
        <v>0</v>
      </c>
      <c r="VG7" s="11">
        <v>0</v>
      </c>
      <c r="VH7" s="11">
        <v>0</v>
      </c>
      <c r="VI7" s="11">
        <v>0</v>
      </c>
      <c r="VJ7" s="11">
        <v>0</v>
      </c>
      <c r="VK7" s="11">
        <v>0</v>
      </c>
      <c r="VL7" s="11">
        <v>0</v>
      </c>
      <c r="VM7" s="11">
        <v>0</v>
      </c>
      <c r="VN7" s="11">
        <v>0</v>
      </c>
      <c r="VO7" s="11">
        <v>0</v>
      </c>
      <c r="VP7" s="11">
        <v>0</v>
      </c>
    </row>
    <row r="8" spans="1:588" ht="13.8">
      <c r="C8" t="s">
        <v>1533</v>
      </c>
      <c r="E8" s="11" t="s">
        <v>1556</v>
      </c>
      <c r="F8" s="9">
        <v>60617976.43</v>
      </c>
      <c r="G8" s="9"/>
      <c r="H8" s="9"/>
      <c r="I8" s="9">
        <v>28240384.079999998</v>
      </c>
      <c r="J8" s="9">
        <v>3428122.9</v>
      </c>
      <c r="K8" s="9">
        <v>7702219.6500000004</v>
      </c>
      <c r="L8" s="9"/>
      <c r="M8" s="9"/>
      <c r="N8" s="9"/>
      <c r="O8" s="9">
        <v>161680694.56999999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>
        <v>17124083.440000001</v>
      </c>
      <c r="AC8" s="9"/>
      <c r="AD8" s="10"/>
      <c r="AE8" s="9">
        <v>278793481.06999999</v>
      </c>
      <c r="AF8" s="9"/>
      <c r="AG8" s="9"/>
      <c r="AH8" s="9"/>
      <c r="AI8" s="9"/>
      <c r="AJ8" s="9"/>
      <c r="AK8" s="9"/>
      <c r="AL8" s="9"/>
      <c r="AM8" s="9">
        <v>37195787.990000002</v>
      </c>
      <c r="AN8" s="9"/>
      <c r="AO8" s="9">
        <v>5729792.0899999999</v>
      </c>
      <c r="AP8" s="9"/>
      <c r="AQ8" s="9"/>
      <c r="AR8" s="9"/>
      <c r="AS8" s="9">
        <v>18201012.140000001</v>
      </c>
      <c r="AT8" s="9"/>
      <c r="AU8" s="9"/>
      <c r="AV8" s="9">
        <v>4489914.54</v>
      </c>
      <c r="AW8" s="9"/>
      <c r="AX8" s="9"/>
      <c r="AY8" s="9">
        <v>1758757.99</v>
      </c>
      <c r="AZ8" s="9"/>
      <c r="BA8" s="10"/>
      <c r="BB8" s="9">
        <v>67375264.75</v>
      </c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10"/>
      <c r="BY8" s="9">
        <v>346168745.81999999</v>
      </c>
      <c r="BZ8" s="9">
        <v>50000000</v>
      </c>
      <c r="CA8" s="9"/>
      <c r="CB8" s="9"/>
      <c r="CC8" s="9">
        <v>62092216.289999999</v>
      </c>
      <c r="CD8" s="9">
        <v>7820471.5700000003</v>
      </c>
      <c r="CE8" s="9">
        <v>5404181.29</v>
      </c>
      <c r="CF8" s="9">
        <v>110102.61</v>
      </c>
      <c r="CG8" s="9"/>
      <c r="CH8" s="9">
        <v>177222.22</v>
      </c>
      <c r="CI8" s="9"/>
      <c r="CJ8" s="9">
        <v>1882819.28</v>
      </c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>
        <v>28694296</v>
      </c>
      <c r="CZ8" s="9"/>
      <c r="DA8" s="10"/>
      <c r="DB8" s="9">
        <v>156181309.25999999</v>
      </c>
      <c r="DC8" s="9">
        <v>100000000</v>
      </c>
      <c r="DD8" s="9"/>
      <c r="DE8" s="9"/>
      <c r="DF8" s="9"/>
      <c r="DG8" s="9"/>
      <c r="DH8" s="9">
        <v>861253.6</v>
      </c>
      <c r="DI8" s="9"/>
      <c r="DJ8" s="9">
        <v>99353040.599999994</v>
      </c>
      <c r="DK8" s="9"/>
      <c r="DL8" s="9"/>
      <c r="DM8" s="10"/>
      <c r="DN8" s="9">
        <v>200214294.19999999</v>
      </c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10"/>
      <c r="EH8" s="9">
        <v>356395603.45999998</v>
      </c>
      <c r="EI8" s="9">
        <v>60000000</v>
      </c>
      <c r="EJ8" s="9"/>
      <c r="EK8" s="9"/>
      <c r="EL8" s="9">
        <v>1944400</v>
      </c>
      <c r="EM8" s="9"/>
      <c r="EN8" s="9">
        <v>-72171257.640000001</v>
      </c>
      <c r="EO8" s="9"/>
      <c r="EP8" s="9"/>
      <c r="EQ8" s="9"/>
      <c r="ER8" s="9"/>
      <c r="ES8" s="9"/>
      <c r="ET8" s="9"/>
      <c r="EU8" s="9"/>
      <c r="EV8" s="10"/>
      <c r="EW8" s="9">
        <v>-10226857.640000001</v>
      </c>
      <c r="EX8" s="9"/>
      <c r="EY8" s="9">
        <v>-10226857.640000001</v>
      </c>
      <c r="EZ8" s="9"/>
      <c r="FA8" s="10"/>
      <c r="FB8" s="9">
        <v>346168745.81999999</v>
      </c>
      <c r="FC8" s="9">
        <v>35663467.030000001</v>
      </c>
      <c r="FD8" s="9">
        <v>35663467.030000001</v>
      </c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>
        <v>103850262.54000001</v>
      </c>
      <c r="FT8" s="9">
        <v>26650882.960000001</v>
      </c>
      <c r="FU8" s="9"/>
      <c r="FV8" s="9"/>
      <c r="FW8" s="9"/>
      <c r="FX8" s="9">
        <v>26240.799999999999</v>
      </c>
      <c r="FY8" s="9">
        <v>14483743.98</v>
      </c>
      <c r="FZ8" s="9">
        <v>19829400.5</v>
      </c>
      <c r="GA8" s="9">
        <v>4607400.8600000003</v>
      </c>
      <c r="GB8" s="9">
        <v>6644229.6600000001</v>
      </c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>
        <v>117280.98</v>
      </c>
      <c r="GO8" s="9"/>
      <c r="GP8" s="9"/>
      <c r="GQ8" s="9"/>
      <c r="GR8" s="9">
        <v>32308020.120000001</v>
      </c>
      <c r="GS8" s="9"/>
      <c r="GT8" s="10"/>
      <c r="GU8" s="9">
        <v>-35761494.409999996</v>
      </c>
      <c r="GV8" s="9">
        <v>78827.62</v>
      </c>
      <c r="GW8" s="9">
        <v>28780.29</v>
      </c>
      <c r="GX8" s="9"/>
      <c r="GY8" s="9"/>
      <c r="GZ8" s="10"/>
      <c r="HA8" s="9">
        <v>-35711447.079999998</v>
      </c>
      <c r="HB8" s="9"/>
      <c r="HC8" s="9"/>
      <c r="HD8" s="9"/>
      <c r="HE8" s="10"/>
      <c r="HF8" s="9">
        <v>-35711447.079999998</v>
      </c>
      <c r="HG8" s="9">
        <v>-35711447.079999998</v>
      </c>
      <c r="HH8" s="9"/>
      <c r="HI8" s="9"/>
      <c r="HJ8" s="9">
        <v>-35711447.079999998</v>
      </c>
      <c r="HK8" s="9"/>
      <c r="HL8" s="9"/>
      <c r="HM8" s="9"/>
      <c r="HN8" s="9">
        <v>-35711447.079999998</v>
      </c>
      <c r="HO8" s="9"/>
      <c r="HP8" s="9">
        <v>-35711447.079999998</v>
      </c>
      <c r="HQ8" s="9">
        <v>38843807.210000001</v>
      </c>
      <c r="HR8" s="9">
        <v>6737362.4199999999</v>
      </c>
      <c r="HS8" s="9">
        <v>38605917.869999997</v>
      </c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10"/>
      <c r="IH8" s="9">
        <v>84187087.5</v>
      </c>
      <c r="II8" s="9"/>
      <c r="IJ8" s="9"/>
      <c r="IK8" s="9">
        <v>146085187.83000001</v>
      </c>
      <c r="IL8" s="9">
        <v>32418204.789999999</v>
      </c>
      <c r="IM8" s="9">
        <v>26240.799999999999</v>
      </c>
      <c r="IN8" s="9">
        <v>18620316.600000001</v>
      </c>
      <c r="IO8" s="9"/>
      <c r="IP8" s="9"/>
      <c r="IQ8" s="9"/>
      <c r="IR8" s="9"/>
      <c r="IS8" s="9"/>
      <c r="IT8" s="9"/>
      <c r="IU8" s="10"/>
      <c r="IV8" s="9">
        <v>197149950.02000001</v>
      </c>
      <c r="IW8" s="9">
        <v>-112962862.52</v>
      </c>
      <c r="IX8" s="9">
        <v>50000000</v>
      </c>
      <c r="IY8" s="9">
        <v>124317.8</v>
      </c>
      <c r="IZ8" s="9">
        <v>550</v>
      </c>
      <c r="JA8" s="9"/>
      <c r="JB8" s="9"/>
      <c r="JC8" s="9"/>
      <c r="JD8" s="10"/>
      <c r="JE8" s="9">
        <v>50124867.799999997</v>
      </c>
      <c r="JF8" s="9">
        <v>23953970.75</v>
      </c>
      <c r="JG8" s="9">
        <v>50000000</v>
      </c>
      <c r="JH8" s="9"/>
      <c r="JI8" s="9"/>
      <c r="JJ8" s="9"/>
      <c r="JK8" s="9"/>
      <c r="JL8" s="10"/>
      <c r="JM8" s="9">
        <v>73953970.75</v>
      </c>
      <c r="JN8" s="9">
        <v>-23829102.949999999</v>
      </c>
      <c r="JO8" s="9"/>
      <c r="JP8" s="9"/>
      <c r="JQ8" s="9">
        <v>150000000</v>
      </c>
      <c r="JR8" s="9">
        <v>27000000</v>
      </c>
      <c r="JS8" s="9"/>
      <c r="JT8" s="9"/>
      <c r="JU8" s="10"/>
      <c r="JV8" s="9">
        <v>177000000</v>
      </c>
      <c r="JW8" s="9">
        <v>20000000</v>
      </c>
      <c r="JX8" s="9">
        <v>3746333.32</v>
      </c>
      <c r="JY8" s="9"/>
      <c r="JZ8" s="9">
        <v>19776275.18</v>
      </c>
      <c r="KA8" s="9"/>
      <c r="KB8" s="10"/>
      <c r="KC8" s="9">
        <v>43522608.5</v>
      </c>
      <c r="KD8" s="9">
        <v>133477391.5</v>
      </c>
      <c r="KE8" s="9">
        <v>140622</v>
      </c>
      <c r="KF8" s="9"/>
      <c r="KG8" s="10"/>
      <c r="KH8" s="9">
        <v>-3173951.97</v>
      </c>
      <c r="KI8" s="9">
        <v>63791928.399999999</v>
      </c>
      <c r="KJ8" s="9">
        <v>60617976.43</v>
      </c>
      <c r="KK8" s="9">
        <v>-35711447.079999998</v>
      </c>
      <c r="KL8" s="9">
        <v>6644229.6600000001</v>
      </c>
      <c r="KM8" s="9">
        <v>2552356.42</v>
      </c>
      <c r="KN8" s="9">
        <v>3234622.92</v>
      </c>
      <c r="KO8" s="9">
        <v>1471129.38</v>
      </c>
      <c r="KP8" s="9"/>
      <c r="KQ8" s="9"/>
      <c r="KR8" s="9"/>
      <c r="KS8" s="9">
        <v>20925.36</v>
      </c>
      <c r="KT8" s="9"/>
      <c r="KU8" s="9">
        <v>4527539.99</v>
      </c>
      <c r="KV8" s="9">
        <v>-117280.98</v>
      </c>
      <c r="KW8" s="9"/>
      <c r="KX8" s="9"/>
      <c r="KY8" s="9">
        <v>-126285713.05</v>
      </c>
      <c r="KZ8" s="9">
        <v>-945263.82</v>
      </c>
      <c r="LA8" s="9">
        <v>29702038.68</v>
      </c>
      <c r="LB8" s="9"/>
      <c r="LC8" s="9"/>
      <c r="LD8" s="9">
        <v>1944000</v>
      </c>
      <c r="LE8" s="11" t="s">
        <v>1559</v>
      </c>
      <c r="LF8" s="9">
        <v>-112962862.52</v>
      </c>
      <c r="LG8" s="9"/>
      <c r="LH8" s="9"/>
      <c r="LI8" s="9"/>
      <c r="LJ8" s="9">
        <v>60617976.43</v>
      </c>
      <c r="LK8" s="9">
        <v>63791928.399999999</v>
      </c>
      <c r="LL8" s="9"/>
      <c r="LM8" s="9"/>
      <c r="LN8" s="9"/>
      <c r="LO8" s="10"/>
      <c r="LP8" s="9">
        <v>-3173951.97</v>
      </c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11"/>
      <c r="MM8" s="11"/>
      <c r="MN8" s="9"/>
      <c r="MO8" s="11"/>
      <c r="MP8" s="10"/>
      <c r="MQ8" s="10"/>
      <c r="MR8" s="10"/>
      <c r="MS8" s="10"/>
      <c r="MT8" s="10"/>
      <c r="MU8" s="12"/>
      <c r="MV8" s="9">
        <v>0</v>
      </c>
      <c r="MW8" s="9">
        <v>0</v>
      </c>
      <c r="MX8" s="9">
        <v>0</v>
      </c>
      <c r="MY8" s="9"/>
      <c r="MZ8" s="9"/>
      <c r="NA8" s="9">
        <v>0</v>
      </c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>
        <v>31608363.780000001</v>
      </c>
      <c r="RR8" s="9">
        <v>88.62953159716956</v>
      </c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10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0"/>
      <c r="TX8" s="11"/>
      <c r="TY8" s="11"/>
      <c r="TZ8" s="11"/>
      <c r="UA8" s="10"/>
      <c r="UB8" s="11"/>
      <c r="UC8" s="11"/>
      <c r="UD8" s="11"/>
      <c r="UE8" s="10"/>
      <c r="UF8" s="10"/>
      <c r="UG8" s="11"/>
      <c r="UH8" s="11"/>
      <c r="UI8" s="11"/>
      <c r="UJ8" s="10"/>
      <c r="UK8" s="11"/>
      <c r="UL8" s="11"/>
      <c r="UM8" s="11"/>
      <c r="UN8" s="10"/>
      <c r="UO8" s="11"/>
      <c r="UP8" s="11"/>
      <c r="UQ8" s="11"/>
      <c r="UR8" s="10"/>
      <c r="US8" s="11"/>
      <c r="UT8" s="11"/>
      <c r="UU8" s="11"/>
      <c r="UV8" s="10"/>
      <c r="UW8" s="11"/>
      <c r="UX8" s="11"/>
      <c r="UY8" s="11"/>
      <c r="UZ8" s="11"/>
      <c r="VA8" s="11">
        <v>130946943.53</v>
      </c>
      <c r="VB8" s="11">
        <v>97.23</v>
      </c>
      <c r="VC8" s="11">
        <v>0</v>
      </c>
      <c r="VD8" s="11">
        <v>74166.42</v>
      </c>
      <c r="VE8" s="11">
        <v>0.06</v>
      </c>
      <c r="VF8" s="11">
        <v>0</v>
      </c>
      <c r="VG8" s="11">
        <v>0</v>
      </c>
      <c r="VH8" s="11">
        <v>0</v>
      </c>
      <c r="VI8" s="11">
        <v>0</v>
      </c>
      <c r="VJ8" s="11">
        <v>3659446.15</v>
      </c>
      <c r="VK8" s="11">
        <v>2.7199999999999998</v>
      </c>
      <c r="VL8" s="11">
        <v>0</v>
      </c>
      <c r="VM8" s="11">
        <v>0</v>
      </c>
      <c r="VN8" s="11">
        <v>0</v>
      </c>
      <c r="VO8" s="11">
        <v>0</v>
      </c>
      <c r="VP8" s="11">
        <v>0</v>
      </c>
    </row>
    <row r="9" spans="1:588" ht="13.8">
      <c r="C9" t="s">
        <v>1534</v>
      </c>
      <c r="E9" s="11" t="s">
        <v>1557</v>
      </c>
      <c r="F9" s="9">
        <v>47083833.090000004</v>
      </c>
      <c r="G9" s="9"/>
      <c r="H9" s="9"/>
      <c r="I9" s="9">
        <v>38884836.43</v>
      </c>
      <c r="J9" s="9"/>
      <c r="K9" s="9">
        <v>1962827.32</v>
      </c>
      <c r="L9" s="9"/>
      <c r="M9" s="9"/>
      <c r="N9" s="9"/>
      <c r="O9" s="9">
        <v>58015414.079999998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>
        <v>6265183.1600000001</v>
      </c>
      <c r="AC9" s="9"/>
      <c r="AD9" s="10"/>
      <c r="AE9" s="9">
        <v>156221371.74000001</v>
      </c>
      <c r="AF9" s="9"/>
      <c r="AG9" s="9"/>
      <c r="AH9" s="9"/>
      <c r="AI9" s="9"/>
      <c r="AJ9" s="9"/>
      <c r="AK9" s="9">
        <v>5264351.47</v>
      </c>
      <c r="AL9" s="9"/>
      <c r="AM9" s="9">
        <v>22574358.829999998</v>
      </c>
      <c r="AN9" s="9"/>
      <c r="AO9" s="9"/>
      <c r="AP9" s="9"/>
      <c r="AQ9" s="9"/>
      <c r="AR9" s="9"/>
      <c r="AS9" s="9">
        <v>1711891.22</v>
      </c>
      <c r="AT9" s="9"/>
      <c r="AU9" s="9"/>
      <c r="AV9" s="9"/>
      <c r="AW9" s="9">
        <v>1821090.96</v>
      </c>
      <c r="AX9" s="9"/>
      <c r="AY9" s="9"/>
      <c r="AZ9" s="9"/>
      <c r="BA9" s="10"/>
      <c r="BB9" s="9">
        <v>31371692.48</v>
      </c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10"/>
      <c r="BY9" s="9">
        <v>187593064.22</v>
      </c>
      <c r="BZ9" s="9">
        <v>61758218</v>
      </c>
      <c r="CA9" s="9"/>
      <c r="CB9" s="9">
        <v>21562000</v>
      </c>
      <c r="CC9" s="9">
        <v>42835809.909999996</v>
      </c>
      <c r="CD9" s="9">
        <v>4799618.47</v>
      </c>
      <c r="CE9" s="9">
        <v>6028678.7699999996</v>
      </c>
      <c r="CF9" s="9">
        <v>1431503.28</v>
      </c>
      <c r="CG9" s="9"/>
      <c r="CH9" s="9">
        <v>110281.79</v>
      </c>
      <c r="CI9" s="9"/>
      <c r="CJ9" s="9">
        <v>11841757.24</v>
      </c>
      <c r="CK9" s="9"/>
      <c r="CL9" s="9"/>
      <c r="CM9" s="9"/>
      <c r="CN9" s="9">
        <v>1200000</v>
      </c>
      <c r="CO9" s="9"/>
      <c r="CP9" s="9"/>
      <c r="CQ9" s="9"/>
      <c r="CR9" s="9"/>
      <c r="CS9" s="9"/>
      <c r="CT9" s="9"/>
      <c r="CU9" s="9"/>
      <c r="CV9" s="9"/>
      <c r="CW9" s="9"/>
      <c r="CX9" s="9"/>
      <c r="CY9" s="9">
        <v>617139.55000000005</v>
      </c>
      <c r="CZ9" s="9"/>
      <c r="DA9" s="10"/>
      <c r="DB9" s="9">
        <v>152185007.00999999</v>
      </c>
      <c r="DC9" s="9">
        <v>1400000</v>
      </c>
      <c r="DD9" s="9"/>
      <c r="DE9" s="9"/>
      <c r="DF9" s="9"/>
      <c r="DG9" s="9"/>
      <c r="DH9" s="9">
        <v>8574778.5199999996</v>
      </c>
      <c r="DI9" s="9"/>
      <c r="DJ9" s="9">
        <v>13262771.199999999</v>
      </c>
      <c r="DK9" s="9"/>
      <c r="DL9" s="9"/>
      <c r="DM9" s="10"/>
      <c r="DN9" s="9">
        <v>23237549.719999999</v>
      </c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10"/>
      <c r="EH9" s="9">
        <v>175422556.72999999</v>
      </c>
      <c r="EI9" s="9">
        <v>54330000</v>
      </c>
      <c r="EJ9" s="9"/>
      <c r="EK9" s="9"/>
      <c r="EL9" s="9">
        <v>8146126.3700000001</v>
      </c>
      <c r="EM9" s="9"/>
      <c r="EN9" s="9">
        <v>-46815093.060000002</v>
      </c>
      <c r="EO9" s="9"/>
      <c r="EP9" s="9">
        <v>-3481889.64</v>
      </c>
      <c r="EQ9" s="9"/>
      <c r="ER9" s="9"/>
      <c r="ES9" s="9"/>
      <c r="ET9" s="9"/>
      <c r="EU9" s="9"/>
      <c r="EV9" s="10"/>
      <c r="EW9" s="9">
        <v>12179143.67</v>
      </c>
      <c r="EX9" s="9">
        <v>-8636.18</v>
      </c>
      <c r="EY9" s="9">
        <v>12170507.49</v>
      </c>
      <c r="EZ9" s="9"/>
      <c r="FA9" s="10"/>
      <c r="FB9" s="9">
        <v>187593064.22</v>
      </c>
      <c r="FC9" s="9">
        <v>235531886.09999999</v>
      </c>
      <c r="FD9" s="9">
        <v>235531886.09999999</v>
      </c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>
        <v>229262679.99000001</v>
      </c>
      <c r="FT9" s="9">
        <v>146481900.86000001</v>
      </c>
      <c r="FU9" s="9"/>
      <c r="FV9" s="9"/>
      <c r="FW9" s="9"/>
      <c r="FX9" s="9">
        <v>870585.42</v>
      </c>
      <c r="FY9" s="9">
        <v>42088798.020000003</v>
      </c>
      <c r="FZ9" s="9">
        <v>17691380.5</v>
      </c>
      <c r="GA9" s="9">
        <v>2646627.12</v>
      </c>
      <c r="GB9" s="9">
        <v>3826535.86</v>
      </c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>
        <v>-756927.18</v>
      </c>
      <c r="GO9" s="9">
        <v>-327873.57</v>
      </c>
      <c r="GP9" s="9"/>
      <c r="GQ9" s="9">
        <v>5000000</v>
      </c>
      <c r="GR9" s="9">
        <v>2782554.33</v>
      </c>
      <c r="GS9" s="9"/>
      <c r="GT9" s="10"/>
      <c r="GU9" s="9">
        <v>13294833.26</v>
      </c>
      <c r="GV9" s="9"/>
      <c r="GW9" s="9">
        <v>367140.97</v>
      </c>
      <c r="GX9" s="9"/>
      <c r="GY9" s="9"/>
      <c r="GZ9" s="10"/>
      <c r="HA9" s="9">
        <v>12927692.289999999</v>
      </c>
      <c r="HB9" s="9">
        <v>294211.74</v>
      </c>
      <c r="HC9" s="9"/>
      <c r="HD9" s="9"/>
      <c r="HE9" s="10"/>
      <c r="HF9" s="9">
        <v>12633480.550000001</v>
      </c>
      <c r="HG9" s="9">
        <v>12633480.550000001</v>
      </c>
      <c r="HH9" s="9"/>
      <c r="HI9" s="9">
        <v>3985.59</v>
      </c>
      <c r="HJ9" s="9">
        <v>12629494.960000001</v>
      </c>
      <c r="HK9" s="9"/>
      <c r="HL9" s="9"/>
      <c r="HM9" s="9">
        <v>-1963841.23</v>
      </c>
      <c r="HN9" s="9">
        <v>10669639.32</v>
      </c>
      <c r="HO9" s="9">
        <v>3451.36</v>
      </c>
      <c r="HP9" s="9">
        <v>10666187.960000001</v>
      </c>
      <c r="HQ9" s="9">
        <v>295950635.92000002</v>
      </c>
      <c r="HR9" s="9">
        <v>17684456.640000001</v>
      </c>
      <c r="HS9" s="9">
        <v>79411289.730000004</v>
      </c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10"/>
      <c r="IH9" s="9">
        <v>393046382.29000002</v>
      </c>
      <c r="II9" s="9"/>
      <c r="IJ9" s="9"/>
      <c r="IK9" s="9">
        <v>230340848.78999999</v>
      </c>
      <c r="IL9" s="9">
        <v>43307176.390000001</v>
      </c>
      <c r="IM9" s="9">
        <v>7707130.8899999997</v>
      </c>
      <c r="IN9" s="9">
        <v>99654397.680000007</v>
      </c>
      <c r="IO9" s="9"/>
      <c r="IP9" s="9"/>
      <c r="IQ9" s="9"/>
      <c r="IR9" s="9"/>
      <c r="IS9" s="9"/>
      <c r="IT9" s="9"/>
      <c r="IU9" s="10"/>
      <c r="IV9" s="9">
        <v>381009553.75</v>
      </c>
      <c r="IW9" s="9">
        <v>12036828.539999999</v>
      </c>
      <c r="IX9" s="9">
        <v>4600115</v>
      </c>
      <c r="IY9" s="9"/>
      <c r="IZ9" s="9">
        <v>5000000</v>
      </c>
      <c r="JA9" s="9"/>
      <c r="JB9" s="9">
        <v>657637.51</v>
      </c>
      <c r="JC9" s="9"/>
      <c r="JD9" s="10"/>
      <c r="JE9" s="9">
        <v>10257752.51</v>
      </c>
      <c r="JF9" s="9">
        <v>2656570.08</v>
      </c>
      <c r="JG9" s="9">
        <v>5200000</v>
      </c>
      <c r="JH9" s="9"/>
      <c r="JI9" s="9"/>
      <c r="JJ9" s="9">
        <v>586691.12</v>
      </c>
      <c r="JK9" s="9"/>
      <c r="JL9" s="10"/>
      <c r="JM9" s="9">
        <v>8443261.1999999993</v>
      </c>
      <c r="JN9" s="9">
        <v>1814491.31</v>
      </c>
      <c r="JO9" s="9"/>
      <c r="JP9" s="9"/>
      <c r="JQ9" s="9">
        <v>86596758</v>
      </c>
      <c r="JR9" s="9"/>
      <c r="JS9" s="9"/>
      <c r="JT9" s="9"/>
      <c r="JU9" s="10"/>
      <c r="JV9" s="9">
        <v>86596758</v>
      </c>
      <c r="JW9" s="9">
        <v>91038540</v>
      </c>
      <c r="JX9" s="9">
        <v>3996569.16</v>
      </c>
      <c r="JY9" s="9"/>
      <c r="JZ9" s="9"/>
      <c r="KA9" s="9"/>
      <c r="KB9" s="10"/>
      <c r="KC9" s="9">
        <v>95035109.159999996</v>
      </c>
      <c r="KD9" s="9">
        <v>-8438351.1600000001</v>
      </c>
      <c r="KE9" s="9">
        <v>892703.16</v>
      </c>
      <c r="KF9" s="9"/>
      <c r="KG9" s="10"/>
      <c r="KH9" s="9">
        <v>6305671.8499999996</v>
      </c>
      <c r="KI9" s="9">
        <v>32151775.440000001</v>
      </c>
      <c r="KJ9" s="9">
        <v>38457447.289999999</v>
      </c>
      <c r="KK9" s="9">
        <v>12633480.550000001</v>
      </c>
      <c r="KL9" s="9">
        <v>3826535.86</v>
      </c>
      <c r="KM9" s="9">
        <v>2184487.16</v>
      </c>
      <c r="KN9" s="9">
        <v>1320213.96</v>
      </c>
      <c r="KO9" s="9"/>
      <c r="KP9" s="9"/>
      <c r="KQ9" s="9"/>
      <c r="KR9" s="9">
        <v>-5000000</v>
      </c>
      <c r="KS9" s="9">
        <v>35164.129999999997</v>
      </c>
      <c r="KT9" s="9"/>
      <c r="KU9" s="9">
        <v>2242018.2999999998</v>
      </c>
      <c r="KV9" s="9">
        <v>327873.57</v>
      </c>
      <c r="KW9" s="9">
        <v>-201847.32</v>
      </c>
      <c r="KX9" s="9"/>
      <c r="KY9" s="9">
        <v>-2184670.15</v>
      </c>
      <c r="KZ9" s="9">
        <v>-7134659.7599999998</v>
      </c>
      <c r="LA9" s="9">
        <v>3988232.24</v>
      </c>
      <c r="LB9" s="9"/>
      <c r="LC9" s="9"/>
      <c r="LD9" s="9"/>
      <c r="LE9" s="11"/>
      <c r="LF9" s="9">
        <v>12036828.539999999</v>
      </c>
      <c r="LG9" s="9"/>
      <c r="LH9" s="9"/>
      <c r="LI9" s="9"/>
      <c r="LJ9" s="9">
        <v>38457447.289999999</v>
      </c>
      <c r="LK9" s="9">
        <v>32151775.440000001</v>
      </c>
      <c r="LL9" s="9"/>
      <c r="LM9" s="9"/>
      <c r="LN9" s="9"/>
      <c r="LO9" s="10"/>
      <c r="LP9" s="9">
        <v>6305671.8499999996</v>
      </c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11"/>
      <c r="MM9" s="11"/>
      <c r="MN9" s="9"/>
      <c r="MO9" s="11"/>
      <c r="MP9" s="10"/>
      <c r="MQ9" s="10"/>
      <c r="MR9" s="10"/>
      <c r="MS9" s="10"/>
      <c r="MT9" s="10"/>
      <c r="MU9" s="12"/>
      <c r="MV9" s="9">
        <v>0</v>
      </c>
      <c r="MW9" s="9">
        <v>0</v>
      </c>
      <c r="MX9" s="9">
        <v>0</v>
      </c>
      <c r="MY9" s="9"/>
      <c r="MZ9" s="9"/>
      <c r="NA9" s="9">
        <v>0</v>
      </c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>
        <v>15656852.210000001</v>
      </c>
      <c r="RR9" s="9">
        <v>6.6474448403782391</v>
      </c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10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0"/>
      <c r="TX9" s="11"/>
      <c r="TY9" s="11"/>
      <c r="TZ9" s="11"/>
      <c r="UA9" s="10"/>
      <c r="UB9" s="11"/>
      <c r="UC9" s="11"/>
      <c r="UD9" s="11"/>
      <c r="UE9" s="10"/>
      <c r="UF9" s="10"/>
      <c r="UG9" s="11"/>
      <c r="UH9" s="11"/>
      <c r="UI9" s="11"/>
      <c r="UJ9" s="10"/>
      <c r="UK9" s="11"/>
      <c r="UL9" s="11"/>
      <c r="UM9" s="11"/>
      <c r="UN9" s="10"/>
      <c r="UO9" s="11"/>
      <c r="UP9" s="11"/>
      <c r="UQ9" s="11"/>
      <c r="UR9" s="10"/>
      <c r="US9" s="11"/>
      <c r="UT9" s="11"/>
      <c r="UU9" s="11"/>
      <c r="UV9" s="10"/>
      <c r="UW9" s="11"/>
      <c r="UX9" s="11"/>
      <c r="UY9" s="11"/>
      <c r="UZ9" s="11"/>
      <c r="VA9" s="11">
        <v>140831387.08000001</v>
      </c>
      <c r="VB9" s="11">
        <v>99.1</v>
      </c>
      <c r="VC9" s="11">
        <v>0</v>
      </c>
      <c r="VD9" s="11">
        <v>636092.21</v>
      </c>
      <c r="VE9" s="11">
        <v>0.45</v>
      </c>
      <c r="VF9" s="11">
        <v>0</v>
      </c>
      <c r="VG9" s="11">
        <v>80818</v>
      </c>
      <c r="VH9" s="11">
        <v>0.06</v>
      </c>
      <c r="VI9" s="11">
        <v>0</v>
      </c>
      <c r="VJ9" s="11">
        <v>564267.82999999996</v>
      </c>
      <c r="VK9" s="11">
        <v>0.4</v>
      </c>
      <c r="VL9" s="11">
        <v>0</v>
      </c>
      <c r="VM9" s="11">
        <v>0</v>
      </c>
      <c r="VN9" s="11">
        <v>0</v>
      </c>
      <c r="VO9" s="11">
        <v>0</v>
      </c>
      <c r="VP9" s="11">
        <v>0</v>
      </c>
    </row>
    <row r="10" spans="1:588" ht="13.8">
      <c r="C10" t="s">
        <v>1535</v>
      </c>
      <c r="E10" s="11" t="s">
        <v>1545</v>
      </c>
      <c r="F10" s="9">
        <v>172322888.66999999</v>
      </c>
      <c r="G10" s="9"/>
      <c r="H10" s="9"/>
      <c r="I10" s="9">
        <v>225946769.87</v>
      </c>
      <c r="J10" s="9">
        <v>766567406.89999998</v>
      </c>
      <c r="K10" s="9">
        <v>157374107.24000001</v>
      </c>
      <c r="L10" s="9"/>
      <c r="M10" s="9"/>
      <c r="N10" s="9"/>
      <c r="O10" s="9">
        <v>444559186.32999998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v>4634958.82</v>
      </c>
      <c r="AC10" s="9"/>
      <c r="AD10" s="10"/>
      <c r="AE10" s="9">
        <v>1771405317.8299999</v>
      </c>
      <c r="AF10" s="9"/>
      <c r="AG10" s="9"/>
      <c r="AH10" s="9">
        <v>5001000</v>
      </c>
      <c r="AI10" s="9"/>
      <c r="AJ10" s="9">
        <v>33635761.25</v>
      </c>
      <c r="AK10" s="9">
        <v>179046529.31999999</v>
      </c>
      <c r="AL10" s="9">
        <v>227754395.74000001</v>
      </c>
      <c r="AM10" s="9">
        <v>800982349.14999998</v>
      </c>
      <c r="AN10" s="9"/>
      <c r="AO10" s="9">
        <v>78219407.780000001</v>
      </c>
      <c r="AP10" s="9">
        <v>283932.28000000003</v>
      </c>
      <c r="AQ10" s="9"/>
      <c r="AR10" s="9"/>
      <c r="AS10" s="9">
        <v>196205321.87</v>
      </c>
      <c r="AT10" s="9"/>
      <c r="AU10" s="9"/>
      <c r="AV10" s="9">
        <v>14132085.33</v>
      </c>
      <c r="AW10" s="9">
        <v>177373.87</v>
      </c>
      <c r="AX10" s="9"/>
      <c r="AY10" s="9"/>
      <c r="AZ10" s="9"/>
      <c r="BA10" s="10"/>
      <c r="BB10" s="9">
        <v>1535438156.5899999</v>
      </c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10"/>
      <c r="BY10" s="9">
        <v>3306843474.4200001</v>
      </c>
      <c r="BZ10" s="9">
        <v>50000000</v>
      </c>
      <c r="CA10" s="9"/>
      <c r="CB10" s="9">
        <v>11995572.66</v>
      </c>
      <c r="CC10" s="9">
        <v>215679740.69</v>
      </c>
      <c r="CD10" s="9">
        <v>263795470.81</v>
      </c>
      <c r="CE10" s="9">
        <v>6807769</v>
      </c>
      <c r="CF10" s="9">
        <v>44523151.5</v>
      </c>
      <c r="CG10" s="9"/>
      <c r="CH10" s="9">
        <v>566622.23</v>
      </c>
      <c r="CI10" s="9"/>
      <c r="CJ10" s="9">
        <v>309632799.06999999</v>
      </c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10"/>
      <c r="DB10" s="9">
        <v>903001125.96000004</v>
      </c>
      <c r="DC10" s="9">
        <v>1111477500</v>
      </c>
      <c r="DD10" s="9"/>
      <c r="DE10" s="9"/>
      <c r="DF10" s="9"/>
      <c r="DG10" s="9"/>
      <c r="DH10" s="9"/>
      <c r="DI10" s="9"/>
      <c r="DJ10" s="9"/>
      <c r="DK10" s="9"/>
      <c r="DL10" s="9"/>
      <c r="DM10" s="10"/>
      <c r="DN10" s="9">
        <v>1380893282.1099999</v>
      </c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10"/>
      <c r="EH10" s="9">
        <v>2283894408.0700002</v>
      </c>
      <c r="EI10" s="9">
        <v>270000000</v>
      </c>
      <c r="EJ10" s="9"/>
      <c r="EK10" s="9"/>
      <c r="EL10" s="9">
        <v>403523826.20999998</v>
      </c>
      <c r="EM10" s="9">
        <v>1302336.93</v>
      </c>
      <c r="EN10" s="9">
        <v>89691075.650000006</v>
      </c>
      <c r="EO10" s="9"/>
      <c r="EP10" s="9"/>
      <c r="EQ10" s="9"/>
      <c r="ER10" s="9"/>
      <c r="ES10" s="9"/>
      <c r="ET10" s="9"/>
      <c r="EU10" s="9"/>
      <c r="EV10" s="10"/>
      <c r="EW10" s="9">
        <v>764517238.78999996</v>
      </c>
      <c r="EX10" s="9">
        <v>258431827.56</v>
      </c>
      <c r="EY10" s="9">
        <v>1022949066.35</v>
      </c>
      <c r="EZ10" s="9"/>
      <c r="FA10" s="10"/>
      <c r="FB10" s="9">
        <v>3306843474.4200001</v>
      </c>
      <c r="FC10" s="9">
        <v>530501119.11000001</v>
      </c>
      <c r="FD10" s="9">
        <v>530501119.11000001</v>
      </c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>
        <v>379146616.43000001</v>
      </c>
      <c r="FT10" s="9">
        <v>274602830.20999998</v>
      </c>
      <c r="FU10" s="9"/>
      <c r="FV10" s="9"/>
      <c r="FW10" s="9"/>
      <c r="FX10" s="9">
        <v>3262869.24</v>
      </c>
      <c r="FY10" s="9">
        <v>109276.11</v>
      </c>
      <c r="FZ10" s="9">
        <v>56508895.549999997</v>
      </c>
      <c r="GA10" s="9">
        <v>39505277.219999999</v>
      </c>
      <c r="GB10" s="9">
        <v>-5157468.0999999996</v>
      </c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>
        <v>1012747.93</v>
      </c>
      <c r="GO10" s="9">
        <v>1012747.93</v>
      </c>
      <c r="GP10" s="9"/>
      <c r="GQ10" s="9">
        <v>44621.23</v>
      </c>
      <c r="GR10" s="9">
        <v>8006.55</v>
      </c>
      <c r="GS10" s="9"/>
      <c r="GT10" s="10"/>
      <c r="GU10" s="9">
        <v>152419878.38999999</v>
      </c>
      <c r="GV10" s="9">
        <v>670988.74</v>
      </c>
      <c r="GW10" s="9">
        <v>1579282.23</v>
      </c>
      <c r="GX10" s="9"/>
      <c r="GY10" s="9"/>
      <c r="GZ10" s="10"/>
      <c r="HA10" s="9">
        <v>151511584.90000001</v>
      </c>
      <c r="HB10" s="9">
        <v>45173120.670000002</v>
      </c>
      <c r="HC10" s="9"/>
      <c r="HD10" s="9"/>
      <c r="HE10" s="10"/>
      <c r="HF10" s="9">
        <v>106338464.23</v>
      </c>
      <c r="HG10" s="9">
        <v>106338464.23</v>
      </c>
      <c r="HH10" s="9"/>
      <c r="HI10" s="9">
        <v>46752762.909999996</v>
      </c>
      <c r="HJ10" s="9">
        <v>59585701.32</v>
      </c>
      <c r="HK10" s="9"/>
      <c r="HL10" s="9"/>
      <c r="HM10" s="9"/>
      <c r="HN10" s="9">
        <v>106338464.23</v>
      </c>
      <c r="HO10" s="9">
        <v>46752762.909999996</v>
      </c>
      <c r="HP10" s="9">
        <v>59585701.32</v>
      </c>
      <c r="HQ10" s="9">
        <v>704603454.45000005</v>
      </c>
      <c r="HR10" s="9">
        <v>931189.22</v>
      </c>
      <c r="HS10" s="9">
        <v>181023690.69999999</v>
      </c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10"/>
      <c r="IH10" s="9">
        <v>886558334.37</v>
      </c>
      <c r="II10" s="9"/>
      <c r="IJ10" s="9"/>
      <c r="IK10" s="9">
        <v>430243091.75999999</v>
      </c>
      <c r="IL10" s="9">
        <v>87154249.150000006</v>
      </c>
      <c r="IM10" s="9">
        <v>68503579.120000005</v>
      </c>
      <c r="IN10" s="9">
        <v>92692895.069999993</v>
      </c>
      <c r="IO10" s="9"/>
      <c r="IP10" s="9"/>
      <c r="IQ10" s="9"/>
      <c r="IR10" s="9"/>
      <c r="IS10" s="9"/>
      <c r="IT10" s="9"/>
      <c r="IU10" s="10"/>
      <c r="IV10" s="9">
        <v>678593815.10000002</v>
      </c>
      <c r="IW10" s="9">
        <v>207964519.27000001</v>
      </c>
      <c r="IX10" s="9"/>
      <c r="IY10" s="9"/>
      <c r="IZ10" s="9"/>
      <c r="JA10" s="9"/>
      <c r="JB10" s="9">
        <v>25580163.789999999</v>
      </c>
      <c r="JC10" s="9"/>
      <c r="JD10" s="10"/>
      <c r="JE10" s="9">
        <v>25580163.789999999</v>
      </c>
      <c r="JF10" s="9">
        <v>21739898.710000001</v>
      </c>
      <c r="JG10" s="9">
        <v>26460000</v>
      </c>
      <c r="JH10" s="9"/>
      <c r="JI10" s="9"/>
      <c r="JJ10" s="9">
        <v>596915.14</v>
      </c>
      <c r="JK10" s="9"/>
      <c r="JL10" s="10"/>
      <c r="JM10" s="9">
        <v>48796813.850000001</v>
      </c>
      <c r="JN10" s="9">
        <v>-23216650.059999999</v>
      </c>
      <c r="JO10" s="9"/>
      <c r="JP10" s="9"/>
      <c r="JQ10" s="9">
        <v>347000000</v>
      </c>
      <c r="JR10" s="9">
        <v>12000000</v>
      </c>
      <c r="JS10" s="9"/>
      <c r="JT10" s="9"/>
      <c r="JU10" s="10"/>
      <c r="JV10" s="9">
        <v>359000000</v>
      </c>
      <c r="JW10" s="9">
        <v>473072500</v>
      </c>
      <c r="JX10" s="9">
        <v>64927162.409999996</v>
      </c>
      <c r="JY10" s="9"/>
      <c r="JZ10" s="9">
        <v>22000000</v>
      </c>
      <c r="KA10" s="9"/>
      <c r="KB10" s="10"/>
      <c r="KC10" s="9">
        <v>559999662.40999997</v>
      </c>
      <c r="KD10" s="9">
        <v>-200999662.41</v>
      </c>
      <c r="KE10" s="9"/>
      <c r="KF10" s="9"/>
      <c r="KG10" s="10"/>
      <c r="KH10" s="9">
        <v>-16251793.199999999</v>
      </c>
      <c r="KI10" s="9">
        <v>174056066.97999999</v>
      </c>
      <c r="KJ10" s="9">
        <v>157804273.78</v>
      </c>
      <c r="KK10" s="9">
        <v>106338464.23</v>
      </c>
      <c r="KL10" s="9">
        <v>5157468.0999999996</v>
      </c>
      <c r="KM10" s="9">
        <v>86785455.090000004</v>
      </c>
      <c r="KN10" s="9">
        <v>1343312.89</v>
      </c>
      <c r="KO10" s="9">
        <v>1409267.3</v>
      </c>
      <c r="KP10" s="9"/>
      <c r="KQ10" s="9"/>
      <c r="KR10" s="9">
        <v>-44621.23</v>
      </c>
      <c r="KS10" s="9"/>
      <c r="KT10" s="9"/>
      <c r="KU10" s="9">
        <v>35558329.149999999</v>
      </c>
      <c r="KV10" s="9">
        <v>-1012747.93</v>
      </c>
      <c r="KW10" s="9">
        <v>-135361.37</v>
      </c>
      <c r="KX10" s="9"/>
      <c r="KY10" s="9">
        <v>-279997715.75</v>
      </c>
      <c r="KZ10" s="9">
        <v>54374629.969999999</v>
      </c>
      <c r="LA10" s="9">
        <v>198188038.81999999</v>
      </c>
      <c r="LB10" s="9"/>
      <c r="LC10" s="9"/>
      <c r="LD10" s="9"/>
      <c r="LE10" s="11"/>
      <c r="LF10" s="9">
        <v>207964519.27000001</v>
      </c>
      <c r="LG10" s="9"/>
      <c r="LH10" s="9"/>
      <c r="LI10" s="9"/>
      <c r="LJ10" s="9">
        <v>157804273.78</v>
      </c>
      <c r="LK10" s="9">
        <v>174056066.97999999</v>
      </c>
      <c r="LL10" s="9"/>
      <c r="LM10" s="9"/>
      <c r="LN10" s="9"/>
      <c r="LO10" s="10"/>
      <c r="LP10" s="9">
        <v>-16251793.199999999</v>
      </c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11" t="s">
        <v>1541</v>
      </c>
      <c r="MM10" s="11"/>
      <c r="MN10" s="9"/>
      <c r="MO10" s="11" t="s">
        <v>1528</v>
      </c>
      <c r="MP10" s="10"/>
      <c r="MQ10" s="10"/>
      <c r="MR10" s="10"/>
      <c r="MS10" s="10"/>
      <c r="MT10" s="10"/>
      <c r="MU10" s="12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>
        <v>62991307.909999996</v>
      </c>
      <c r="RJ10" s="9">
        <v>23612198.469999999</v>
      </c>
      <c r="RK10" s="9"/>
      <c r="RL10" s="9"/>
      <c r="RM10" s="9"/>
      <c r="RN10" s="9">
        <v>126167.78</v>
      </c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10"/>
      <c r="SP10" s="18" t="s">
        <v>1561</v>
      </c>
      <c r="SQ10" s="11"/>
      <c r="SR10" s="11"/>
      <c r="SS10" s="11"/>
      <c r="ST10" s="18" t="s">
        <v>1561</v>
      </c>
      <c r="SU10" s="11"/>
      <c r="SV10" s="11"/>
      <c r="SW10" s="11"/>
      <c r="SX10" s="18" t="s">
        <v>1561</v>
      </c>
      <c r="SY10" s="11"/>
      <c r="SZ10" s="11"/>
      <c r="TA10" s="11"/>
      <c r="TB10" s="18" t="s">
        <v>1561</v>
      </c>
      <c r="TC10" s="11"/>
      <c r="TD10" s="11"/>
      <c r="TE10" s="11"/>
      <c r="TF10" s="18" t="s">
        <v>1561</v>
      </c>
      <c r="TG10" s="11"/>
      <c r="TH10" s="11"/>
      <c r="TI10" s="11"/>
      <c r="TJ10" s="11"/>
      <c r="TK10" s="11"/>
      <c r="TL10" s="11"/>
      <c r="TM10" s="11"/>
      <c r="TN10" s="11"/>
      <c r="TO10" s="11"/>
      <c r="TP10" s="11"/>
      <c r="TQ10" s="11"/>
      <c r="TR10" s="11"/>
      <c r="TS10" s="11"/>
      <c r="TT10" s="11"/>
      <c r="TU10" s="11"/>
      <c r="TV10" s="11"/>
      <c r="TW10" s="10"/>
      <c r="TX10" s="11"/>
      <c r="TY10" s="11"/>
      <c r="TZ10" s="11"/>
      <c r="UA10" s="10"/>
      <c r="UB10" s="11"/>
      <c r="UC10" s="11"/>
      <c r="UD10" s="11"/>
      <c r="UE10" s="10"/>
      <c r="UF10" s="10"/>
      <c r="UG10" s="11"/>
      <c r="UH10" s="11"/>
      <c r="UI10" s="11"/>
      <c r="UJ10" s="10"/>
      <c r="UK10" s="11"/>
      <c r="UL10" s="11"/>
      <c r="UM10" s="11"/>
      <c r="UN10" s="10"/>
      <c r="UO10" s="11"/>
      <c r="UP10" s="11"/>
      <c r="UQ10" s="11"/>
      <c r="UR10" s="10"/>
      <c r="US10" s="11"/>
      <c r="UT10" s="11"/>
      <c r="UU10" s="11"/>
      <c r="UV10" s="10"/>
      <c r="UW10" s="11"/>
      <c r="UX10" s="11"/>
      <c r="UY10" s="11"/>
      <c r="UZ10" s="11"/>
      <c r="VA10" s="11"/>
      <c r="VB10" s="11"/>
      <c r="VC10" s="11"/>
      <c r="VD10" s="11"/>
      <c r="VE10" s="11"/>
      <c r="VF10" s="11"/>
      <c r="VG10" s="11"/>
      <c r="VH10" s="11"/>
      <c r="VI10" s="11"/>
      <c r="VJ10" s="11"/>
      <c r="VK10" s="11"/>
      <c r="VL10" s="11"/>
      <c r="VM10" s="11"/>
      <c r="VN10" s="11"/>
      <c r="VO10" s="11"/>
      <c r="VP10" s="11"/>
    </row>
    <row r="11" spans="1:588" ht="13.8">
      <c r="C11" t="s">
        <v>1536</v>
      </c>
      <c r="E11" s="11" t="s">
        <v>1546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10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10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10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10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10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10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10"/>
      <c r="EW11" s="9"/>
      <c r="EX11" s="9"/>
      <c r="EY11" s="9"/>
      <c r="EZ11" s="9"/>
      <c r="FA11" s="10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10"/>
      <c r="GU11" s="9"/>
      <c r="GV11" s="9"/>
      <c r="GW11" s="9"/>
      <c r="GX11" s="9"/>
      <c r="GY11" s="9"/>
      <c r="GZ11" s="10"/>
      <c r="HA11" s="9"/>
      <c r="HB11" s="9"/>
      <c r="HC11" s="9"/>
      <c r="HD11" s="9"/>
      <c r="HE11" s="10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10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10"/>
      <c r="IV11" s="9"/>
      <c r="IW11" s="9"/>
      <c r="IX11" s="9"/>
      <c r="IY11" s="9"/>
      <c r="IZ11" s="9"/>
      <c r="JA11" s="9"/>
      <c r="JB11" s="9"/>
      <c r="JC11" s="9"/>
      <c r="JD11" s="10"/>
      <c r="JE11" s="9"/>
      <c r="JF11" s="9"/>
      <c r="JG11" s="9"/>
      <c r="JH11" s="9"/>
      <c r="JI11" s="9"/>
      <c r="JJ11" s="9"/>
      <c r="JK11" s="9"/>
      <c r="JL11" s="10"/>
      <c r="JM11" s="9"/>
      <c r="JN11" s="9"/>
      <c r="JO11" s="9"/>
      <c r="JP11" s="9"/>
      <c r="JQ11" s="9"/>
      <c r="JR11" s="9"/>
      <c r="JS11" s="9"/>
      <c r="JT11" s="9"/>
      <c r="JU11" s="10"/>
      <c r="JV11" s="9"/>
      <c r="JW11" s="9"/>
      <c r="JX11" s="9"/>
      <c r="JY11" s="9"/>
      <c r="JZ11" s="9"/>
      <c r="KA11" s="9"/>
      <c r="KB11" s="10"/>
      <c r="KC11" s="9"/>
      <c r="KD11" s="9"/>
      <c r="KE11" s="9"/>
      <c r="KF11" s="9"/>
      <c r="KG11" s="10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11"/>
      <c r="LF11" s="9"/>
      <c r="LG11" s="9"/>
      <c r="LH11" s="9"/>
      <c r="LI11" s="9"/>
      <c r="LJ11" s="9"/>
      <c r="LK11" s="9"/>
      <c r="LL11" s="9"/>
      <c r="LM11" s="9"/>
      <c r="LN11" s="9"/>
      <c r="LO11" s="10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11"/>
      <c r="MM11" s="11"/>
      <c r="MN11" s="9"/>
      <c r="MO11" s="11"/>
      <c r="MP11" s="10"/>
      <c r="MQ11" s="10"/>
      <c r="MR11" s="10"/>
      <c r="MS11" s="10"/>
      <c r="MT11" s="10"/>
      <c r="MU11" s="12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10"/>
      <c r="SP11" s="11"/>
      <c r="SQ11" s="11"/>
      <c r="SR11" s="11"/>
      <c r="SS11" s="11"/>
      <c r="ST11" s="11"/>
      <c r="SU11" s="11"/>
      <c r="SV11" s="11"/>
      <c r="SW11" s="11"/>
      <c r="SX11" s="11"/>
      <c r="SY11" s="11"/>
      <c r="SZ11" s="11"/>
      <c r="TA11" s="11"/>
      <c r="TB11" s="11"/>
      <c r="TC11" s="11"/>
      <c r="TD11" s="11"/>
      <c r="TE11" s="11"/>
      <c r="TF11" s="11"/>
      <c r="TG11" s="11"/>
      <c r="TH11" s="11"/>
      <c r="TI11" s="11"/>
      <c r="TJ11" s="11"/>
      <c r="TK11" s="11"/>
      <c r="TL11" s="11"/>
      <c r="TM11" s="11"/>
      <c r="TN11" s="11"/>
      <c r="TO11" s="11"/>
      <c r="TP11" s="11"/>
      <c r="TQ11" s="11"/>
      <c r="TR11" s="11"/>
      <c r="TS11" s="11"/>
      <c r="TT11" s="11"/>
      <c r="TU11" s="11"/>
      <c r="TV11" s="11"/>
      <c r="TW11" s="10"/>
      <c r="TX11" s="11"/>
      <c r="TY11" s="11"/>
      <c r="TZ11" s="11"/>
      <c r="UA11" s="10"/>
      <c r="UB11" s="11"/>
      <c r="UC11" s="11"/>
      <c r="UD11" s="11"/>
      <c r="UE11" s="10"/>
      <c r="UF11" s="10"/>
      <c r="UG11" s="11"/>
      <c r="UH11" s="11"/>
      <c r="UI11" s="11"/>
      <c r="UJ11" s="10"/>
      <c r="UK11" s="11"/>
      <c r="UL11" s="11"/>
      <c r="UM11" s="11"/>
      <c r="UN11" s="10"/>
      <c r="UO11" s="11"/>
      <c r="UP11" s="11"/>
      <c r="UQ11" s="11"/>
      <c r="UR11" s="10"/>
      <c r="US11" s="11"/>
      <c r="UT11" s="11"/>
      <c r="UU11" s="11"/>
      <c r="UV11" s="10"/>
      <c r="UW11" s="11"/>
      <c r="UX11" s="11"/>
      <c r="UY11" s="11"/>
      <c r="UZ11" s="11"/>
      <c r="VA11" s="11"/>
      <c r="VB11" s="11"/>
      <c r="VC11" s="11"/>
      <c r="VD11" s="11"/>
      <c r="VE11" s="11"/>
      <c r="VF11" s="11"/>
      <c r="VG11" s="11"/>
      <c r="VH11" s="11"/>
      <c r="VI11" s="11"/>
      <c r="VJ11" s="11"/>
      <c r="VK11" s="11"/>
      <c r="VL11" s="11"/>
      <c r="VM11" s="11"/>
      <c r="VN11" s="11"/>
      <c r="VO11" s="11"/>
      <c r="VP11" s="11"/>
    </row>
    <row r="12" spans="1:588" ht="15">
      <c r="C12" s="17" t="s">
        <v>1549</v>
      </c>
      <c r="E12" s="11" t="s">
        <v>1550</v>
      </c>
      <c r="F12" s="9">
        <v>10598384199.59</v>
      </c>
      <c r="G12" s="9">
        <v>342787635.99000001</v>
      </c>
      <c r="H12" s="9">
        <v>1515496.5</v>
      </c>
      <c r="I12" s="9">
        <v>134151405.31999999</v>
      </c>
      <c r="J12" s="9">
        <v>2788708416.46</v>
      </c>
      <c r="K12" s="9">
        <v>314367131.31</v>
      </c>
      <c r="L12" s="9"/>
      <c r="M12" s="9"/>
      <c r="N12" s="9">
        <v>484119.99</v>
      </c>
      <c r="O12" s="9">
        <v>31884176398.259998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>
        <v>728749634.71000004</v>
      </c>
      <c r="AC12" s="9"/>
      <c r="AD12" s="10"/>
      <c r="AE12" s="9">
        <v>46793324438.129997</v>
      </c>
      <c r="AF12" s="9"/>
      <c r="AG12" s="9"/>
      <c r="AH12" s="9">
        <v>2775333092.4400001</v>
      </c>
      <c r="AI12" s="9"/>
      <c r="AJ12" s="9">
        <v>807288604.5</v>
      </c>
      <c r="AK12" s="9">
        <v>548817308.15999997</v>
      </c>
      <c r="AL12" s="9"/>
      <c r="AM12" s="9">
        <v>1533187318.23</v>
      </c>
      <c r="AN12" s="9"/>
      <c r="AO12" s="9">
        <v>6425417403.1800003</v>
      </c>
      <c r="AP12" s="9"/>
      <c r="AQ12" s="9"/>
      <c r="AR12" s="9"/>
      <c r="AS12" s="9">
        <v>100309698.97</v>
      </c>
      <c r="AT12" s="9">
        <v>4553793.5999999996</v>
      </c>
      <c r="AU12" s="9">
        <v>218388270.99000001</v>
      </c>
      <c r="AV12" s="9">
        <v>33153545.140000001</v>
      </c>
      <c r="AW12" s="9">
        <v>348963890.45999998</v>
      </c>
      <c r="AX12" s="9">
        <v>130837974.84</v>
      </c>
      <c r="AY12" s="9">
        <v>1862800527.73</v>
      </c>
      <c r="AZ12" s="9"/>
      <c r="BA12" s="10"/>
      <c r="BB12" s="9">
        <v>14789051428.24</v>
      </c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10"/>
      <c r="BY12" s="9">
        <v>61582375866.370003</v>
      </c>
      <c r="BZ12" s="9">
        <v>580500000</v>
      </c>
      <c r="CA12" s="9"/>
      <c r="CB12" s="9">
        <v>19979520.850000001</v>
      </c>
      <c r="CC12" s="9">
        <v>2351209314.1300001</v>
      </c>
      <c r="CD12" s="9">
        <v>7174036271.5299997</v>
      </c>
      <c r="CE12" s="9">
        <v>74143424.030000001</v>
      </c>
      <c r="CF12" s="9">
        <v>1037613355.85</v>
      </c>
      <c r="CG12" s="9"/>
      <c r="CH12" s="9">
        <v>242985680.25</v>
      </c>
      <c r="CI12" s="9">
        <v>6868213.7699999996</v>
      </c>
      <c r="CJ12" s="9">
        <v>6640200697.9099998</v>
      </c>
      <c r="CK12" s="9"/>
      <c r="CL12" s="9"/>
      <c r="CM12" s="9"/>
      <c r="CN12" s="9">
        <v>10826893126.940001</v>
      </c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>
        <v>16335729.09</v>
      </c>
      <c r="CZ12" s="9"/>
      <c r="DA12" s="10"/>
      <c r="DB12" s="9">
        <v>28970765334.349998</v>
      </c>
      <c r="DC12" s="9">
        <v>10413329874</v>
      </c>
      <c r="DD12" s="9">
        <v>7031431291.5799999</v>
      </c>
      <c r="DE12" s="9"/>
      <c r="DF12" s="9"/>
      <c r="DG12" s="9">
        <v>2002730735.72</v>
      </c>
      <c r="DH12" s="9">
        <v>153680670.53999999</v>
      </c>
      <c r="DI12" s="9">
        <v>404766832.89999998</v>
      </c>
      <c r="DJ12" s="9"/>
      <c r="DK12" s="9"/>
      <c r="DL12" s="9"/>
      <c r="DM12" s="10"/>
      <c r="DN12" s="9">
        <v>20005939404.740002</v>
      </c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10"/>
      <c r="EH12" s="9">
        <v>48976704739.089996</v>
      </c>
      <c r="EI12" s="9">
        <v>1814266673</v>
      </c>
      <c r="EJ12" s="9"/>
      <c r="EK12" s="9"/>
      <c r="EL12" s="9">
        <v>1757936514.96</v>
      </c>
      <c r="EM12" s="9">
        <v>379896348.11000001</v>
      </c>
      <c r="EN12" s="9">
        <v>2444528319.9400001</v>
      </c>
      <c r="EO12" s="9"/>
      <c r="EP12" s="9">
        <v>1092078649.8699999</v>
      </c>
      <c r="EQ12" s="9"/>
      <c r="ER12" s="9"/>
      <c r="ES12" s="9"/>
      <c r="ET12" s="9"/>
      <c r="EU12" s="9"/>
      <c r="EV12" s="10"/>
      <c r="EW12" s="9">
        <v>7488706505.8800001</v>
      </c>
      <c r="EX12" s="9">
        <v>5116964621.3999996</v>
      </c>
      <c r="EY12" s="9">
        <v>12605671127.280001</v>
      </c>
      <c r="EZ12" s="9"/>
      <c r="FA12" s="10"/>
      <c r="FB12" s="9">
        <v>61582375866.370003</v>
      </c>
      <c r="FC12" s="9">
        <v>6620349151.5100002</v>
      </c>
      <c r="FD12" s="9">
        <v>6601801149.1899996</v>
      </c>
      <c r="FE12" s="9">
        <v>18274659.809999999</v>
      </c>
      <c r="FF12" s="9"/>
      <c r="FG12" s="9">
        <v>273342.51</v>
      </c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>
        <v>5754786313.0600004</v>
      </c>
      <c r="FT12" s="9">
        <v>4476745874.3699999</v>
      </c>
      <c r="FU12" s="9"/>
      <c r="FV12" s="9"/>
      <c r="FW12" s="9"/>
      <c r="FX12" s="9">
        <v>386403656.19</v>
      </c>
      <c r="FY12" s="9">
        <v>334794548.01999998</v>
      </c>
      <c r="FZ12" s="9">
        <v>391074421.25999999</v>
      </c>
      <c r="GA12" s="9">
        <v>147133664.38999999</v>
      </c>
      <c r="GB12" s="9">
        <v>-5957331.3300000001</v>
      </c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>
        <v>-20320493.309999999</v>
      </c>
      <c r="GN12" s="9">
        <v>219297832.69999999</v>
      </c>
      <c r="GO12" s="9">
        <v>97673892.219999999</v>
      </c>
      <c r="GP12" s="9"/>
      <c r="GQ12" s="9">
        <v>41330.75</v>
      </c>
      <c r="GR12" s="9">
        <v>3390274.3</v>
      </c>
      <c r="GS12" s="9"/>
      <c r="GT12" s="10"/>
      <c r="GU12" s="9">
        <v>1067971782.89</v>
      </c>
      <c r="GV12" s="9">
        <v>2614185.23</v>
      </c>
      <c r="GW12" s="9">
        <v>39473557.020000003</v>
      </c>
      <c r="GX12" s="9"/>
      <c r="GY12" s="9"/>
      <c r="GZ12" s="10"/>
      <c r="HA12" s="9">
        <v>1031112411.1</v>
      </c>
      <c r="HB12" s="9">
        <v>325818077.18000001</v>
      </c>
      <c r="HC12" s="9"/>
      <c r="HD12" s="9"/>
      <c r="HE12" s="10"/>
      <c r="HF12" s="9">
        <v>705294333.91999996</v>
      </c>
      <c r="HG12" s="9">
        <v>705294333.91999996</v>
      </c>
      <c r="HH12" s="9"/>
      <c r="HI12" s="9">
        <v>400288071.89999998</v>
      </c>
      <c r="HJ12" s="9">
        <v>305006262.01999998</v>
      </c>
      <c r="HK12" s="9"/>
      <c r="HL12" s="9"/>
      <c r="HM12" s="9">
        <v>-287012145.25</v>
      </c>
      <c r="HN12" s="9">
        <v>418282188.67000002</v>
      </c>
      <c r="HO12" s="9">
        <v>400234812.43000001</v>
      </c>
      <c r="HP12" s="9">
        <v>18047376.239999998</v>
      </c>
      <c r="HQ12" s="9">
        <v>11096753434.299999</v>
      </c>
      <c r="HR12" s="9">
        <v>5543208.5899999999</v>
      </c>
      <c r="HS12" s="9">
        <v>10097310686.09</v>
      </c>
      <c r="HT12" s="9"/>
      <c r="HU12" s="9"/>
      <c r="HV12" s="9"/>
      <c r="HW12" s="9"/>
      <c r="HX12" s="9">
        <v>19275384.649999999</v>
      </c>
      <c r="HY12" s="9"/>
      <c r="HZ12" s="9"/>
      <c r="IA12" s="9"/>
      <c r="IB12" s="9"/>
      <c r="IC12" s="9"/>
      <c r="ID12" s="9"/>
      <c r="IE12" s="9"/>
      <c r="IF12" s="9"/>
      <c r="IG12" s="10"/>
      <c r="IH12" s="9">
        <v>21218882713.630001</v>
      </c>
      <c r="II12" s="9"/>
      <c r="IJ12" s="9"/>
      <c r="IK12" s="9">
        <v>14372360045.139999</v>
      </c>
      <c r="IL12" s="9">
        <v>460981569.13999999</v>
      </c>
      <c r="IM12" s="9">
        <v>1229801358.1900001</v>
      </c>
      <c r="IN12" s="9">
        <v>8162355486.4700003</v>
      </c>
      <c r="IO12" s="9">
        <v>16924581.879999999</v>
      </c>
      <c r="IP12" s="9"/>
      <c r="IQ12" s="9"/>
      <c r="IR12" s="9"/>
      <c r="IS12" s="9"/>
      <c r="IT12" s="9"/>
      <c r="IU12" s="10"/>
      <c r="IV12" s="9">
        <v>24242423040.82</v>
      </c>
      <c r="IW12" s="9">
        <v>-3023540327.1900001</v>
      </c>
      <c r="IX12" s="9">
        <v>1291292361.8299999</v>
      </c>
      <c r="IY12" s="9">
        <v>28239239.239999998</v>
      </c>
      <c r="IZ12" s="9">
        <v>149847.66</v>
      </c>
      <c r="JA12" s="9"/>
      <c r="JB12" s="9">
        <v>68660000</v>
      </c>
      <c r="JC12" s="9"/>
      <c r="JD12" s="10"/>
      <c r="JE12" s="9">
        <v>1388341448.73</v>
      </c>
      <c r="JF12" s="9">
        <v>813184627.23000002</v>
      </c>
      <c r="JG12" s="9">
        <v>1373124754.1600001</v>
      </c>
      <c r="JH12" s="9"/>
      <c r="JI12" s="9">
        <v>1658890379.5699999</v>
      </c>
      <c r="JJ12" s="9">
        <v>91229000</v>
      </c>
      <c r="JK12" s="9"/>
      <c r="JL12" s="10"/>
      <c r="JM12" s="9">
        <v>3936428760.96</v>
      </c>
      <c r="JN12" s="9">
        <v>-2548087312.23</v>
      </c>
      <c r="JO12" s="9">
        <v>362643137</v>
      </c>
      <c r="JP12" s="9">
        <v>362643137</v>
      </c>
      <c r="JQ12" s="9">
        <v>9875195792.7099991</v>
      </c>
      <c r="JR12" s="9">
        <v>48301091.560000002</v>
      </c>
      <c r="JS12" s="9">
        <v>4388320000</v>
      </c>
      <c r="JT12" s="9"/>
      <c r="JU12" s="10"/>
      <c r="JV12" s="9">
        <v>14674460021.27</v>
      </c>
      <c r="JW12" s="9">
        <v>5200722902</v>
      </c>
      <c r="JX12" s="9">
        <v>1540293055.4000001</v>
      </c>
      <c r="JY12" s="9">
        <v>138639596.69</v>
      </c>
      <c r="JZ12" s="9">
        <v>148251705.46000001</v>
      </c>
      <c r="KA12" s="9"/>
      <c r="KB12" s="10"/>
      <c r="KC12" s="9">
        <v>6889267662.8599997</v>
      </c>
      <c r="KD12" s="9">
        <v>7785192358.4099998</v>
      </c>
      <c r="KE12" s="9">
        <v>-12579535.439999999</v>
      </c>
      <c r="KF12" s="9"/>
      <c r="KG12" s="10"/>
      <c r="KH12" s="9">
        <v>2200985183.5500002</v>
      </c>
      <c r="KI12" s="9">
        <v>7949277117.5699997</v>
      </c>
      <c r="KJ12" s="9">
        <v>10150262301.120001</v>
      </c>
      <c r="KK12" s="9">
        <v>705294333.91999996</v>
      </c>
      <c r="KL12" s="9">
        <v>5957331.3300000001</v>
      </c>
      <c r="KM12" s="9">
        <v>85547482.920000002</v>
      </c>
      <c r="KN12" s="9">
        <v>1407597.29</v>
      </c>
      <c r="KO12" s="9">
        <v>18280790.93</v>
      </c>
      <c r="KP12" s="9"/>
      <c r="KQ12" s="9"/>
      <c r="KR12" s="9">
        <v>-41330.75</v>
      </c>
      <c r="KS12" s="9">
        <v>137746.68</v>
      </c>
      <c r="KT12" s="9">
        <v>20320493.309999999</v>
      </c>
      <c r="KU12" s="9">
        <v>192725594.41999999</v>
      </c>
      <c r="KV12" s="9">
        <v>-219297832.69999999</v>
      </c>
      <c r="KW12" s="9">
        <v>-99518816.769999996</v>
      </c>
      <c r="KX12" s="9">
        <v>1692594.1</v>
      </c>
      <c r="KY12" s="9">
        <v>-10787091282.1</v>
      </c>
      <c r="KZ12" s="9">
        <v>-307964979.49000001</v>
      </c>
      <c r="LA12" s="9">
        <v>7359009949.7200003</v>
      </c>
      <c r="LB12" s="9"/>
      <c r="LC12" s="9"/>
      <c r="LD12" s="9"/>
      <c r="LE12" s="11"/>
      <c r="LF12" s="9">
        <v>-3023540327.1900001</v>
      </c>
      <c r="LG12" s="9"/>
      <c r="LH12" s="9"/>
      <c r="LI12" s="9"/>
      <c r="LJ12" s="9">
        <v>10150262301.120001</v>
      </c>
      <c r="LK12" s="9">
        <v>7949277117.5699997</v>
      </c>
      <c r="LL12" s="9"/>
      <c r="LM12" s="9"/>
      <c r="LN12" s="9"/>
      <c r="LO12" s="10"/>
      <c r="LP12" s="9">
        <v>2200985183.5500002</v>
      </c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11"/>
      <c r="MM12" s="11"/>
      <c r="MN12" s="9"/>
      <c r="MO12" s="11"/>
      <c r="MP12" s="10"/>
      <c r="MQ12" s="10"/>
      <c r="MR12" s="10"/>
      <c r="MS12" s="10"/>
      <c r="MT12" s="10"/>
      <c r="MU12" s="12"/>
      <c r="MV12" s="9">
        <v>0</v>
      </c>
      <c r="MW12" s="9">
        <v>0</v>
      </c>
      <c r="MX12" s="9">
        <v>0</v>
      </c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>
        <v>213794589.68000001</v>
      </c>
      <c r="RJ12" s="9">
        <v>69364118.780000001</v>
      </c>
      <c r="RK12" s="9"/>
      <c r="RL12" s="9">
        <v>125589.43</v>
      </c>
      <c r="RM12" s="9">
        <v>2577604.06</v>
      </c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10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0"/>
      <c r="TX12" s="11"/>
      <c r="TY12" s="11"/>
      <c r="TZ12" s="11"/>
      <c r="UA12" s="10"/>
      <c r="UB12" s="11"/>
      <c r="UC12" s="11"/>
      <c r="UD12" s="11"/>
      <c r="UE12" s="10"/>
      <c r="UF12" s="10"/>
      <c r="UG12" s="11"/>
      <c r="UH12" s="11"/>
      <c r="UI12" s="11"/>
      <c r="UJ12" s="10"/>
      <c r="UK12" s="11"/>
      <c r="UL12" s="11"/>
      <c r="UM12" s="11"/>
      <c r="UN12" s="10"/>
      <c r="UO12" s="11"/>
      <c r="UP12" s="11"/>
      <c r="UQ12" s="11"/>
      <c r="UR12" s="10"/>
      <c r="US12" s="11"/>
      <c r="UT12" s="11"/>
      <c r="UU12" s="11"/>
      <c r="UV12" s="10"/>
      <c r="UW12" s="11"/>
      <c r="UX12" s="11"/>
      <c r="UY12" s="11"/>
      <c r="UZ12" s="11"/>
      <c r="VA12" s="11">
        <v>0</v>
      </c>
      <c r="VB12" s="11">
        <v>0</v>
      </c>
      <c r="VC12" s="11">
        <v>0</v>
      </c>
      <c r="VD12" s="11">
        <v>0</v>
      </c>
      <c r="VE12" s="11">
        <v>0</v>
      </c>
      <c r="VF12" s="11">
        <v>0</v>
      </c>
      <c r="VG12" s="11">
        <v>0</v>
      </c>
      <c r="VH12" s="11">
        <v>0</v>
      </c>
      <c r="VI12" s="11">
        <v>0</v>
      </c>
      <c r="VJ12" s="11">
        <v>0</v>
      </c>
      <c r="VK12" s="11">
        <v>0</v>
      </c>
      <c r="VL12" s="11">
        <v>0</v>
      </c>
      <c r="VM12" s="11">
        <v>0</v>
      </c>
      <c r="VN12" s="11">
        <v>0</v>
      </c>
      <c r="VO12" s="11">
        <v>0</v>
      </c>
      <c r="VP12" s="11">
        <v>0</v>
      </c>
    </row>
    <row r="13" spans="1:588" ht="13.8">
      <c r="C13" t="s">
        <v>1537</v>
      </c>
      <c r="E13" s="11" t="s">
        <v>1547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0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10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10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10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10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10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10"/>
      <c r="EW13" s="9"/>
      <c r="EX13" s="9"/>
      <c r="EY13" s="9"/>
      <c r="EZ13" s="9"/>
      <c r="FA13" s="10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10"/>
      <c r="GU13" s="9"/>
      <c r="GV13" s="9"/>
      <c r="GW13" s="9"/>
      <c r="GX13" s="9"/>
      <c r="GY13" s="9"/>
      <c r="GZ13" s="10"/>
      <c r="HA13" s="9"/>
      <c r="HB13" s="9"/>
      <c r="HC13" s="9"/>
      <c r="HD13" s="9"/>
      <c r="HE13" s="10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10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10"/>
      <c r="IV13" s="9"/>
      <c r="IW13" s="9"/>
      <c r="IX13" s="9"/>
      <c r="IY13" s="9"/>
      <c r="IZ13" s="9"/>
      <c r="JA13" s="9"/>
      <c r="JB13" s="9"/>
      <c r="JC13" s="9"/>
      <c r="JD13" s="10"/>
      <c r="JE13" s="9"/>
      <c r="JF13" s="9"/>
      <c r="JG13" s="9"/>
      <c r="JH13" s="9"/>
      <c r="JI13" s="9"/>
      <c r="JJ13" s="9"/>
      <c r="JK13" s="9"/>
      <c r="JL13" s="10"/>
      <c r="JM13" s="9"/>
      <c r="JN13" s="9"/>
      <c r="JO13" s="9"/>
      <c r="JP13" s="9"/>
      <c r="JQ13" s="9"/>
      <c r="JR13" s="9"/>
      <c r="JS13" s="9"/>
      <c r="JT13" s="9"/>
      <c r="JU13" s="10"/>
      <c r="JV13" s="9"/>
      <c r="JW13" s="9"/>
      <c r="JX13" s="9"/>
      <c r="JY13" s="9"/>
      <c r="JZ13" s="9"/>
      <c r="KA13" s="9"/>
      <c r="KB13" s="10"/>
      <c r="KC13" s="9"/>
      <c r="KD13" s="9"/>
      <c r="KE13" s="9"/>
      <c r="KF13" s="9"/>
      <c r="KG13" s="10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11"/>
      <c r="LF13" s="9"/>
      <c r="LG13" s="9"/>
      <c r="LH13" s="9"/>
      <c r="LI13" s="9"/>
      <c r="LJ13" s="9"/>
      <c r="LK13" s="9"/>
      <c r="LL13" s="9"/>
      <c r="LM13" s="9"/>
      <c r="LN13" s="9"/>
      <c r="LO13" s="10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11"/>
      <c r="MM13" s="11"/>
      <c r="MN13" s="9"/>
      <c r="MO13" s="11"/>
      <c r="MP13" s="10"/>
      <c r="MQ13" s="10"/>
      <c r="MR13" s="10"/>
      <c r="MS13" s="10"/>
      <c r="MT13" s="10"/>
      <c r="MU13" s="12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10"/>
      <c r="SP13" s="11"/>
      <c r="SQ13" s="11"/>
      <c r="SR13" s="11"/>
      <c r="SS13" s="11"/>
      <c r="ST13" s="11"/>
      <c r="SU13" s="11"/>
      <c r="SV13" s="11"/>
      <c r="SW13" s="11"/>
      <c r="SX13" s="11"/>
      <c r="SY13" s="11"/>
      <c r="SZ13" s="11"/>
      <c r="TA13" s="11"/>
      <c r="TB13" s="11"/>
      <c r="TC13" s="11"/>
      <c r="TD13" s="11"/>
      <c r="TE13" s="11"/>
      <c r="TF13" s="11"/>
      <c r="TG13" s="11"/>
      <c r="TH13" s="11"/>
      <c r="TI13" s="11"/>
      <c r="TJ13" s="11"/>
      <c r="TK13" s="11"/>
      <c r="TL13" s="11"/>
      <c r="TM13" s="11"/>
      <c r="TN13" s="11"/>
      <c r="TO13" s="11"/>
      <c r="TP13" s="11"/>
      <c r="TQ13" s="11"/>
      <c r="TR13" s="11"/>
      <c r="TS13" s="11"/>
      <c r="TT13" s="11"/>
      <c r="TU13" s="11"/>
      <c r="TV13" s="11"/>
      <c r="TW13" s="10"/>
      <c r="TX13" s="11"/>
      <c r="TY13" s="11"/>
      <c r="TZ13" s="11"/>
      <c r="UA13" s="10"/>
      <c r="UB13" s="11"/>
      <c r="UC13" s="11"/>
      <c r="UD13" s="11"/>
      <c r="UE13" s="10"/>
      <c r="UF13" s="10"/>
      <c r="UG13" s="11"/>
      <c r="UH13" s="11"/>
      <c r="UI13" s="11"/>
      <c r="UJ13" s="10"/>
      <c r="UK13" s="11"/>
      <c r="UL13" s="11"/>
      <c r="UM13" s="11"/>
      <c r="UN13" s="10"/>
      <c r="UO13" s="11"/>
      <c r="UP13" s="11"/>
      <c r="UQ13" s="11"/>
      <c r="UR13" s="10"/>
      <c r="US13" s="11"/>
      <c r="UT13" s="11"/>
      <c r="UU13" s="11"/>
      <c r="UV13" s="10"/>
      <c r="UW13" s="11"/>
      <c r="UX13" s="11"/>
      <c r="UY13" s="11"/>
      <c r="UZ13" s="11"/>
      <c r="VA13" s="11"/>
      <c r="VB13" s="11"/>
      <c r="VC13" s="11"/>
      <c r="VD13" s="11"/>
      <c r="VE13" s="11"/>
      <c r="VF13" s="11"/>
      <c r="VG13" s="11"/>
      <c r="VH13" s="11"/>
      <c r="VI13" s="11"/>
      <c r="VJ13" s="11"/>
      <c r="VK13" s="11"/>
      <c r="VL13" s="11"/>
      <c r="VM13" s="11"/>
      <c r="VN13" s="11"/>
      <c r="VO13" s="11"/>
      <c r="VP13" s="11"/>
    </row>
    <row r="14" spans="1:588" ht="13.8">
      <c r="C14" t="s">
        <v>1538</v>
      </c>
      <c r="E14" s="11" t="s">
        <v>1548</v>
      </c>
      <c r="F14" s="9">
        <v>4507334630.2299995</v>
      </c>
      <c r="G14" s="9"/>
      <c r="H14" s="9">
        <v>129665145.38</v>
      </c>
      <c r="I14" s="9">
        <v>1027352992.4299999</v>
      </c>
      <c r="J14" s="9">
        <v>2158033424.4899998</v>
      </c>
      <c r="K14" s="9">
        <v>819054922.63</v>
      </c>
      <c r="L14" s="9"/>
      <c r="M14" s="9">
        <v>71707.86</v>
      </c>
      <c r="N14" s="9">
        <v>3558701.43</v>
      </c>
      <c r="O14" s="9">
        <v>7017447524.7799997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218980284.53</v>
      </c>
      <c r="AC14" s="9"/>
      <c r="AD14" s="10"/>
      <c r="AE14" s="9">
        <v>15881499333.76</v>
      </c>
      <c r="AF14" s="9"/>
      <c r="AG14" s="9"/>
      <c r="AH14" s="9">
        <v>437584690.33999997</v>
      </c>
      <c r="AI14" s="9"/>
      <c r="AJ14" s="9">
        <v>112531781.79000001</v>
      </c>
      <c r="AK14" s="9">
        <v>1203066325.26</v>
      </c>
      <c r="AL14" s="9"/>
      <c r="AM14" s="9">
        <v>5756838100.46</v>
      </c>
      <c r="AN14" s="9"/>
      <c r="AO14" s="9">
        <v>2263033245.7600002</v>
      </c>
      <c r="AP14" s="9">
        <v>14589690.029999999</v>
      </c>
      <c r="AQ14" s="9"/>
      <c r="AR14" s="9"/>
      <c r="AS14" s="9">
        <v>1561427747.6900001</v>
      </c>
      <c r="AT14" s="9"/>
      <c r="AU14" s="9">
        <v>51861210.259999998</v>
      </c>
      <c r="AV14" s="9">
        <v>65599113.93</v>
      </c>
      <c r="AW14" s="9">
        <v>55886866.810000002</v>
      </c>
      <c r="AX14" s="9"/>
      <c r="AY14" s="9">
        <v>2459638800.1399999</v>
      </c>
      <c r="AZ14" s="9"/>
      <c r="BA14" s="10"/>
      <c r="BB14" s="9">
        <v>13982057572.469999</v>
      </c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10"/>
      <c r="BY14" s="9">
        <v>29863556906.23</v>
      </c>
      <c r="BZ14" s="9">
        <v>1970239190.8199999</v>
      </c>
      <c r="CA14" s="9"/>
      <c r="CB14" s="9">
        <v>12411570.35</v>
      </c>
      <c r="CC14" s="9">
        <v>1607093547.3900001</v>
      </c>
      <c r="CD14" s="9">
        <v>241656741.38</v>
      </c>
      <c r="CE14" s="9">
        <v>267303678.03999999</v>
      </c>
      <c r="CF14" s="9">
        <v>236903207.22999999</v>
      </c>
      <c r="CG14" s="9"/>
      <c r="CH14" s="9">
        <v>22512143.68</v>
      </c>
      <c r="CI14" s="9">
        <v>15635253.060000001</v>
      </c>
      <c r="CJ14" s="9">
        <v>1591638718.6099999</v>
      </c>
      <c r="CK14" s="9"/>
      <c r="CL14" s="9"/>
      <c r="CM14" s="9"/>
      <c r="CN14" s="9">
        <v>2193009360.8000002</v>
      </c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>
        <v>10735621.550000001</v>
      </c>
      <c r="CZ14" s="9"/>
      <c r="DA14" s="10"/>
      <c r="DB14" s="9">
        <v>8169139032.9099998</v>
      </c>
      <c r="DC14" s="9">
        <v>6705099621.7600002</v>
      </c>
      <c r="DD14" s="9">
        <v>659679000</v>
      </c>
      <c r="DE14" s="9">
        <v>1073284283.75</v>
      </c>
      <c r="DF14" s="9">
        <v>74539583.680000007</v>
      </c>
      <c r="DG14" s="9">
        <v>525055517.24000001</v>
      </c>
      <c r="DH14" s="9">
        <v>1365101.12</v>
      </c>
      <c r="DI14" s="9">
        <v>9265618.9199999999</v>
      </c>
      <c r="DJ14" s="9">
        <v>1747016633</v>
      </c>
      <c r="DK14" s="9"/>
      <c r="DL14" s="9"/>
      <c r="DM14" s="10"/>
      <c r="DN14" s="9">
        <v>10795305359.469999</v>
      </c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10"/>
      <c r="EH14" s="9">
        <v>18964444392.380001</v>
      </c>
      <c r="EI14" s="9">
        <v>6265957504.1099997</v>
      </c>
      <c r="EJ14" s="9">
        <v>492500000</v>
      </c>
      <c r="EK14" s="9"/>
      <c r="EL14" s="9">
        <v>2217109091.96</v>
      </c>
      <c r="EM14" s="9">
        <v>601164.12</v>
      </c>
      <c r="EN14" s="9">
        <v>152366877.69999999</v>
      </c>
      <c r="EO14" s="9"/>
      <c r="EP14" s="9">
        <v>-1044644.29</v>
      </c>
      <c r="EQ14" s="9">
        <v>18824651.27</v>
      </c>
      <c r="ER14" s="9"/>
      <c r="ES14" s="9"/>
      <c r="ET14" s="9"/>
      <c r="EU14" s="9"/>
      <c r="EV14" s="10"/>
      <c r="EW14" s="9">
        <v>9146314644.8700008</v>
      </c>
      <c r="EX14" s="9">
        <v>1752797868.98</v>
      </c>
      <c r="EY14" s="9">
        <v>10899112513.85</v>
      </c>
      <c r="EZ14" s="9"/>
      <c r="FA14" s="10"/>
      <c r="FB14" s="9">
        <v>29863556906.23</v>
      </c>
      <c r="FC14" s="9">
        <v>6397960417.2600002</v>
      </c>
      <c r="FD14" s="9">
        <v>6397960417.2600002</v>
      </c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>
        <v>6645140371.46</v>
      </c>
      <c r="FT14" s="9">
        <v>5940552921.2700005</v>
      </c>
      <c r="FU14" s="9"/>
      <c r="FV14" s="9"/>
      <c r="FW14" s="9"/>
      <c r="FX14" s="9">
        <v>51921357.780000001</v>
      </c>
      <c r="FY14" s="9">
        <v>27718465.73</v>
      </c>
      <c r="FZ14" s="9">
        <v>605063664.89999998</v>
      </c>
      <c r="GA14" s="9">
        <v>-3185074.05</v>
      </c>
      <c r="GB14" s="9">
        <v>-23069035.829999998</v>
      </c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>
        <v>4054265.83</v>
      </c>
      <c r="GO14" s="9">
        <v>1755017.86</v>
      </c>
      <c r="GP14" s="9"/>
      <c r="GQ14" s="9">
        <v>300115691.56</v>
      </c>
      <c r="GR14" s="9">
        <v>157256132.30000001</v>
      </c>
      <c r="GS14" s="9"/>
      <c r="GT14" s="10"/>
      <c r="GU14" s="9">
        <v>214246135.49000001</v>
      </c>
      <c r="GV14" s="9">
        <v>22471609.140000001</v>
      </c>
      <c r="GW14" s="9">
        <v>8639670.8200000003</v>
      </c>
      <c r="GX14" s="9"/>
      <c r="GY14" s="9"/>
      <c r="GZ14" s="10"/>
      <c r="HA14" s="9">
        <v>228078073.81</v>
      </c>
      <c r="HB14" s="9">
        <v>115013705.09</v>
      </c>
      <c r="HC14" s="9"/>
      <c r="HD14" s="9"/>
      <c r="HE14" s="10"/>
      <c r="HF14" s="9">
        <v>113064368.72</v>
      </c>
      <c r="HG14" s="9">
        <v>113064368.72</v>
      </c>
      <c r="HH14" s="9"/>
      <c r="HI14" s="9">
        <v>60013739.670000002</v>
      </c>
      <c r="HJ14" s="9">
        <v>53050629.049999997</v>
      </c>
      <c r="HK14" s="9"/>
      <c r="HL14" s="9"/>
      <c r="HM14" s="9">
        <v>-3778264.86</v>
      </c>
      <c r="HN14" s="9">
        <v>109286103.86</v>
      </c>
      <c r="HO14" s="9">
        <v>57340893.119999997</v>
      </c>
      <c r="HP14" s="9">
        <v>51945210.740000002</v>
      </c>
      <c r="HQ14" s="9">
        <v>6369487819.6700001</v>
      </c>
      <c r="HR14" s="9">
        <v>159220.19</v>
      </c>
      <c r="HS14" s="9">
        <v>3232491948.1199999</v>
      </c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10"/>
      <c r="IH14" s="9">
        <v>9602138987.9799995</v>
      </c>
      <c r="II14" s="9"/>
      <c r="IJ14" s="9"/>
      <c r="IK14" s="9">
        <v>5672312588.8699999</v>
      </c>
      <c r="IL14" s="9">
        <v>847169592.91999996</v>
      </c>
      <c r="IM14" s="9">
        <v>290865914.87</v>
      </c>
      <c r="IN14" s="9">
        <v>872421950.58000004</v>
      </c>
      <c r="IO14" s="9"/>
      <c r="IP14" s="9"/>
      <c r="IQ14" s="9"/>
      <c r="IR14" s="9"/>
      <c r="IS14" s="9"/>
      <c r="IT14" s="9"/>
      <c r="IU14" s="10"/>
      <c r="IV14" s="9">
        <v>7682770047.2399998</v>
      </c>
      <c r="IW14" s="9">
        <v>1919368940.74</v>
      </c>
      <c r="IX14" s="9">
        <v>35000000</v>
      </c>
      <c r="IY14" s="9">
        <v>4498009.7300000004</v>
      </c>
      <c r="IZ14" s="9">
        <v>162013961.06</v>
      </c>
      <c r="JA14" s="9"/>
      <c r="JB14" s="9">
        <v>163480733.49000001</v>
      </c>
      <c r="JC14" s="9"/>
      <c r="JD14" s="10"/>
      <c r="JE14" s="9">
        <v>364992704.27999997</v>
      </c>
      <c r="JF14" s="9">
        <v>1413074681.49</v>
      </c>
      <c r="JG14" s="9">
        <v>658137880</v>
      </c>
      <c r="JH14" s="9"/>
      <c r="JI14" s="9"/>
      <c r="JJ14" s="9">
        <v>84041581.519999996</v>
      </c>
      <c r="JK14" s="9"/>
      <c r="JL14" s="10"/>
      <c r="JM14" s="9">
        <v>2155254143.0100002</v>
      </c>
      <c r="JN14" s="9">
        <v>-1790261438.73</v>
      </c>
      <c r="JO14" s="9">
        <v>229549299.34</v>
      </c>
      <c r="JP14" s="9">
        <v>62459518.009999998</v>
      </c>
      <c r="JQ14" s="9">
        <v>4437243453.3000002</v>
      </c>
      <c r="JR14" s="9">
        <v>180668175</v>
      </c>
      <c r="JS14" s="9"/>
      <c r="JT14" s="9"/>
      <c r="JU14" s="10"/>
      <c r="JV14" s="9">
        <v>4847460927.6400003</v>
      </c>
      <c r="JW14" s="9">
        <v>4197120775</v>
      </c>
      <c r="JX14" s="9">
        <v>445397143.73000002</v>
      </c>
      <c r="JY14" s="9">
        <v>19829612.449999999</v>
      </c>
      <c r="JZ14" s="9">
        <v>611180159.32000005</v>
      </c>
      <c r="KA14" s="9"/>
      <c r="KB14" s="10"/>
      <c r="KC14" s="9">
        <v>5253698078.0500002</v>
      </c>
      <c r="KD14" s="9">
        <v>-406237150.41000003</v>
      </c>
      <c r="KE14" s="9">
        <v>-625757.44999999995</v>
      </c>
      <c r="KF14" s="9"/>
      <c r="KG14" s="10"/>
      <c r="KH14" s="9">
        <v>-277755405.85000002</v>
      </c>
      <c r="KI14" s="9">
        <v>4774736625.0900002</v>
      </c>
      <c r="KJ14" s="9">
        <v>4496981219.2399998</v>
      </c>
      <c r="KK14" s="9">
        <v>113064368.72</v>
      </c>
      <c r="KL14" s="9">
        <v>21602115.829999998</v>
      </c>
      <c r="KM14" s="9">
        <v>306096645.24000001</v>
      </c>
      <c r="KN14" s="9">
        <v>40737553.5</v>
      </c>
      <c r="KO14" s="9">
        <v>16615522.23</v>
      </c>
      <c r="KP14" s="9"/>
      <c r="KQ14" s="9"/>
      <c r="KR14" s="9">
        <v>-230633846.44999999</v>
      </c>
      <c r="KS14" s="9">
        <v>173357.39</v>
      </c>
      <c r="KT14" s="9"/>
      <c r="KU14" s="9">
        <v>149898767.43000001</v>
      </c>
      <c r="KV14" s="9">
        <v>-4054265.83</v>
      </c>
      <c r="KW14" s="9">
        <v>-23547375.809999999</v>
      </c>
      <c r="KX14" s="9">
        <v>-140340.37</v>
      </c>
      <c r="KY14" s="9">
        <v>-231652390.86000001</v>
      </c>
      <c r="KZ14" s="9">
        <v>-1900226495.6199999</v>
      </c>
      <c r="LA14" s="9">
        <v>3661560166.0599999</v>
      </c>
      <c r="LB14" s="9"/>
      <c r="LC14" s="9">
        <v>-124840.72</v>
      </c>
      <c r="LD14" s="9"/>
      <c r="LE14" s="11"/>
      <c r="LF14" s="9">
        <v>1919368940.74</v>
      </c>
      <c r="LG14" s="9"/>
      <c r="LH14" s="9"/>
      <c r="LI14" s="9"/>
      <c r="LJ14" s="9">
        <v>4496981219.2399998</v>
      </c>
      <c r="LK14" s="9">
        <v>4774736625.0900002</v>
      </c>
      <c r="LL14" s="9"/>
      <c r="LM14" s="9"/>
      <c r="LN14" s="9"/>
      <c r="LO14" s="10"/>
      <c r="LP14" s="9">
        <v>-277755405.85000002</v>
      </c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11" t="s">
        <v>1542</v>
      </c>
      <c r="MM14" s="11"/>
      <c r="MN14" s="9"/>
      <c r="MO14" s="11" t="s">
        <v>1528</v>
      </c>
      <c r="MP14" s="10"/>
      <c r="MQ14" s="10"/>
      <c r="MR14" s="10"/>
      <c r="MS14" s="10"/>
      <c r="MT14" s="10"/>
      <c r="MU14" s="12"/>
      <c r="MV14" s="9">
        <v>0</v>
      </c>
      <c r="MW14" s="9">
        <v>0</v>
      </c>
      <c r="MX14" s="9">
        <v>0</v>
      </c>
      <c r="MY14" s="9">
        <v>0</v>
      </c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>
        <v>148908310.28999999</v>
      </c>
      <c r="RJ14" s="9">
        <v>152794133.41999999</v>
      </c>
      <c r="RK14" s="9"/>
      <c r="RL14" s="9">
        <v>-2383000.12</v>
      </c>
      <c r="RM14" s="9">
        <v>3382767.06</v>
      </c>
      <c r="RN14" s="9">
        <v>-299017.86</v>
      </c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10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0"/>
      <c r="TX14" s="11"/>
      <c r="TY14" s="11"/>
      <c r="TZ14" s="11"/>
      <c r="UA14" s="10"/>
      <c r="UB14" s="11"/>
      <c r="UC14" s="11"/>
      <c r="UD14" s="11"/>
      <c r="UE14" s="10"/>
      <c r="UF14" s="10"/>
      <c r="UG14" s="11"/>
      <c r="UH14" s="11"/>
      <c r="UI14" s="11"/>
      <c r="UJ14" s="10"/>
      <c r="UK14" s="11"/>
      <c r="UL14" s="11"/>
      <c r="UM14" s="11"/>
      <c r="UN14" s="10"/>
      <c r="UO14" s="11"/>
      <c r="UP14" s="11"/>
      <c r="UQ14" s="11"/>
      <c r="UR14" s="10"/>
      <c r="US14" s="11"/>
      <c r="UT14" s="11"/>
      <c r="UU14" s="11"/>
      <c r="UV14" s="10"/>
      <c r="UW14" s="11"/>
      <c r="UX14" s="11"/>
      <c r="UY14" s="11"/>
      <c r="UZ14" s="11"/>
      <c r="VA14" s="11">
        <v>0</v>
      </c>
      <c r="VB14" s="11">
        <v>0</v>
      </c>
      <c r="VC14" s="11">
        <v>0</v>
      </c>
      <c r="VD14" s="11">
        <v>0</v>
      </c>
      <c r="VE14" s="11">
        <v>0</v>
      </c>
      <c r="VF14" s="11">
        <v>0</v>
      </c>
      <c r="VG14" s="11">
        <v>0</v>
      </c>
      <c r="VH14" s="11">
        <v>0</v>
      </c>
      <c r="VI14" s="11">
        <v>0</v>
      </c>
      <c r="VJ14" s="11">
        <v>0</v>
      </c>
      <c r="VK14" s="11">
        <v>0</v>
      </c>
      <c r="VL14" s="11">
        <v>0</v>
      </c>
      <c r="VM14" s="11">
        <v>0</v>
      </c>
      <c r="VN14" s="11">
        <v>0</v>
      </c>
      <c r="VO14" s="11">
        <v>0</v>
      </c>
      <c r="VP14" s="11">
        <v>0</v>
      </c>
    </row>
    <row r="15" spans="1:588" ht="13.8">
      <c r="C15" t="s">
        <v>1539</v>
      </c>
      <c r="E15" s="11" t="s">
        <v>1551</v>
      </c>
      <c r="F15" s="9">
        <v>350979747.54000002</v>
      </c>
      <c r="G15" s="9"/>
      <c r="H15" s="9"/>
      <c r="I15" s="9">
        <v>842852532.00999999</v>
      </c>
      <c r="J15" s="9">
        <v>879514212.14999998</v>
      </c>
      <c r="K15" s="9"/>
      <c r="L15" s="9"/>
      <c r="M15" s="9"/>
      <c r="N15" s="9"/>
      <c r="O15" s="9">
        <v>4371095376.3999996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0"/>
      <c r="AE15" s="9">
        <v>6444441868.1000004</v>
      </c>
      <c r="AF15" s="9"/>
      <c r="AG15" s="9"/>
      <c r="AH15" s="9">
        <v>1156340000</v>
      </c>
      <c r="AI15" s="9"/>
      <c r="AJ15" s="9">
        <v>1206818528.6300001</v>
      </c>
      <c r="AK15" s="9"/>
      <c r="AL15" s="9">
        <v>60000000</v>
      </c>
      <c r="AM15" s="9">
        <v>15301044.59</v>
      </c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10"/>
      <c r="BB15" s="9">
        <v>2438459573.2199998</v>
      </c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10"/>
      <c r="BY15" s="9">
        <v>8882901441.3199997</v>
      </c>
      <c r="BZ15" s="9"/>
      <c r="CA15" s="9"/>
      <c r="CB15" s="9"/>
      <c r="CC15" s="9"/>
      <c r="CD15" s="9">
        <v>2404308.33</v>
      </c>
      <c r="CE15" s="9"/>
      <c r="CF15" s="9">
        <v>1778.85</v>
      </c>
      <c r="CG15" s="9"/>
      <c r="CH15" s="9">
        <v>15329358.369999999</v>
      </c>
      <c r="CI15" s="9"/>
      <c r="CJ15" s="9">
        <v>740280734.12</v>
      </c>
      <c r="CK15" s="9"/>
      <c r="CL15" s="9"/>
      <c r="CM15" s="9"/>
      <c r="CN15" s="9">
        <v>370765000</v>
      </c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10"/>
      <c r="DB15" s="9">
        <v>1128781179.6700001</v>
      </c>
      <c r="DC15" s="9">
        <v>556500000</v>
      </c>
      <c r="DD15" s="9"/>
      <c r="DE15" s="9">
        <v>825404809.5</v>
      </c>
      <c r="DF15" s="9"/>
      <c r="DG15" s="9"/>
      <c r="DH15" s="9"/>
      <c r="DI15" s="9"/>
      <c r="DJ15" s="9"/>
      <c r="DK15" s="9"/>
      <c r="DL15" s="9"/>
      <c r="DM15" s="10"/>
      <c r="DN15" s="9">
        <v>1381904809.5</v>
      </c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10"/>
      <c r="EH15" s="9">
        <v>2510685989.1700001</v>
      </c>
      <c r="EI15" s="9">
        <v>360000000</v>
      </c>
      <c r="EJ15" s="9"/>
      <c r="EK15" s="9"/>
      <c r="EL15" s="9">
        <v>4060963281.48</v>
      </c>
      <c r="EM15" s="9">
        <v>147681673.56</v>
      </c>
      <c r="EN15" s="9">
        <v>1803570497.1099999</v>
      </c>
      <c r="EO15" s="9"/>
      <c r="EP15" s="9"/>
      <c r="EQ15" s="9"/>
      <c r="ER15" s="9"/>
      <c r="ES15" s="9"/>
      <c r="ET15" s="9"/>
      <c r="EU15" s="9"/>
      <c r="EV15" s="10"/>
      <c r="EW15" s="9">
        <v>6372215452.1499996</v>
      </c>
      <c r="EX15" s="9"/>
      <c r="EY15" s="9">
        <v>6372215452.1499996</v>
      </c>
      <c r="EZ15" s="9"/>
      <c r="FA15" s="10"/>
      <c r="FB15" s="9">
        <v>8882901441.3199997</v>
      </c>
      <c r="FC15" s="9">
        <v>1331471190.8499999</v>
      </c>
      <c r="FD15" s="9">
        <v>1331471190.8499999</v>
      </c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>
        <v>1251610099.6900001</v>
      </c>
      <c r="FT15" s="9">
        <v>1144198959.9200001</v>
      </c>
      <c r="FU15" s="9"/>
      <c r="FV15" s="9"/>
      <c r="FW15" s="9"/>
      <c r="FX15" s="9">
        <v>1582583.75</v>
      </c>
      <c r="FY15" s="9"/>
      <c r="FZ15" s="9">
        <v>4203431</v>
      </c>
      <c r="GA15" s="9">
        <v>94281236.349999994</v>
      </c>
      <c r="GB15" s="9">
        <v>-7343888.6699999999</v>
      </c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>
        <v>30000000</v>
      </c>
      <c r="GS15" s="9"/>
      <c r="GT15" s="10"/>
      <c r="GU15" s="9">
        <v>109861091.16</v>
      </c>
      <c r="GV15" s="9">
        <v>8809.5300000000007</v>
      </c>
      <c r="GW15" s="9">
        <v>1160</v>
      </c>
      <c r="GX15" s="9"/>
      <c r="GY15" s="9"/>
      <c r="GZ15" s="10"/>
      <c r="HA15" s="9">
        <v>109868740.69</v>
      </c>
      <c r="HB15" s="9">
        <v>945894.94</v>
      </c>
      <c r="HC15" s="9"/>
      <c r="HD15" s="9"/>
      <c r="HE15" s="10"/>
      <c r="HF15" s="9">
        <v>108922845.75</v>
      </c>
      <c r="HG15" s="9">
        <v>108922845.75</v>
      </c>
      <c r="HH15" s="9"/>
      <c r="HI15" s="9"/>
      <c r="HJ15" s="9">
        <v>108922845.75</v>
      </c>
      <c r="HK15" s="9"/>
      <c r="HL15" s="9"/>
      <c r="HM15" s="9"/>
      <c r="HN15" s="9">
        <v>108922845.75</v>
      </c>
      <c r="HO15" s="9"/>
      <c r="HP15" s="9">
        <v>108922845.75</v>
      </c>
      <c r="HQ15" s="9">
        <v>941779485.34000003</v>
      </c>
      <c r="HR15" s="9"/>
      <c r="HS15" s="9">
        <v>45140132.600000001</v>
      </c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10"/>
      <c r="IH15" s="9">
        <v>986919617.94000006</v>
      </c>
      <c r="II15" s="9"/>
      <c r="IJ15" s="9"/>
      <c r="IK15" s="9">
        <v>498406367.82999998</v>
      </c>
      <c r="IL15" s="9">
        <v>1241968.4099999999</v>
      </c>
      <c r="IM15" s="9">
        <v>3180195.64</v>
      </c>
      <c r="IN15" s="9">
        <v>91332765.870000005</v>
      </c>
      <c r="IO15" s="9"/>
      <c r="IP15" s="9"/>
      <c r="IQ15" s="9"/>
      <c r="IR15" s="9"/>
      <c r="IS15" s="9"/>
      <c r="IT15" s="9"/>
      <c r="IU15" s="10"/>
      <c r="IV15" s="9">
        <v>594161297.75</v>
      </c>
      <c r="IW15" s="9">
        <v>392758320.19</v>
      </c>
      <c r="IX15" s="9"/>
      <c r="IY15" s="9"/>
      <c r="IZ15" s="9"/>
      <c r="JA15" s="9"/>
      <c r="JB15" s="9"/>
      <c r="JC15" s="9"/>
      <c r="JD15" s="10"/>
      <c r="JE15" s="9"/>
      <c r="JF15" s="9">
        <v>105150280</v>
      </c>
      <c r="JG15" s="9"/>
      <c r="JH15" s="9"/>
      <c r="JI15" s="9"/>
      <c r="JJ15" s="9"/>
      <c r="JK15" s="9"/>
      <c r="JL15" s="10"/>
      <c r="JM15" s="9">
        <v>105150280</v>
      </c>
      <c r="JN15" s="9">
        <v>-105150280</v>
      </c>
      <c r="JO15" s="9">
        <v>406070000</v>
      </c>
      <c r="JP15" s="9"/>
      <c r="JQ15" s="9"/>
      <c r="JR15" s="9">
        <v>5741820.0499999998</v>
      </c>
      <c r="JS15" s="9"/>
      <c r="JT15" s="9"/>
      <c r="JU15" s="10"/>
      <c r="JV15" s="9">
        <v>411811820.05000001</v>
      </c>
      <c r="JW15" s="9">
        <v>1013130190.5</v>
      </c>
      <c r="JX15" s="9">
        <v>99867933.569999993</v>
      </c>
      <c r="JY15" s="9"/>
      <c r="JZ15" s="9"/>
      <c r="KA15" s="9"/>
      <c r="KB15" s="10"/>
      <c r="KC15" s="9">
        <v>1112998124.0699999</v>
      </c>
      <c r="KD15" s="9">
        <v>-701186304.01999998</v>
      </c>
      <c r="KE15" s="9"/>
      <c r="KF15" s="9"/>
      <c r="KG15" s="10"/>
      <c r="KH15" s="9">
        <v>-413578263.82999998</v>
      </c>
      <c r="KI15" s="9">
        <v>764558011.37</v>
      </c>
      <c r="KJ15" s="9">
        <v>350979747.54000002</v>
      </c>
      <c r="KK15" s="9">
        <v>108922845.75</v>
      </c>
      <c r="KL15" s="9">
        <v>7343888.6699999999</v>
      </c>
      <c r="KM15" s="9">
        <v>40873321.789999999</v>
      </c>
      <c r="KN15" s="9"/>
      <c r="KO15" s="9"/>
      <c r="KP15" s="9"/>
      <c r="KQ15" s="9"/>
      <c r="KR15" s="9"/>
      <c r="KS15" s="9"/>
      <c r="KT15" s="9"/>
      <c r="KU15" s="9">
        <v>98570137.019999996</v>
      </c>
      <c r="KV15" s="9"/>
      <c r="KW15" s="9"/>
      <c r="KX15" s="9"/>
      <c r="KY15" s="9">
        <v>581966614.79999995</v>
      </c>
      <c r="KZ15" s="9">
        <v>-325916264.20999998</v>
      </c>
      <c r="LA15" s="9">
        <v>-119002223.63</v>
      </c>
      <c r="LB15" s="9"/>
      <c r="LC15" s="9"/>
      <c r="LD15" s="9"/>
      <c r="LE15" s="11"/>
      <c r="LF15" s="9">
        <v>392758320.19</v>
      </c>
      <c r="LG15" s="9"/>
      <c r="LH15" s="9"/>
      <c r="LI15" s="9"/>
      <c r="LJ15" s="9">
        <v>350979747.54000002</v>
      </c>
      <c r="LK15" s="9">
        <v>764558011.37</v>
      </c>
      <c r="LL15" s="9"/>
      <c r="LM15" s="9"/>
      <c r="LN15" s="9"/>
      <c r="LO15" s="10"/>
      <c r="LP15" s="9">
        <v>-413578263.82999998</v>
      </c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11" t="s">
        <v>1540</v>
      </c>
      <c r="MM15" s="11"/>
      <c r="MN15" s="9"/>
      <c r="MO15" s="11" t="s">
        <v>1528</v>
      </c>
      <c r="MP15" s="10"/>
      <c r="MQ15" s="10"/>
      <c r="MR15" s="10"/>
      <c r="MS15" s="10"/>
      <c r="MT15" s="10"/>
      <c r="MU15" s="12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>
        <v>98570137.019999996</v>
      </c>
      <c r="RJ15" s="9">
        <v>4298298.45</v>
      </c>
      <c r="RK15" s="9"/>
      <c r="RL15" s="9"/>
      <c r="RM15" s="9">
        <v>9397.7800000000007</v>
      </c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10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0"/>
      <c r="TX15" s="11"/>
      <c r="TY15" s="11"/>
      <c r="TZ15" s="11"/>
      <c r="UA15" s="10"/>
      <c r="UB15" s="11"/>
      <c r="UC15" s="11"/>
      <c r="UD15" s="11"/>
      <c r="UE15" s="10"/>
      <c r="UF15" s="10"/>
      <c r="UG15" s="11"/>
      <c r="UH15" s="11"/>
      <c r="UI15" s="11"/>
      <c r="UJ15" s="10"/>
      <c r="UK15" s="11"/>
      <c r="UL15" s="11"/>
      <c r="UM15" s="11"/>
      <c r="UN15" s="10"/>
      <c r="UO15" s="11"/>
      <c r="UP15" s="11"/>
      <c r="UQ15" s="11"/>
      <c r="UR15" s="10"/>
      <c r="US15" s="11"/>
      <c r="UT15" s="11"/>
      <c r="UU15" s="11"/>
      <c r="UV15" s="10"/>
      <c r="UW15" s="11"/>
      <c r="UX15" s="11"/>
      <c r="UY15" s="11"/>
      <c r="UZ15" s="11"/>
      <c r="VA15" s="11">
        <v>0</v>
      </c>
      <c r="VB15" s="11">
        <v>0</v>
      </c>
      <c r="VC15" s="11">
        <v>0</v>
      </c>
      <c r="VD15" s="11">
        <v>0</v>
      </c>
      <c r="VE15" s="11">
        <v>0</v>
      </c>
      <c r="VF15" s="11">
        <v>0</v>
      </c>
      <c r="VG15" s="11">
        <v>0</v>
      </c>
      <c r="VH15" s="11">
        <v>0</v>
      </c>
      <c r="VI15" s="11">
        <v>0</v>
      </c>
      <c r="VJ15" s="11">
        <v>0</v>
      </c>
      <c r="VK15" s="11">
        <v>0</v>
      </c>
      <c r="VL15" s="11">
        <v>0</v>
      </c>
      <c r="VM15" s="11">
        <v>0</v>
      </c>
      <c r="VN15" s="11">
        <v>0</v>
      </c>
      <c r="VO15" s="11">
        <v>0</v>
      </c>
      <c r="VP15" s="11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300" verticalDpi="300" copies="0" r:id="rId1"/>
  <headerFooter>
    <oddFooter>&amp;L&amp;"华文细黑,Regular"&amp;6信息分类: 机密
&amp;"+,Regular"Information Classification: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P30"/>
  <sheetViews>
    <sheetView zoomScale="90" zoomScaleNormal="90" workbookViewId="0">
      <pane xSplit="5" ySplit="3" topLeftCell="VB4" activePane="bottomRight" state="frozen"/>
      <selection activeCell="E5" sqref="E5"/>
      <selection pane="topRight" activeCell="E5" sqref="E5"/>
      <selection pane="bottomLeft" activeCell="E5" sqref="E5"/>
      <selection pane="bottomRight" activeCell="E4" sqref="E4"/>
    </sheetView>
  </sheetViews>
  <sheetFormatPr defaultRowHeight="13.2"/>
  <cols>
    <col min="1" max="1" width="3.08984375" style="7" customWidth="1"/>
    <col min="2" max="2" width="23.08984375" style="7" customWidth="1"/>
    <col min="3" max="3" width="9.1796875" style="7" customWidth="1"/>
    <col min="4" max="5" width="8.7265625" style="7"/>
    <col min="6" max="6" width="13.6328125" style="7" bestFit="1" customWidth="1"/>
    <col min="7" max="7" width="14.453125" style="7" bestFit="1" customWidth="1"/>
    <col min="8" max="8" width="12.7265625" style="7" bestFit="1" customWidth="1"/>
    <col min="9" max="10" width="13.6328125" style="7" bestFit="1" customWidth="1"/>
    <col min="11" max="11" width="12.7265625" style="7" bestFit="1" customWidth="1"/>
    <col min="12" max="12" width="12.7265625" style="7" customWidth="1"/>
    <col min="13" max="13" width="11.08984375" style="7" bestFit="1" customWidth="1"/>
    <col min="14" max="14" width="11.90625" style="7" bestFit="1" customWidth="1"/>
    <col min="15" max="15" width="13.6328125" style="7" bestFit="1" customWidth="1"/>
    <col min="16" max="17" width="8.7265625" style="7"/>
    <col min="18" max="18" width="11.90625" style="7" bestFit="1" customWidth="1"/>
    <col min="19" max="19" width="13.6328125" style="7" bestFit="1" customWidth="1"/>
    <col min="20" max="20" width="12.7265625" style="7" bestFit="1" customWidth="1"/>
    <col min="21" max="22" width="13.6328125" style="7" bestFit="1" customWidth="1"/>
    <col min="23" max="23" width="11.90625" style="7" bestFit="1" customWidth="1"/>
    <col min="24" max="25" width="12.7265625" style="7" bestFit="1" customWidth="1"/>
    <col min="26" max="26" width="13.6328125" style="7" bestFit="1" customWidth="1"/>
    <col min="27" max="27" width="11.90625" style="7" bestFit="1" customWidth="1"/>
    <col min="28" max="28" width="13.6328125" style="7" bestFit="1" customWidth="1"/>
    <col min="29" max="29" width="11.90625" style="7" bestFit="1" customWidth="1"/>
    <col min="30" max="30" width="8.7265625" style="7"/>
    <col min="31" max="31" width="14.453125" style="7" bestFit="1" customWidth="1"/>
    <col min="32" max="33" width="8.7265625" style="7"/>
    <col min="34" max="34" width="13.6328125" style="7" bestFit="1" customWidth="1"/>
    <col min="35" max="35" width="12.7265625" style="7" bestFit="1" customWidth="1"/>
    <col min="36" max="38" width="13.6328125" style="7" bestFit="1" customWidth="1"/>
    <col min="39" max="39" width="14.453125" style="7" bestFit="1" customWidth="1"/>
    <col min="40" max="40" width="11.90625" style="7" bestFit="1" customWidth="1"/>
    <col min="41" max="41" width="13.6328125" style="7" bestFit="1" customWidth="1"/>
    <col min="42" max="43" width="12.7265625" style="7" bestFit="1" customWidth="1"/>
    <col min="44" max="44" width="8.7265625" style="7"/>
    <col min="45" max="45" width="14.453125" style="7" bestFit="1" customWidth="1"/>
    <col min="46" max="46" width="12.7265625" style="7" bestFit="1" customWidth="1"/>
    <col min="47" max="47" width="14.453125" style="7" bestFit="1" customWidth="1"/>
    <col min="48" max="49" width="12.7265625" style="7" bestFit="1" customWidth="1"/>
    <col min="50" max="50" width="14.453125" style="7" bestFit="1" customWidth="1"/>
    <col min="51" max="51" width="12.7265625" style="7" bestFit="1" customWidth="1"/>
    <col min="52" max="52" width="13.6328125" style="7" bestFit="1" customWidth="1"/>
    <col min="53" max="53" width="8.7265625" style="7"/>
    <col min="54" max="54" width="14.453125" style="7" bestFit="1" customWidth="1"/>
    <col min="55" max="55" width="13.6328125" style="7" bestFit="1" customWidth="1"/>
    <col min="56" max="57" width="8.7265625" style="7"/>
    <col min="58" max="58" width="13.6328125" style="7" bestFit="1" customWidth="1"/>
    <col min="59" max="68" width="8.7265625" style="7"/>
    <col min="69" max="69" width="12.7265625" style="7" bestFit="1" customWidth="1"/>
    <col min="70" max="70" width="8.7265625" style="7"/>
    <col min="71" max="71" width="13.6328125" style="7" bestFit="1" customWidth="1"/>
    <col min="72" max="75" width="12.7265625" style="7" bestFit="1" customWidth="1"/>
    <col min="76" max="76" width="8.7265625" style="7"/>
    <col min="77" max="77" width="14.453125" style="7" bestFit="1" customWidth="1"/>
    <col min="78" max="78" width="13.6328125" style="7" bestFit="1" customWidth="1"/>
    <col min="79" max="79" width="12.7265625" style="7" bestFit="1" customWidth="1"/>
    <col min="80" max="82" width="13.6328125" style="7" bestFit="1" customWidth="1"/>
    <col min="83" max="84" width="12.7265625" style="7" bestFit="1" customWidth="1"/>
    <col min="85" max="86" width="11.90625" style="7" bestFit="1" customWidth="1"/>
    <col min="87" max="87" width="12.7265625" style="7" bestFit="1" customWidth="1"/>
    <col min="88" max="88" width="13.6328125" style="7" bestFit="1" customWidth="1"/>
    <col min="89" max="90" width="8.7265625" style="7"/>
    <col min="91" max="91" width="11.90625" style="7" bestFit="1" customWidth="1"/>
    <col min="92" max="92" width="13.6328125" style="7" bestFit="1" customWidth="1"/>
    <col min="93" max="93" width="8.7265625" style="7"/>
    <col min="94" max="94" width="13.6328125" style="7" bestFit="1" customWidth="1"/>
    <col min="95" max="95" width="11.90625" style="7" bestFit="1" customWidth="1"/>
    <col min="96" max="96" width="12.7265625" style="7" bestFit="1" customWidth="1"/>
    <col min="97" max="97" width="13.6328125" style="7" bestFit="1" customWidth="1"/>
    <col min="98" max="98" width="11.90625" style="7" bestFit="1" customWidth="1"/>
    <col min="99" max="99" width="12.7265625" style="7" bestFit="1" customWidth="1"/>
    <col min="100" max="100" width="8.7265625" style="7"/>
    <col min="101" max="101" width="13.6328125" style="7" bestFit="1" customWidth="1"/>
    <col min="102" max="102" width="8.7265625" style="7"/>
    <col min="103" max="103" width="13.6328125" style="7" bestFit="1" customWidth="1"/>
    <col min="104" max="104" width="11.08984375" style="7" bestFit="1" customWidth="1"/>
    <col min="105" max="105" width="8.7265625" style="7"/>
    <col min="106" max="106" width="14.453125" style="7" bestFit="1" customWidth="1"/>
    <col min="107" max="109" width="13.6328125" style="7" bestFit="1" customWidth="1"/>
    <col min="110" max="112" width="12.7265625" style="7" bestFit="1" customWidth="1"/>
    <col min="113" max="113" width="13.6328125" style="7" bestFit="1" customWidth="1"/>
    <col min="114" max="114" width="12.7265625" style="7" bestFit="1" customWidth="1"/>
    <col min="115" max="115" width="13.6328125" style="7" bestFit="1" customWidth="1"/>
    <col min="116" max="116" width="12.7265625" style="7" bestFit="1" customWidth="1"/>
    <col min="117" max="117" width="8.7265625" style="7"/>
    <col min="118" max="118" width="14.453125" style="7" bestFit="1" customWidth="1"/>
    <col min="119" max="119" width="13.6328125" style="7" bestFit="1" customWidth="1"/>
    <col min="120" max="120" width="8.7265625" style="7"/>
    <col min="121" max="121" width="14.453125" style="7" bestFit="1" customWidth="1"/>
    <col min="122" max="132" width="8.7265625" style="7"/>
    <col min="133" max="136" width="12.7265625" style="7" bestFit="1" customWidth="1"/>
    <col min="137" max="137" width="8.7265625" style="7"/>
    <col min="138" max="138" width="14.453125" style="7" bestFit="1" customWidth="1"/>
    <col min="139" max="140" width="13.6328125" style="7" bestFit="1" customWidth="1"/>
    <col min="141" max="141" width="8.7265625" style="7"/>
    <col min="142" max="142" width="14.453125" style="7" bestFit="1" customWidth="1"/>
    <col min="143" max="143" width="12.7265625" style="7" bestFit="1" customWidth="1"/>
    <col min="144" max="144" width="14.1796875" style="7" bestFit="1" customWidth="1"/>
    <col min="145" max="145" width="11.90625" style="7" bestFit="1" customWidth="1"/>
    <col min="146" max="146" width="14.1796875" style="7" bestFit="1" customWidth="1"/>
    <col min="147" max="147" width="11.90625" style="7" bestFit="1" customWidth="1"/>
    <col min="148" max="148" width="12.7265625" style="7" bestFit="1" customWidth="1"/>
    <col min="149" max="152" width="8.7265625" style="7"/>
    <col min="153" max="153" width="14.453125" style="7" bestFit="1" customWidth="1"/>
    <col min="154" max="154" width="13.6328125" style="7" bestFit="1" customWidth="1"/>
    <col min="155" max="155" width="14.453125" style="7" bestFit="1" customWidth="1"/>
    <col min="156" max="157" width="8.7265625" style="7"/>
    <col min="158" max="160" width="14.453125" style="7" bestFit="1" customWidth="1"/>
    <col min="161" max="162" width="13.6328125" style="7" bestFit="1" customWidth="1"/>
    <col min="163" max="163" width="12.7265625" style="7" bestFit="1" customWidth="1"/>
    <col min="164" max="167" width="8.7265625" style="7"/>
    <col min="168" max="168" width="12.7265625" style="7" bestFit="1" customWidth="1"/>
    <col min="169" max="170" width="11.90625" style="7" bestFit="1" customWidth="1"/>
    <col min="171" max="171" width="12.7265625" style="7" bestFit="1" customWidth="1"/>
    <col min="172" max="172" width="13.6328125" style="7" bestFit="1" customWidth="1"/>
    <col min="173" max="173" width="12.7265625" style="7" bestFit="1" customWidth="1"/>
    <col min="174" max="174" width="11.6328125" style="7" bestFit="1" customWidth="1"/>
    <col min="175" max="176" width="14.453125" style="7" bestFit="1" customWidth="1"/>
    <col min="177" max="177" width="13.6328125" style="7" bestFit="1" customWidth="1"/>
    <col min="178" max="180" width="12.7265625" style="7" bestFit="1" customWidth="1"/>
    <col min="181" max="182" width="13.6328125" style="7" bestFit="1" customWidth="1"/>
    <col min="183" max="183" width="12.7265625" style="7" bestFit="1" customWidth="1"/>
    <col min="184" max="184" width="13.36328125" style="7" bestFit="1" customWidth="1"/>
    <col min="185" max="185" width="11.90625" style="7" bestFit="1" customWidth="1"/>
    <col min="186" max="187" width="12.7265625" style="7" bestFit="1" customWidth="1"/>
    <col min="188" max="188" width="11.90625" style="7" bestFit="1" customWidth="1"/>
    <col min="189" max="189" width="12.453125" style="7" bestFit="1" customWidth="1"/>
    <col min="190" max="192" width="8.7265625" style="7"/>
    <col min="193" max="194" width="12.7265625" style="7" bestFit="1" customWidth="1"/>
    <col min="195" max="195" width="13.36328125" style="7" bestFit="1" customWidth="1"/>
    <col min="196" max="196" width="13.6328125" style="7" bestFit="1" customWidth="1"/>
    <col min="197" max="197" width="12.7265625" style="7" bestFit="1" customWidth="1"/>
    <col min="198" max="198" width="11.6328125" style="7" bestFit="1" customWidth="1"/>
    <col min="199" max="199" width="12.453125" style="7" bestFit="1" customWidth="1"/>
    <col min="200" max="200" width="12.7265625" style="7" bestFit="1" customWidth="1"/>
    <col min="201" max="201" width="11.6328125" style="7" bestFit="1" customWidth="1"/>
    <col min="202" max="202" width="8.7265625" style="7"/>
    <col min="203" max="203" width="14.1796875" style="7" bestFit="1" customWidth="1"/>
    <col min="204" max="205" width="11.90625" style="7" bestFit="1" customWidth="1"/>
    <col min="206" max="206" width="9.453125" style="7" bestFit="1" customWidth="1"/>
    <col min="207" max="208" width="8.7265625" style="7"/>
    <col min="209" max="209" width="14.1796875" style="7" bestFit="1" customWidth="1"/>
    <col min="210" max="210" width="12.7265625" style="7" bestFit="1" customWidth="1"/>
    <col min="211" max="213" width="8.7265625" style="7"/>
    <col min="214" max="215" width="14.1796875" style="7" bestFit="1" customWidth="1"/>
    <col min="216" max="216" width="11.90625" style="7" bestFit="1" customWidth="1"/>
    <col min="217" max="217" width="12.7265625" style="7" bestFit="1" customWidth="1"/>
    <col min="218" max="218" width="14.1796875" style="7" bestFit="1" customWidth="1"/>
    <col min="219" max="220" width="8.7265625" style="7"/>
    <col min="221" max="222" width="14.1796875" style="7" bestFit="1" customWidth="1"/>
    <col min="223" max="223" width="12.7265625" style="7" bestFit="1" customWidth="1"/>
    <col min="224" max="224" width="14.1796875" style="7" bestFit="1" customWidth="1"/>
    <col min="225" max="225" width="14.453125" style="7" bestFit="1" customWidth="1"/>
    <col min="226" max="226" width="12.7265625" style="7" bestFit="1" customWidth="1"/>
    <col min="227" max="227" width="13.6328125" style="7" bestFit="1" customWidth="1"/>
    <col min="228" max="228" width="13.36328125" style="7" bestFit="1" customWidth="1"/>
    <col min="229" max="230" width="13.6328125" style="7" bestFit="1" customWidth="1"/>
    <col min="231" max="231" width="12.7265625" style="7" bestFit="1" customWidth="1"/>
    <col min="232" max="233" width="13.6328125" style="7" bestFit="1" customWidth="1"/>
    <col min="234" max="235" width="12.453125" style="7" bestFit="1" customWidth="1"/>
    <col min="236" max="236" width="8.7265625" style="7"/>
    <col min="237" max="237" width="13.36328125" style="7" bestFit="1" customWidth="1"/>
    <col min="238" max="239" width="12.7265625" style="7" bestFit="1" customWidth="1"/>
    <col min="240" max="240" width="13.6328125" style="7" bestFit="1" customWidth="1"/>
    <col min="241" max="241" width="8.7265625" style="7"/>
    <col min="242" max="242" width="14.453125" style="7" bestFit="1" customWidth="1"/>
    <col min="243" max="243" width="12.7265625" style="7" bestFit="1" customWidth="1"/>
    <col min="244" max="244" width="8.7265625" style="7"/>
    <col min="245" max="245" width="14.453125" style="7" bestFit="1" customWidth="1"/>
    <col min="246" max="246" width="13.6328125" style="7" bestFit="1" customWidth="1"/>
    <col min="247" max="247" width="12.7265625" style="7" bestFit="1" customWidth="1"/>
    <col min="248" max="249" width="13.6328125" style="7" bestFit="1" customWidth="1"/>
    <col min="250" max="250" width="13.36328125" style="7" bestFit="1" customWidth="1"/>
    <col min="251" max="251" width="12.7265625" style="7" bestFit="1" customWidth="1"/>
    <col min="252" max="252" width="13.6328125" style="7" bestFit="1" customWidth="1"/>
    <col min="253" max="253" width="11.08984375" style="7" bestFit="1" customWidth="1"/>
    <col min="254" max="254" width="13.6328125" style="7" bestFit="1" customWidth="1"/>
    <col min="255" max="255" width="8.7265625" style="7"/>
    <col min="256" max="256" width="14.453125" style="7" bestFit="1" customWidth="1"/>
    <col min="257" max="257" width="14.1796875" style="7" bestFit="1" customWidth="1"/>
    <col min="258" max="258" width="15.26953125" style="7" bestFit="1" customWidth="1"/>
    <col min="259" max="261" width="12.7265625" style="7" bestFit="1" customWidth="1"/>
    <col min="262" max="262" width="13.6328125" style="7" bestFit="1" customWidth="1"/>
    <col min="263" max="263" width="12.7265625" style="7" bestFit="1" customWidth="1"/>
    <col min="264" max="264" width="8.7265625" style="7"/>
    <col min="265" max="265" width="15.26953125" style="7" bestFit="1" customWidth="1"/>
    <col min="266" max="266" width="13.6328125" style="7" bestFit="1" customWidth="1"/>
    <col min="267" max="267" width="15.26953125" style="7" bestFit="1" customWidth="1"/>
    <col min="268" max="268" width="11.08984375" style="7" bestFit="1" customWidth="1"/>
    <col min="269" max="271" width="12.7265625" style="7" bestFit="1" customWidth="1"/>
    <col min="272" max="272" width="8.7265625" style="7"/>
    <col min="273" max="273" width="15.26953125" style="7" bestFit="1" customWidth="1"/>
    <col min="274" max="274" width="14.1796875" style="7" bestFit="1" customWidth="1"/>
    <col min="275" max="275" width="13.6328125" style="7" bestFit="1" customWidth="1"/>
    <col min="276" max="276" width="12.7265625" style="7" bestFit="1" customWidth="1"/>
    <col min="277" max="279" width="13.6328125" style="7" bestFit="1" customWidth="1"/>
    <col min="280" max="280" width="12.7265625" style="7" bestFit="1" customWidth="1"/>
    <col min="281" max="281" width="8.7265625" style="7"/>
    <col min="282" max="282" width="14.453125" style="7" bestFit="1" customWidth="1"/>
    <col min="283" max="283" width="13.6328125" style="7" bestFit="1" customWidth="1"/>
    <col min="284" max="285" width="12.7265625" style="7" bestFit="1" customWidth="1"/>
    <col min="286" max="286" width="13.6328125" style="7" bestFit="1" customWidth="1"/>
    <col min="287" max="287" width="14.453125" style="7" bestFit="1" customWidth="1"/>
    <col min="288" max="288" width="8.7265625" style="7"/>
    <col min="289" max="289" width="14.453125" style="7" bestFit="1" customWidth="1"/>
    <col min="290" max="290" width="13.6328125" style="7" bestFit="1" customWidth="1"/>
    <col min="291" max="291" width="13.36328125" style="7" bestFit="1" customWidth="1"/>
    <col min="292" max="293" width="8.7265625" style="7"/>
    <col min="294" max="294" width="14.1796875" style="7" bestFit="1" customWidth="1"/>
    <col min="295" max="296" width="13.6328125" style="7" bestFit="1" customWidth="1"/>
    <col min="297" max="297" width="14.1796875" style="7" bestFit="1" customWidth="1"/>
    <col min="298" max="300" width="12.7265625" style="7" bestFit="1" customWidth="1"/>
    <col min="301" max="301" width="11.90625" style="7" bestFit="1" customWidth="1"/>
    <col min="302" max="303" width="8.7265625" style="7"/>
    <col min="304" max="304" width="12.453125" style="7" bestFit="1" customWidth="1"/>
    <col min="305" max="305" width="11.90625" style="7" bestFit="1" customWidth="1"/>
    <col min="306" max="307" width="12.7265625" style="7" bestFit="1" customWidth="1"/>
    <col min="308" max="308" width="13.36328125" style="7" bestFit="1" customWidth="1"/>
    <col min="309" max="310" width="12.453125" style="7" bestFit="1" customWidth="1"/>
    <col min="311" max="311" width="13.36328125" style="7" bestFit="1" customWidth="1"/>
    <col min="312" max="313" width="14.1796875" style="7" bestFit="1" customWidth="1"/>
    <col min="314" max="314" width="8.7265625" style="7"/>
    <col min="315" max="315" width="12.453125" style="7" bestFit="1" customWidth="1"/>
    <col min="316" max="316" width="13.36328125" style="7" bestFit="1" customWidth="1"/>
    <col min="317" max="317" width="8.7265625" style="7"/>
    <col min="318" max="318" width="14.1796875" style="7" bestFit="1" customWidth="1"/>
    <col min="319" max="320" width="8.7265625" style="7"/>
    <col min="321" max="321" width="11.90625" style="7" bestFit="1" customWidth="1"/>
    <col min="322" max="325" width="13.6328125" style="7" bestFit="1" customWidth="1"/>
    <col min="326" max="327" width="8.7265625" style="7"/>
    <col min="328" max="329" width="14.1796875" style="7" bestFit="1" customWidth="1"/>
    <col min="330" max="330" width="12.7265625" style="7" bestFit="1" customWidth="1"/>
    <col min="331" max="331" width="8.7265625" style="7"/>
    <col min="332" max="332" width="11.90625" style="7" bestFit="1" customWidth="1"/>
    <col min="333" max="334" width="11.08984375" style="7" bestFit="1" customWidth="1"/>
    <col min="335" max="335" width="12.453125" style="7" bestFit="1" customWidth="1"/>
    <col min="336" max="336" width="14.1796875" style="7" bestFit="1" customWidth="1"/>
    <col min="337" max="337" width="10.26953125" style="7" bestFit="1" customWidth="1"/>
    <col min="338" max="339" width="12.7265625" style="7" bestFit="1" customWidth="1"/>
    <col min="340" max="341" width="13.6328125" style="7" bestFit="1" customWidth="1"/>
    <col min="342" max="343" width="8.7265625" style="7"/>
    <col min="344" max="344" width="9.453125" style="7" bestFit="1" customWidth="1"/>
    <col min="345" max="346" width="8.7265625" style="7"/>
    <col min="347" max="349" width="9.453125" style="7" bestFit="1" customWidth="1"/>
    <col min="350" max="351" width="8.7265625" style="7"/>
    <col min="352" max="352" width="10.26953125" style="7" bestFit="1" customWidth="1"/>
    <col min="353" max="359" width="8.7265625" style="7"/>
    <col min="360" max="360" width="12.7265625" style="7" bestFit="1" customWidth="1"/>
    <col min="361" max="362" width="13.6328125" style="7" bestFit="1" customWidth="1"/>
    <col min="363" max="363" width="11.08984375" style="7" bestFit="1" customWidth="1"/>
    <col min="364" max="364" width="9.453125" style="7" bestFit="1" customWidth="1"/>
    <col min="365" max="365" width="11.08984375" style="7" bestFit="1" customWidth="1"/>
    <col min="366" max="366" width="8.7265625" style="7"/>
    <col min="367" max="367" width="12.7265625" style="7" bestFit="1" customWidth="1"/>
    <col min="368" max="369" width="13.6328125" style="7" bestFit="1" customWidth="1"/>
    <col min="370" max="370" width="11.90625" style="7" bestFit="1" customWidth="1"/>
    <col min="371" max="371" width="13.6328125" style="7" bestFit="1" customWidth="1"/>
    <col min="372" max="372" width="12.7265625" style="7" bestFit="1" customWidth="1"/>
    <col min="373" max="373" width="11.90625" style="7" bestFit="1" customWidth="1"/>
    <col min="374" max="374" width="11.08984375" style="7" bestFit="1" customWidth="1"/>
    <col min="375" max="375" width="12.7265625" style="7" bestFit="1" customWidth="1"/>
    <col min="376" max="376" width="10.26953125" style="7" bestFit="1" customWidth="1"/>
    <col min="377" max="378" width="8.7265625" style="7"/>
    <col min="379" max="379" width="10.26953125" style="7" bestFit="1" customWidth="1"/>
    <col min="380" max="383" width="8.7265625" style="7"/>
    <col min="384" max="384" width="13.6328125" style="7" bestFit="1" customWidth="1"/>
    <col min="385" max="385" width="12.7265625" style="7" bestFit="1" customWidth="1"/>
    <col min="386" max="386" width="11.08984375" style="7" bestFit="1" customWidth="1"/>
    <col min="387" max="387" width="13.6328125" style="7" bestFit="1" customWidth="1"/>
    <col min="388" max="388" width="12.7265625" style="7" bestFit="1" customWidth="1"/>
    <col min="389" max="389" width="11.90625" style="7" bestFit="1" customWidth="1"/>
    <col min="390" max="390" width="8.7265625" style="7"/>
    <col min="391" max="391" width="12.7265625" style="7" bestFit="1" customWidth="1"/>
    <col min="392" max="392" width="13.6328125" style="7" bestFit="1" customWidth="1"/>
    <col min="393" max="393" width="12.7265625" style="7" bestFit="1" customWidth="1"/>
    <col min="394" max="397" width="8.7265625" style="7"/>
    <col min="398" max="398" width="12.453125" style="7" bestFit="1" customWidth="1"/>
    <col min="399" max="399" width="12.7265625" style="7" bestFit="1" customWidth="1"/>
    <col min="400" max="400" width="10.26953125" style="7" bestFit="1" customWidth="1"/>
    <col min="401" max="401" width="8.7265625" style="7"/>
    <col min="402" max="402" width="12.7265625" style="7" bestFit="1" customWidth="1"/>
    <col min="403" max="403" width="8.7265625" style="7"/>
    <col min="404" max="405" width="11.90625" style="7" bestFit="1" customWidth="1"/>
    <col min="406" max="415" width="8.7265625" style="7"/>
    <col min="416" max="418" width="13.6328125" style="7" bestFit="1" customWidth="1"/>
    <col min="419" max="419" width="12.7265625" style="7" bestFit="1" customWidth="1"/>
    <col min="420" max="420" width="10.26953125" style="7" bestFit="1" customWidth="1"/>
    <col min="421" max="422" width="11.08984375" style="7" bestFit="1" customWidth="1"/>
    <col min="423" max="423" width="10.26953125" style="7" bestFit="1" customWidth="1"/>
    <col min="424" max="424" width="11.90625" style="7" bestFit="1" customWidth="1"/>
    <col min="425" max="426" width="13.6328125" style="7" bestFit="1" customWidth="1"/>
    <col min="427" max="427" width="11.90625" style="7" bestFit="1" customWidth="1"/>
    <col min="428" max="428" width="8.7265625" style="7"/>
    <col min="429" max="430" width="10.26953125" style="7" bestFit="1" customWidth="1"/>
    <col min="431" max="431" width="8.7265625" style="7"/>
    <col min="432" max="432" width="11.08984375" style="7" bestFit="1" customWidth="1"/>
    <col min="433" max="434" width="13.6328125" style="7" bestFit="1" customWidth="1"/>
    <col min="435" max="435" width="12.7265625" style="7" bestFit="1" customWidth="1"/>
    <col min="436" max="439" width="8.7265625" style="7"/>
    <col min="440" max="440" width="11.08984375" style="7" bestFit="1" customWidth="1"/>
    <col min="441" max="442" width="13.6328125" style="7" bestFit="1" customWidth="1"/>
    <col min="443" max="444" width="12.7265625" style="7" bestFit="1" customWidth="1"/>
    <col min="445" max="445" width="13.6328125" style="7" bestFit="1" customWidth="1"/>
    <col min="446" max="446" width="11.6328125" style="7" bestFit="1" customWidth="1"/>
    <col min="447" max="447" width="9.453125" style="7" bestFit="1" customWidth="1"/>
    <col min="448" max="448" width="11.90625" style="7" bestFit="1" customWidth="1"/>
    <col min="449" max="449" width="10.26953125" style="7" bestFit="1" customWidth="1"/>
    <col min="450" max="451" width="8.7265625" style="7"/>
    <col min="452" max="452" width="11.6328125" style="7" bestFit="1" customWidth="1"/>
    <col min="453" max="453" width="8.7265625" style="7"/>
    <col min="454" max="454" width="10.81640625" style="7" bestFit="1" customWidth="1"/>
    <col min="455" max="456" width="8.7265625" style="7"/>
    <col min="457" max="457" width="10.81640625" style="7" bestFit="1" customWidth="1"/>
    <col min="458" max="458" width="10" style="7" bestFit="1" customWidth="1"/>
    <col min="459" max="459" width="12.453125" style="7" bestFit="1" customWidth="1"/>
    <col min="460" max="460" width="11.08984375" style="7" bestFit="1" customWidth="1"/>
    <col min="461" max="464" width="8.7265625" style="7"/>
    <col min="465" max="465" width="11.90625" style="7" bestFit="1" customWidth="1"/>
    <col min="466" max="466" width="11.6328125" style="7" bestFit="1" customWidth="1"/>
    <col min="467" max="467" width="11.90625" style="7" bestFit="1" customWidth="1"/>
    <col min="468" max="469" width="11.08984375" style="7" bestFit="1" customWidth="1"/>
    <col min="470" max="470" width="11.90625" style="7" bestFit="1" customWidth="1"/>
    <col min="471" max="471" width="12.7265625" style="7" bestFit="1" customWidth="1"/>
    <col min="472" max="473" width="11.90625" style="7" bestFit="1" customWidth="1"/>
    <col min="474" max="476" width="8.7265625" style="7"/>
    <col min="477" max="478" width="12.7265625" style="7" bestFit="1" customWidth="1"/>
    <col min="479" max="479" width="11.90625" style="7" bestFit="1" customWidth="1"/>
    <col min="480" max="480" width="12.453125" style="7" bestFit="1" customWidth="1"/>
    <col min="481" max="482" width="11.90625" style="7" bestFit="1" customWidth="1"/>
    <col min="483" max="483" width="11.08984375" style="7" bestFit="1" customWidth="1"/>
    <col min="484" max="484" width="8.7265625" style="7"/>
    <col min="485" max="485" width="12.7265625" style="7" bestFit="1" customWidth="1"/>
    <col min="486" max="486" width="9.453125" style="7" bestFit="1" customWidth="1"/>
    <col min="487" max="487" width="11.90625" style="7" bestFit="1" customWidth="1"/>
    <col min="488" max="488" width="12.7265625" style="7" bestFit="1" customWidth="1"/>
    <col min="489" max="491" width="11.90625" style="7" bestFit="1" customWidth="1"/>
    <col min="492" max="492" width="11.08984375" style="7" bestFit="1" customWidth="1"/>
    <col min="493" max="494" width="11.90625" style="7" bestFit="1" customWidth="1"/>
    <col min="495" max="499" width="8.7265625" style="7"/>
    <col min="500" max="500" width="10.81640625" style="7" bestFit="1" customWidth="1"/>
    <col min="501" max="501" width="11.90625" style="7" bestFit="1" customWidth="1"/>
    <col min="502" max="502" width="12.7265625" style="7" bestFit="1" customWidth="1"/>
    <col min="503" max="504" width="11.90625" style="7" bestFit="1" customWidth="1"/>
    <col min="505" max="506" width="12.7265625" style="7" bestFit="1" customWidth="1"/>
    <col min="507" max="508" width="11.90625" style="7" bestFit="1" customWidth="1"/>
    <col min="509" max="510" width="8.7265625" style="7"/>
    <col min="511" max="512" width="9.81640625" style="7" bestFit="1" customWidth="1"/>
    <col min="513" max="513" width="9" style="7" bestFit="1" customWidth="1"/>
    <col min="514" max="514" width="8.7265625" style="7"/>
    <col min="515" max="517" width="9" style="7" bestFit="1" customWidth="1"/>
    <col min="518" max="518" width="8.7265625" style="7"/>
    <col min="519" max="520" width="9" style="7" bestFit="1" customWidth="1"/>
    <col min="521" max="522" width="8.7265625" style="7"/>
    <col min="523" max="523" width="9" style="7" bestFit="1" customWidth="1"/>
    <col min="524" max="531" width="8.7265625" style="7"/>
    <col min="532" max="533" width="9.81640625" style="7" bestFit="1" customWidth="1"/>
    <col min="534" max="534" width="9.54296875" style="7" bestFit="1" customWidth="1"/>
    <col min="535" max="535" width="8.7265625" style="7"/>
    <col min="536" max="537" width="9.81640625" style="7" bestFit="1" customWidth="1"/>
    <col min="538" max="538" width="9" style="7" bestFit="1" customWidth="1"/>
    <col min="539" max="539" width="8.7265625" style="7"/>
    <col min="540" max="541" width="9.81640625" style="7" bestFit="1" customWidth="1"/>
    <col min="542" max="542" width="9.54296875" style="7" bestFit="1" customWidth="1"/>
    <col min="543" max="543" width="8.7265625" style="7"/>
    <col min="544" max="545" width="9" style="7" bestFit="1" customWidth="1"/>
    <col min="546" max="546" width="9.54296875" style="7" bestFit="1" customWidth="1"/>
    <col min="547" max="547" width="8.7265625" style="7"/>
    <col min="548" max="550" width="9" style="7" bestFit="1" customWidth="1"/>
    <col min="551" max="552" width="8.7265625" style="7"/>
    <col min="553" max="554" width="10.08984375" style="7" bestFit="1" customWidth="1"/>
    <col min="555" max="555" width="9" style="7" bestFit="1" customWidth="1"/>
    <col min="556" max="556" width="8.7265625" style="7"/>
    <col min="557" max="558" width="9.81640625" style="7" bestFit="1" customWidth="1"/>
    <col min="559" max="571" width="8.7265625" style="7"/>
    <col min="572" max="572" width="9.81640625" style="7" bestFit="1" customWidth="1"/>
    <col min="573" max="573" width="9" style="7" bestFit="1" customWidth="1"/>
    <col min="574" max="587" width="8.7265625" style="7"/>
    <col min="588" max="588" width="9" style="7" bestFit="1" customWidth="1"/>
    <col min="589" max="16384" width="8.7265625" style="7"/>
  </cols>
  <sheetData>
    <row r="1" spans="1:588" s="5" customFormat="1">
      <c r="A1" s="1"/>
      <c r="B1" s="1"/>
      <c r="C1" s="1" t="s">
        <v>0</v>
      </c>
      <c r="D1" s="2" t="s">
        <v>1</v>
      </c>
      <c r="E1" s="3"/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1517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4" t="s">
        <v>48</v>
      </c>
      <c r="BB1" s="4" t="s">
        <v>49</v>
      </c>
      <c r="BC1" s="4" t="s">
        <v>50</v>
      </c>
      <c r="BD1" s="4" t="s">
        <v>51</v>
      </c>
      <c r="BE1" s="4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60</v>
      </c>
      <c r="BN1" s="4" t="s">
        <v>61</v>
      </c>
      <c r="BO1" s="4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73</v>
      </c>
      <c r="CA1" s="4" t="s">
        <v>74</v>
      </c>
      <c r="CB1" s="4" t="s">
        <v>75</v>
      </c>
      <c r="CC1" s="4" t="s">
        <v>76</v>
      </c>
      <c r="CD1" s="4" t="s">
        <v>77</v>
      </c>
      <c r="CE1" s="4" t="s">
        <v>78</v>
      </c>
      <c r="CF1" s="4" t="s">
        <v>79</v>
      </c>
      <c r="CG1" s="4" t="s">
        <v>80</v>
      </c>
      <c r="CH1" s="4" t="s">
        <v>81</v>
      </c>
      <c r="CI1" s="4" t="s">
        <v>82</v>
      </c>
      <c r="CJ1" s="4" t="s">
        <v>83</v>
      </c>
      <c r="CK1" s="4" t="s">
        <v>84</v>
      </c>
      <c r="CL1" s="4" t="s">
        <v>85</v>
      </c>
      <c r="CM1" s="4" t="s">
        <v>86</v>
      </c>
      <c r="CN1" s="4" t="s">
        <v>87</v>
      </c>
      <c r="CO1" s="4" t="s">
        <v>88</v>
      </c>
      <c r="CP1" s="4" t="s">
        <v>89</v>
      </c>
      <c r="CQ1" s="4" t="s">
        <v>90</v>
      </c>
      <c r="CR1" s="4" t="s">
        <v>91</v>
      </c>
      <c r="CS1" s="4" t="s">
        <v>92</v>
      </c>
      <c r="CT1" s="4" t="s">
        <v>93</v>
      </c>
      <c r="CU1" s="4" t="s">
        <v>94</v>
      </c>
      <c r="CV1" s="4" t="s">
        <v>95</v>
      </c>
      <c r="CW1" s="4" t="s">
        <v>96</v>
      </c>
      <c r="CX1" s="4" t="s">
        <v>97</v>
      </c>
      <c r="CY1" s="4" t="s">
        <v>98</v>
      </c>
      <c r="CZ1" s="4" t="s">
        <v>99</v>
      </c>
      <c r="DA1" s="4" t="s">
        <v>100</v>
      </c>
      <c r="DB1" s="4" t="s">
        <v>101</v>
      </c>
      <c r="DC1" s="4" t="s">
        <v>102</v>
      </c>
      <c r="DD1" s="4" t="s">
        <v>103</v>
      </c>
      <c r="DE1" s="4" t="s">
        <v>104</v>
      </c>
      <c r="DF1" s="4" t="s">
        <v>105</v>
      </c>
      <c r="DG1" s="4" t="s">
        <v>106</v>
      </c>
      <c r="DH1" s="4" t="s">
        <v>107</v>
      </c>
      <c r="DI1" s="4" t="s">
        <v>108</v>
      </c>
      <c r="DJ1" s="4" t="s">
        <v>109</v>
      </c>
      <c r="DK1" s="4" t="s">
        <v>110</v>
      </c>
      <c r="DL1" s="4" t="s">
        <v>111</v>
      </c>
      <c r="DM1" s="4" t="s">
        <v>112</v>
      </c>
      <c r="DN1" s="4" t="s">
        <v>113</v>
      </c>
      <c r="DO1" s="4" t="s">
        <v>114</v>
      </c>
      <c r="DP1" s="4" t="s">
        <v>115</v>
      </c>
      <c r="DQ1" s="4" t="s">
        <v>116</v>
      </c>
      <c r="DR1" s="4" t="s">
        <v>117</v>
      </c>
      <c r="DS1" s="4" t="s">
        <v>118</v>
      </c>
      <c r="DT1" s="4" t="s">
        <v>119</v>
      </c>
      <c r="DU1" s="4" t="s">
        <v>120</v>
      </c>
      <c r="DV1" s="4" t="s">
        <v>121</v>
      </c>
      <c r="DW1" s="4" t="s">
        <v>122</v>
      </c>
      <c r="DX1" s="4" t="s">
        <v>123</v>
      </c>
      <c r="DY1" s="4" t="s">
        <v>124</v>
      </c>
      <c r="DZ1" s="4" t="s">
        <v>125</v>
      </c>
      <c r="EA1" s="4" t="s">
        <v>126</v>
      </c>
      <c r="EB1" s="4" t="s">
        <v>127</v>
      </c>
      <c r="EC1" s="4" t="s">
        <v>128</v>
      </c>
      <c r="ED1" s="4" t="s">
        <v>129</v>
      </c>
      <c r="EE1" s="4" t="s">
        <v>130</v>
      </c>
      <c r="EF1" s="4" t="s">
        <v>131</v>
      </c>
      <c r="EG1" s="4" t="s">
        <v>132</v>
      </c>
      <c r="EH1" s="4" t="s">
        <v>133</v>
      </c>
      <c r="EI1" s="4" t="s">
        <v>134</v>
      </c>
      <c r="EJ1" s="4" t="s">
        <v>135</v>
      </c>
      <c r="EK1" s="4" t="s">
        <v>136</v>
      </c>
      <c r="EL1" s="4" t="s">
        <v>137</v>
      </c>
      <c r="EM1" s="4" t="s">
        <v>138</v>
      </c>
      <c r="EN1" s="4" t="s">
        <v>139</v>
      </c>
      <c r="EO1" s="4" t="s">
        <v>140</v>
      </c>
      <c r="EP1" s="4" t="s">
        <v>141</v>
      </c>
      <c r="EQ1" s="4" t="s">
        <v>142</v>
      </c>
      <c r="ER1" s="4" t="s">
        <v>143</v>
      </c>
      <c r="ES1" s="4" t="s">
        <v>144</v>
      </c>
      <c r="ET1" s="4" t="s">
        <v>145</v>
      </c>
      <c r="EU1" s="4" t="s">
        <v>146</v>
      </c>
      <c r="EV1" s="4" t="s">
        <v>147</v>
      </c>
      <c r="EW1" s="4" t="s">
        <v>148</v>
      </c>
      <c r="EX1" s="4" t="s">
        <v>149</v>
      </c>
      <c r="EY1" s="4" t="s">
        <v>150</v>
      </c>
      <c r="EZ1" s="4" t="s">
        <v>151</v>
      </c>
      <c r="FA1" s="4" t="s">
        <v>152</v>
      </c>
      <c r="FB1" s="4" t="s">
        <v>153</v>
      </c>
      <c r="FC1" s="5" t="s">
        <v>154</v>
      </c>
      <c r="FD1" s="5" t="s">
        <v>155</v>
      </c>
      <c r="FE1" s="5" t="s">
        <v>156</v>
      </c>
      <c r="FF1" s="5" t="s">
        <v>157</v>
      </c>
      <c r="FG1" s="5" t="s">
        <v>158</v>
      </c>
      <c r="FH1" s="5" t="s">
        <v>159</v>
      </c>
      <c r="FI1" s="5" t="s">
        <v>160</v>
      </c>
      <c r="FJ1" s="5" t="s">
        <v>161</v>
      </c>
      <c r="FK1" s="5" t="s">
        <v>162</v>
      </c>
      <c r="FL1" s="5" t="s">
        <v>163</v>
      </c>
      <c r="FM1" s="5" t="s">
        <v>164</v>
      </c>
      <c r="FN1" s="5" t="s">
        <v>165</v>
      </c>
      <c r="FO1" s="5" t="s">
        <v>166</v>
      </c>
      <c r="FP1" s="5" t="s">
        <v>167</v>
      </c>
      <c r="FQ1" s="5" t="s">
        <v>168</v>
      </c>
      <c r="FR1" s="5" t="s">
        <v>169</v>
      </c>
      <c r="FS1" s="5" t="s">
        <v>170</v>
      </c>
      <c r="FT1" s="5" t="s">
        <v>171</v>
      </c>
      <c r="FU1" s="5" t="s">
        <v>172</v>
      </c>
      <c r="FV1" s="5" t="s">
        <v>173</v>
      </c>
      <c r="FW1" s="5" t="s">
        <v>174</v>
      </c>
      <c r="FX1" s="5" t="s">
        <v>175</v>
      </c>
      <c r="FY1" s="5" t="s">
        <v>176</v>
      </c>
      <c r="FZ1" s="5" t="s">
        <v>177</v>
      </c>
      <c r="GA1" s="5" t="s">
        <v>178</v>
      </c>
      <c r="GB1" s="5" t="s">
        <v>179</v>
      </c>
      <c r="GC1" s="5" t="s">
        <v>180</v>
      </c>
      <c r="GD1" s="5" t="s">
        <v>181</v>
      </c>
      <c r="GE1" s="5" t="s">
        <v>182</v>
      </c>
      <c r="GF1" s="5" t="s">
        <v>183</v>
      </c>
      <c r="GG1" s="5" t="s">
        <v>184</v>
      </c>
      <c r="GH1" s="5" t="s">
        <v>185</v>
      </c>
      <c r="GI1" s="5" t="s">
        <v>186</v>
      </c>
      <c r="GJ1" s="5" t="s">
        <v>187</v>
      </c>
      <c r="GK1" s="5" t="s">
        <v>188</v>
      </c>
      <c r="GL1" s="5" t="s">
        <v>189</v>
      </c>
      <c r="GM1" s="5" t="s">
        <v>190</v>
      </c>
      <c r="GN1" s="5" t="s">
        <v>191</v>
      </c>
      <c r="GO1" s="5" t="s">
        <v>192</v>
      </c>
      <c r="GP1" s="5" t="s">
        <v>193</v>
      </c>
      <c r="GQ1" s="5" t="s">
        <v>194</v>
      </c>
      <c r="GR1" s="5" t="s">
        <v>195</v>
      </c>
      <c r="GS1" s="5" t="s">
        <v>196</v>
      </c>
      <c r="GT1" s="5" t="s">
        <v>197</v>
      </c>
      <c r="GU1" s="5" t="s">
        <v>198</v>
      </c>
      <c r="GV1" s="5" t="s">
        <v>199</v>
      </c>
      <c r="GW1" s="5" t="s">
        <v>200</v>
      </c>
      <c r="GX1" s="5" t="s">
        <v>201</v>
      </c>
      <c r="GY1" s="5" t="s">
        <v>202</v>
      </c>
      <c r="GZ1" s="5" t="s">
        <v>203</v>
      </c>
      <c r="HA1" s="5" t="s">
        <v>204</v>
      </c>
      <c r="HB1" s="5" t="s">
        <v>205</v>
      </c>
      <c r="HC1" s="5" t="s">
        <v>145</v>
      </c>
      <c r="HD1" s="5" t="s">
        <v>206</v>
      </c>
      <c r="HE1" s="5" t="s">
        <v>207</v>
      </c>
      <c r="HF1" s="5" t="s">
        <v>208</v>
      </c>
      <c r="HG1" s="5" t="s">
        <v>209</v>
      </c>
      <c r="HH1" s="5" t="s">
        <v>210</v>
      </c>
      <c r="HI1" s="5" t="s">
        <v>211</v>
      </c>
      <c r="HJ1" s="5" t="s">
        <v>212</v>
      </c>
      <c r="HK1" s="5" t="s">
        <v>213</v>
      </c>
      <c r="HL1" s="5" t="s">
        <v>214</v>
      </c>
      <c r="HM1" s="5" t="s">
        <v>141</v>
      </c>
      <c r="HN1" s="5" t="s">
        <v>215</v>
      </c>
      <c r="HO1" s="5" t="s">
        <v>216</v>
      </c>
      <c r="HP1" s="5" t="s">
        <v>217</v>
      </c>
      <c r="HQ1" s="5" t="s">
        <v>218</v>
      </c>
      <c r="HR1" s="5" t="s">
        <v>219</v>
      </c>
      <c r="HS1" s="5" t="s">
        <v>220</v>
      </c>
      <c r="HT1" s="5" t="s">
        <v>221</v>
      </c>
      <c r="HU1" s="5" t="s">
        <v>222</v>
      </c>
      <c r="HV1" s="5" t="s">
        <v>223</v>
      </c>
      <c r="HW1" s="5" t="s">
        <v>224</v>
      </c>
      <c r="HX1" s="5" t="s">
        <v>225</v>
      </c>
      <c r="HY1" s="5" t="s">
        <v>226</v>
      </c>
      <c r="HZ1" s="5" t="s">
        <v>227</v>
      </c>
      <c r="IA1" s="5" t="s">
        <v>228</v>
      </c>
      <c r="IB1" s="5" t="s">
        <v>229</v>
      </c>
      <c r="IC1" s="5" t="s">
        <v>230</v>
      </c>
      <c r="ID1" s="5" t="s">
        <v>231</v>
      </c>
      <c r="IE1" s="5" t="s">
        <v>232</v>
      </c>
      <c r="IF1" s="5" t="s">
        <v>233</v>
      </c>
      <c r="IG1" s="5" t="s">
        <v>234</v>
      </c>
      <c r="IH1" s="5" t="s">
        <v>235</v>
      </c>
      <c r="II1" s="5" t="s">
        <v>236</v>
      </c>
      <c r="IJ1" s="5" t="s">
        <v>237</v>
      </c>
      <c r="IK1" s="5" t="s">
        <v>238</v>
      </c>
      <c r="IL1" s="5" t="s">
        <v>239</v>
      </c>
      <c r="IM1" s="5" t="s">
        <v>240</v>
      </c>
      <c r="IN1" s="5" t="s">
        <v>241</v>
      </c>
      <c r="IO1" s="5" t="s">
        <v>242</v>
      </c>
      <c r="IP1" s="5" t="s">
        <v>243</v>
      </c>
      <c r="IQ1" s="5" t="s">
        <v>244</v>
      </c>
      <c r="IR1" s="5" t="s">
        <v>245</v>
      </c>
      <c r="IS1" s="5" t="s">
        <v>246</v>
      </c>
      <c r="IT1" s="5" t="s">
        <v>247</v>
      </c>
      <c r="IU1" s="5" t="s">
        <v>248</v>
      </c>
      <c r="IV1" s="5" t="s">
        <v>249</v>
      </c>
      <c r="IW1" s="5" t="s">
        <v>250</v>
      </c>
      <c r="IX1" s="5" t="s">
        <v>251</v>
      </c>
      <c r="IY1" s="5" t="s">
        <v>252</v>
      </c>
      <c r="IZ1" s="5" t="s">
        <v>253</v>
      </c>
      <c r="JA1" s="5" t="s">
        <v>254</v>
      </c>
      <c r="JB1" s="5" t="s">
        <v>255</v>
      </c>
      <c r="JC1" s="5" t="s">
        <v>256</v>
      </c>
      <c r="JD1" s="5" t="s">
        <v>257</v>
      </c>
      <c r="JE1" s="5" t="s">
        <v>258</v>
      </c>
      <c r="JF1" s="5" t="s">
        <v>259</v>
      </c>
      <c r="JG1" s="5" t="s">
        <v>260</v>
      </c>
      <c r="JH1" s="5" t="s">
        <v>261</v>
      </c>
      <c r="JI1" s="5" t="s">
        <v>262</v>
      </c>
      <c r="JJ1" s="5" t="s">
        <v>263</v>
      </c>
      <c r="JK1" s="5" t="s">
        <v>264</v>
      </c>
      <c r="JL1" s="5" t="s">
        <v>265</v>
      </c>
      <c r="JM1" s="5" t="s">
        <v>266</v>
      </c>
      <c r="JN1" s="5" t="s">
        <v>267</v>
      </c>
      <c r="JO1" s="5" t="s">
        <v>268</v>
      </c>
      <c r="JP1" s="5" t="s">
        <v>269</v>
      </c>
      <c r="JQ1" s="5" t="s">
        <v>270</v>
      </c>
      <c r="JR1" s="5" t="s">
        <v>271</v>
      </c>
      <c r="JS1" s="5" t="s">
        <v>272</v>
      </c>
      <c r="JT1" s="5" t="s">
        <v>273</v>
      </c>
      <c r="JU1" s="5" t="s">
        <v>274</v>
      </c>
      <c r="JV1" s="5" t="s">
        <v>275</v>
      </c>
      <c r="JW1" s="5" t="s">
        <v>276</v>
      </c>
      <c r="JX1" s="5" t="s">
        <v>277</v>
      </c>
      <c r="JY1" s="5" t="s">
        <v>278</v>
      </c>
      <c r="JZ1" s="5" t="s">
        <v>279</v>
      </c>
      <c r="KA1" s="5" t="s">
        <v>280</v>
      </c>
      <c r="KB1" s="5" t="s">
        <v>281</v>
      </c>
      <c r="KC1" s="5" t="s">
        <v>282</v>
      </c>
      <c r="KD1" s="5" t="s">
        <v>283</v>
      </c>
      <c r="KE1" s="5" t="s">
        <v>284</v>
      </c>
      <c r="KF1" s="5" t="s">
        <v>285</v>
      </c>
      <c r="KG1" s="5" t="s">
        <v>286</v>
      </c>
      <c r="KH1" s="5" t="s">
        <v>287</v>
      </c>
      <c r="KI1" s="5" t="s">
        <v>288</v>
      </c>
      <c r="KJ1" s="5" t="s">
        <v>289</v>
      </c>
      <c r="KK1" s="5" t="s">
        <v>208</v>
      </c>
      <c r="KL1" s="5" t="s">
        <v>290</v>
      </c>
      <c r="KM1" s="5" t="s">
        <v>291</v>
      </c>
      <c r="KN1" s="5" t="s">
        <v>292</v>
      </c>
      <c r="KO1" s="5" t="s">
        <v>293</v>
      </c>
      <c r="KP1" s="5" t="s">
        <v>294</v>
      </c>
      <c r="KQ1" s="5" t="s">
        <v>295</v>
      </c>
      <c r="KR1" s="5" t="s">
        <v>296</v>
      </c>
      <c r="KS1" s="5" t="s">
        <v>297</v>
      </c>
      <c r="KT1" s="5" t="s">
        <v>298</v>
      </c>
      <c r="KU1" s="5" t="s">
        <v>178</v>
      </c>
      <c r="KV1" s="5" t="s">
        <v>299</v>
      </c>
      <c r="KW1" s="5" t="s">
        <v>300</v>
      </c>
      <c r="KX1" s="5" t="s">
        <v>301</v>
      </c>
      <c r="KY1" s="5" t="s">
        <v>302</v>
      </c>
      <c r="KZ1" s="5" t="s">
        <v>303</v>
      </c>
      <c r="LA1" s="5" t="s">
        <v>304</v>
      </c>
      <c r="LB1" s="5" t="s">
        <v>145</v>
      </c>
      <c r="LC1" s="5" t="s">
        <v>305</v>
      </c>
      <c r="LD1" s="5" t="s">
        <v>306</v>
      </c>
      <c r="LE1" s="5" t="s">
        <v>307</v>
      </c>
      <c r="LF1" s="5" t="s">
        <v>308</v>
      </c>
      <c r="LG1" s="5" t="s">
        <v>309</v>
      </c>
      <c r="LH1" s="5" t="s">
        <v>310</v>
      </c>
      <c r="LI1" s="5" t="s">
        <v>311</v>
      </c>
      <c r="LJ1" s="5" t="s">
        <v>312</v>
      </c>
      <c r="LK1" s="5" t="s">
        <v>313</v>
      </c>
      <c r="LL1" s="5" t="s">
        <v>314</v>
      </c>
      <c r="LM1" s="5" t="s">
        <v>315</v>
      </c>
      <c r="LN1" s="5" t="s">
        <v>316</v>
      </c>
      <c r="LO1" s="5" t="s">
        <v>317</v>
      </c>
      <c r="LP1" s="5" t="s">
        <v>318</v>
      </c>
      <c r="LQ1" s="5" t="s">
        <v>319</v>
      </c>
      <c r="LR1" s="5" t="s">
        <v>320</v>
      </c>
      <c r="LS1" s="5" t="s">
        <v>321</v>
      </c>
      <c r="LT1" s="5" t="s">
        <v>322</v>
      </c>
      <c r="LU1" s="5" t="s">
        <v>323</v>
      </c>
      <c r="LV1" s="5" t="s">
        <v>324</v>
      </c>
      <c r="LW1" s="5" t="s">
        <v>325</v>
      </c>
      <c r="LX1" s="5" t="s">
        <v>326</v>
      </c>
      <c r="LY1" s="5" t="s">
        <v>327</v>
      </c>
      <c r="LZ1" s="5" t="s">
        <v>328</v>
      </c>
      <c r="MA1" s="5" t="s">
        <v>329</v>
      </c>
      <c r="MB1" s="5" t="s">
        <v>330</v>
      </c>
      <c r="MC1" s="5" t="s">
        <v>331</v>
      </c>
      <c r="MD1" s="5" t="s">
        <v>332</v>
      </c>
      <c r="ME1" s="5" t="s">
        <v>333</v>
      </c>
      <c r="MF1" s="5" t="s">
        <v>334</v>
      </c>
      <c r="MG1" s="5" t="s">
        <v>335</v>
      </c>
      <c r="MH1" s="5" t="s">
        <v>336</v>
      </c>
      <c r="MI1" s="5" t="s">
        <v>337</v>
      </c>
      <c r="MJ1" s="5" t="s">
        <v>338</v>
      </c>
      <c r="MK1" s="5" t="s">
        <v>339</v>
      </c>
      <c r="ML1" s="5" t="s">
        <v>340</v>
      </c>
      <c r="MM1" s="5" t="s">
        <v>341</v>
      </c>
      <c r="MN1" s="5" t="s">
        <v>342</v>
      </c>
      <c r="MO1" s="5" t="s">
        <v>343</v>
      </c>
      <c r="MP1" s="5" t="s">
        <v>344</v>
      </c>
      <c r="MQ1" s="5" t="s">
        <v>345</v>
      </c>
      <c r="MR1" s="5" t="s">
        <v>346</v>
      </c>
      <c r="MS1" s="5" t="s">
        <v>347</v>
      </c>
      <c r="MT1" s="5" t="s">
        <v>348</v>
      </c>
      <c r="MU1" s="5" t="s">
        <v>349</v>
      </c>
      <c r="MV1" s="5" t="s">
        <v>350</v>
      </c>
      <c r="MW1" s="5" t="s">
        <v>351</v>
      </c>
      <c r="MX1" s="5" t="s">
        <v>352</v>
      </c>
      <c r="MY1" s="5" t="s">
        <v>353</v>
      </c>
      <c r="MZ1" s="5" t="s">
        <v>354</v>
      </c>
      <c r="NA1" s="5" t="s">
        <v>355</v>
      </c>
      <c r="NB1" s="5" t="s">
        <v>356</v>
      </c>
      <c r="NC1" s="5" t="s">
        <v>357</v>
      </c>
      <c r="ND1" s="5" t="s">
        <v>358</v>
      </c>
      <c r="NE1" s="5" t="s">
        <v>359</v>
      </c>
      <c r="NF1" s="5" t="s">
        <v>360</v>
      </c>
      <c r="NG1" s="5" t="s">
        <v>361</v>
      </c>
      <c r="NH1" s="5" t="s">
        <v>362</v>
      </c>
      <c r="NI1" s="5" t="s">
        <v>363</v>
      </c>
      <c r="NJ1" s="5" t="s">
        <v>364</v>
      </c>
      <c r="NK1" s="5" t="s">
        <v>365</v>
      </c>
      <c r="NL1" s="5" t="s">
        <v>366</v>
      </c>
      <c r="NM1" s="5" t="s">
        <v>367</v>
      </c>
      <c r="NN1" s="5" t="s">
        <v>368</v>
      </c>
      <c r="NO1" s="5" t="s">
        <v>369</v>
      </c>
      <c r="NP1" s="5" t="s">
        <v>370</v>
      </c>
      <c r="NQ1" s="5" t="s">
        <v>371</v>
      </c>
      <c r="NR1" s="5" t="s">
        <v>372</v>
      </c>
      <c r="NS1" s="5" t="s">
        <v>373</v>
      </c>
      <c r="NT1" s="5" t="s">
        <v>374</v>
      </c>
      <c r="NU1" s="5" t="s">
        <v>375</v>
      </c>
      <c r="NV1" s="5" t="s">
        <v>376</v>
      </c>
      <c r="NW1" s="5" t="s">
        <v>377</v>
      </c>
      <c r="NX1" s="5" t="s">
        <v>378</v>
      </c>
      <c r="NY1" s="5" t="s">
        <v>379</v>
      </c>
      <c r="NZ1" s="5" t="s">
        <v>380</v>
      </c>
      <c r="OA1" s="5" t="s">
        <v>381</v>
      </c>
      <c r="OB1" s="5" t="s">
        <v>382</v>
      </c>
      <c r="OC1" s="5" t="s">
        <v>383</v>
      </c>
      <c r="OD1" s="5" t="s">
        <v>384</v>
      </c>
      <c r="OE1" s="5" t="s">
        <v>385</v>
      </c>
      <c r="OF1" s="5" t="s">
        <v>386</v>
      </c>
      <c r="OG1" s="5" t="s">
        <v>387</v>
      </c>
      <c r="OH1" s="5" t="s">
        <v>388</v>
      </c>
      <c r="OI1" s="5" t="s">
        <v>389</v>
      </c>
      <c r="OJ1" s="5" t="s">
        <v>390</v>
      </c>
      <c r="OK1" s="5" t="s">
        <v>391</v>
      </c>
      <c r="OL1" s="5" t="s">
        <v>392</v>
      </c>
      <c r="OM1" s="5" t="s">
        <v>393</v>
      </c>
      <c r="ON1" s="5" t="s">
        <v>394</v>
      </c>
      <c r="OO1" s="5" t="s">
        <v>395</v>
      </c>
      <c r="OP1" s="5" t="s">
        <v>396</v>
      </c>
      <c r="OQ1" s="5" t="s">
        <v>397</v>
      </c>
      <c r="OR1" s="5" t="s">
        <v>398</v>
      </c>
      <c r="OS1" s="5" t="s">
        <v>399</v>
      </c>
      <c r="OT1" s="5" t="s">
        <v>400</v>
      </c>
      <c r="OU1" s="5" t="s">
        <v>401</v>
      </c>
      <c r="OV1" s="5" t="s">
        <v>402</v>
      </c>
      <c r="OW1" s="5" t="s">
        <v>403</v>
      </c>
      <c r="OX1" s="5" t="s">
        <v>404</v>
      </c>
      <c r="OY1" s="5" t="s">
        <v>405</v>
      </c>
      <c r="OZ1" s="5" t="s">
        <v>406</v>
      </c>
      <c r="PA1" s="5" t="s">
        <v>407</v>
      </c>
      <c r="PB1" s="5" t="s">
        <v>408</v>
      </c>
      <c r="PC1" s="5" t="s">
        <v>409</v>
      </c>
      <c r="PD1" s="5" t="s">
        <v>410</v>
      </c>
      <c r="PE1" s="5" t="s">
        <v>411</v>
      </c>
      <c r="PF1" s="5" t="s">
        <v>412</v>
      </c>
      <c r="PG1" s="5" t="s">
        <v>413</v>
      </c>
      <c r="PH1" s="5" t="s">
        <v>414</v>
      </c>
      <c r="PI1" s="5" t="s">
        <v>415</v>
      </c>
      <c r="PJ1" s="5" t="s">
        <v>416</v>
      </c>
      <c r="PK1" s="5" t="s">
        <v>417</v>
      </c>
      <c r="PL1" s="5" t="s">
        <v>418</v>
      </c>
      <c r="PM1" s="5" t="s">
        <v>419</v>
      </c>
      <c r="PN1" s="5" t="s">
        <v>420</v>
      </c>
      <c r="PO1" s="5" t="s">
        <v>421</v>
      </c>
      <c r="PP1" s="5" t="s">
        <v>422</v>
      </c>
      <c r="PQ1" s="5" t="s">
        <v>423</v>
      </c>
      <c r="PR1" s="5" t="s">
        <v>424</v>
      </c>
      <c r="PS1" s="5" t="s">
        <v>425</v>
      </c>
      <c r="PT1" s="5" t="s">
        <v>426</v>
      </c>
      <c r="PU1" s="5" t="s">
        <v>427</v>
      </c>
      <c r="PV1" s="5" t="s">
        <v>428</v>
      </c>
      <c r="PW1" s="5" t="s">
        <v>429</v>
      </c>
      <c r="PX1" s="5" t="s">
        <v>430</v>
      </c>
      <c r="PY1" s="5" t="s">
        <v>431</v>
      </c>
      <c r="PZ1" s="5" t="s">
        <v>432</v>
      </c>
      <c r="QA1" s="5" t="s">
        <v>433</v>
      </c>
      <c r="QB1" s="5" t="s">
        <v>434</v>
      </c>
      <c r="QC1" s="5" t="s">
        <v>435</v>
      </c>
      <c r="QD1" s="5" t="s">
        <v>436</v>
      </c>
      <c r="QE1" s="5" t="s">
        <v>437</v>
      </c>
      <c r="QF1" s="5" t="s">
        <v>438</v>
      </c>
      <c r="QG1" s="5" t="s">
        <v>439</v>
      </c>
      <c r="QH1" s="5" t="s">
        <v>440</v>
      </c>
      <c r="QI1" s="5" t="s">
        <v>441</v>
      </c>
      <c r="QJ1" s="5" t="s">
        <v>442</v>
      </c>
      <c r="QK1" s="5" t="s">
        <v>290</v>
      </c>
      <c r="QL1" s="5" t="s">
        <v>443</v>
      </c>
      <c r="QM1" s="5" t="s">
        <v>444</v>
      </c>
      <c r="QN1" s="5" t="s">
        <v>445</v>
      </c>
      <c r="QO1" s="5" t="s">
        <v>446</v>
      </c>
      <c r="QP1" s="5" t="s">
        <v>447</v>
      </c>
      <c r="QQ1" s="5" t="s">
        <v>448</v>
      </c>
      <c r="QR1" s="5" t="s">
        <v>449</v>
      </c>
      <c r="QS1" s="5" t="s">
        <v>450</v>
      </c>
      <c r="QT1" s="5" t="s">
        <v>451</v>
      </c>
      <c r="QU1" s="5" t="s">
        <v>452</v>
      </c>
      <c r="QV1" s="5" t="s">
        <v>453</v>
      </c>
      <c r="QW1" s="5" t="s">
        <v>454</v>
      </c>
      <c r="QX1" s="5" t="s">
        <v>455</v>
      </c>
      <c r="QY1" s="5" t="s">
        <v>456</v>
      </c>
      <c r="QZ1" s="5" t="s">
        <v>457</v>
      </c>
      <c r="RA1" s="5" t="s">
        <v>458</v>
      </c>
      <c r="RB1" s="5" t="s">
        <v>459</v>
      </c>
      <c r="RC1" s="5" t="s">
        <v>460</v>
      </c>
      <c r="RD1" s="5" t="s">
        <v>461</v>
      </c>
      <c r="RE1" s="5" t="s">
        <v>462</v>
      </c>
      <c r="RF1" s="5" t="s">
        <v>463</v>
      </c>
      <c r="RG1" s="5" t="s">
        <v>464</v>
      </c>
      <c r="RH1" s="5" t="s">
        <v>465</v>
      </c>
      <c r="RI1" s="5" t="s">
        <v>466</v>
      </c>
      <c r="RJ1" s="5" t="s">
        <v>467</v>
      </c>
      <c r="RK1" s="5" t="s">
        <v>468</v>
      </c>
      <c r="RL1" s="5" t="s">
        <v>469</v>
      </c>
      <c r="RM1" s="5" t="s">
        <v>470</v>
      </c>
      <c r="RN1" s="5" t="s">
        <v>471</v>
      </c>
      <c r="RO1" s="5" t="s">
        <v>472</v>
      </c>
      <c r="RP1" s="5" t="s">
        <v>473</v>
      </c>
      <c r="RQ1" s="5" t="s">
        <v>474</v>
      </c>
      <c r="RR1" s="5" t="s">
        <v>475</v>
      </c>
      <c r="RS1" s="5" t="s">
        <v>476</v>
      </c>
      <c r="RT1" s="5" t="s">
        <v>477</v>
      </c>
      <c r="RU1" s="5" t="s">
        <v>478</v>
      </c>
      <c r="RV1" s="5" t="s">
        <v>479</v>
      </c>
      <c r="RW1" s="5" t="s">
        <v>480</v>
      </c>
      <c r="RX1" s="5" t="s">
        <v>481</v>
      </c>
      <c r="RY1" s="5" t="s">
        <v>482</v>
      </c>
      <c r="RZ1" s="5" t="s">
        <v>483</v>
      </c>
      <c r="SA1" s="5" t="s">
        <v>484</v>
      </c>
      <c r="SB1" s="5" t="s">
        <v>485</v>
      </c>
      <c r="SC1" s="5" t="s">
        <v>486</v>
      </c>
      <c r="SD1" s="5" t="s">
        <v>487</v>
      </c>
      <c r="SE1" s="5" t="s">
        <v>488</v>
      </c>
      <c r="SF1" s="5" t="s">
        <v>489</v>
      </c>
      <c r="SG1" s="5" t="s">
        <v>490</v>
      </c>
      <c r="SH1" s="5" t="s">
        <v>491</v>
      </c>
      <c r="SI1" s="5" t="s">
        <v>492</v>
      </c>
      <c r="SJ1" s="5" t="s">
        <v>493</v>
      </c>
      <c r="SK1" s="5" t="s">
        <v>494</v>
      </c>
      <c r="SL1" s="5" t="s">
        <v>495</v>
      </c>
      <c r="SM1" s="5" t="s">
        <v>496</v>
      </c>
      <c r="SN1" s="5" t="s">
        <v>497</v>
      </c>
      <c r="SO1" s="4" t="s">
        <v>498</v>
      </c>
      <c r="SP1" s="5" t="s">
        <v>499</v>
      </c>
      <c r="SQ1" s="5" t="s">
        <v>500</v>
      </c>
      <c r="SR1" s="5" t="s">
        <v>501</v>
      </c>
      <c r="SS1" s="5" t="s">
        <v>502</v>
      </c>
      <c r="ST1" s="5" t="s">
        <v>503</v>
      </c>
      <c r="SU1" s="5" t="s">
        <v>504</v>
      </c>
      <c r="SV1" s="5" t="s">
        <v>505</v>
      </c>
      <c r="SW1" s="5" t="s">
        <v>506</v>
      </c>
      <c r="SX1" s="5" t="s">
        <v>507</v>
      </c>
      <c r="SY1" s="5" t="s">
        <v>508</v>
      </c>
      <c r="SZ1" s="5" t="s">
        <v>509</v>
      </c>
      <c r="TA1" s="5" t="s">
        <v>510</v>
      </c>
      <c r="TB1" s="5" t="s">
        <v>511</v>
      </c>
      <c r="TC1" s="5" t="s">
        <v>512</v>
      </c>
      <c r="TD1" s="5" t="s">
        <v>513</v>
      </c>
      <c r="TE1" s="5" t="s">
        <v>514</v>
      </c>
      <c r="TF1" s="5" t="s">
        <v>515</v>
      </c>
      <c r="TG1" s="5" t="s">
        <v>516</v>
      </c>
      <c r="TH1" s="5" t="s">
        <v>517</v>
      </c>
      <c r="TI1" s="5" t="s">
        <v>518</v>
      </c>
      <c r="TJ1" s="5" t="s">
        <v>519</v>
      </c>
      <c r="TK1" s="5" t="s">
        <v>520</v>
      </c>
      <c r="TL1" s="5" t="s">
        <v>521</v>
      </c>
      <c r="TM1" s="5" t="s">
        <v>522</v>
      </c>
      <c r="TN1" s="5" t="s">
        <v>523</v>
      </c>
      <c r="TO1" s="5" t="s">
        <v>524</v>
      </c>
      <c r="TP1" s="5" t="s">
        <v>525</v>
      </c>
      <c r="TQ1" s="5" t="s">
        <v>526</v>
      </c>
      <c r="TR1" s="5" t="s">
        <v>527</v>
      </c>
      <c r="TS1" s="5" t="s">
        <v>528</v>
      </c>
      <c r="TT1" s="5" t="s">
        <v>529</v>
      </c>
      <c r="TU1" s="5" t="s">
        <v>530</v>
      </c>
      <c r="TV1" s="5" t="s">
        <v>531</v>
      </c>
      <c r="TW1" s="5" t="s">
        <v>532</v>
      </c>
      <c r="TX1" s="5" t="s">
        <v>533</v>
      </c>
      <c r="TY1" s="5" t="s">
        <v>534</v>
      </c>
      <c r="TZ1" s="5" t="s">
        <v>535</v>
      </c>
      <c r="UA1" s="5" t="s">
        <v>536</v>
      </c>
      <c r="UB1" s="5" t="s">
        <v>537</v>
      </c>
      <c r="UC1" s="5" t="s">
        <v>538</v>
      </c>
      <c r="UD1" s="5" t="s">
        <v>539</v>
      </c>
      <c r="UE1" s="5" t="s">
        <v>540</v>
      </c>
      <c r="UF1" s="5" t="s">
        <v>541</v>
      </c>
      <c r="UG1" s="5" t="s">
        <v>542</v>
      </c>
      <c r="UH1" s="5" t="s">
        <v>543</v>
      </c>
      <c r="UI1" s="5" t="s">
        <v>544</v>
      </c>
      <c r="UJ1" s="5" t="s">
        <v>545</v>
      </c>
      <c r="UK1" s="5" t="s">
        <v>546</v>
      </c>
      <c r="UL1" s="5" t="s">
        <v>547</v>
      </c>
      <c r="UM1" s="5" t="s">
        <v>548</v>
      </c>
      <c r="UN1" s="5" t="s">
        <v>549</v>
      </c>
      <c r="UO1" s="5" t="s">
        <v>550</v>
      </c>
      <c r="UP1" s="5" t="s">
        <v>551</v>
      </c>
      <c r="UQ1" s="5" t="s">
        <v>552</v>
      </c>
      <c r="UR1" s="5" t="s">
        <v>553</v>
      </c>
      <c r="US1" s="5" t="s">
        <v>554</v>
      </c>
      <c r="UT1" s="5" t="s">
        <v>555</v>
      </c>
      <c r="UU1" s="5" t="s">
        <v>556</v>
      </c>
      <c r="UV1" s="5" t="s">
        <v>557</v>
      </c>
      <c r="UW1" s="5" t="s">
        <v>558</v>
      </c>
      <c r="UX1" s="5" t="s">
        <v>559</v>
      </c>
      <c r="UY1" s="5" t="s">
        <v>560</v>
      </c>
      <c r="UZ1" s="5" t="s">
        <v>561</v>
      </c>
      <c r="VA1" s="5" t="s">
        <v>562</v>
      </c>
      <c r="VB1" s="5" t="s">
        <v>563</v>
      </c>
      <c r="VC1" s="5" t="s">
        <v>564</v>
      </c>
      <c r="VD1" s="5" t="s">
        <v>565</v>
      </c>
      <c r="VE1" s="5" t="s">
        <v>566</v>
      </c>
      <c r="VF1" s="5" t="s">
        <v>567</v>
      </c>
      <c r="VG1" s="5" t="s">
        <v>568</v>
      </c>
      <c r="VH1" s="5" t="s">
        <v>569</v>
      </c>
      <c r="VI1" s="5" t="s">
        <v>570</v>
      </c>
      <c r="VJ1" s="5" t="s">
        <v>571</v>
      </c>
      <c r="VK1" s="5" t="s">
        <v>572</v>
      </c>
      <c r="VL1" s="5" t="s">
        <v>573</v>
      </c>
      <c r="VM1" s="5" t="s">
        <v>574</v>
      </c>
      <c r="VN1" s="5" t="s">
        <v>575</v>
      </c>
      <c r="VO1" s="5" t="s">
        <v>576</v>
      </c>
      <c r="VP1" s="5" t="s">
        <v>577</v>
      </c>
    </row>
    <row r="2" spans="1:588" s="5" customFormat="1">
      <c r="A2" s="1"/>
      <c r="B2" s="1" t="s">
        <v>578</v>
      </c>
      <c r="C2" s="1" t="s">
        <v>579</v>
      </c>
      <c r="D2" s="2" t="s">
        <v>580</v>
      </c>
      <c r="E2" s="3"/>
      <c r="F2" s="4" t="s">
        <v>581</v>
      </c>
      <c r="G2" s="4" t="s">
        <v>582</v>
      </c>
      <c r="H2" s="4" t="s">
        <v>583</v>
      </c>
      <c r="I2" s="4" t="s">
        <v>584</v>
      </c>
      <c r="J2" s="4" t="s">
        <v>585</v>
      </c>
      <c r="K2" s="4" t="s">
        <v>586</v>
      </c>
      <c r="L2" s="4" t="s">
        <v>1519</v>
      </c>
      <c r="M2" s="4" t="s">
        <v>587</v>
      </c>
      <c r="N2" s="4" t="s">
        <v>588</v>
      </c>
      <c r="O2" s="4" t="s">
        <v>589</v>
      </c>
      <c r="P2" s="4" t="s">
        <v>590</v>
      </c>
      <c r="Q2" s="4" t="s">
        <v>591</v>
      </c>
      <c r="R2" s="4" t="s">
        <v>592</v>
      </c>
      <c r="S2" s="4" t="s">
        <v>593</v>
      </c>
      <c r="T2" s="4" t="s">
        <v>594</v>
      </c>
      <c r="U2" s="4" t="s">
        <v>595</v>
      </c>
      <c r="V2" s="4" t="s">
        <v>596</v>
      </c>
      <c r="W2" s="4" t="s">
        <v>597</v>
      </c>
      <c r="X2" s="4" t="s">
        <v>598</v>
      </c>
      <c r="Y2" s="4" t="s">
        <v>599</v>
      </c>
      <c r="Z2" s="4" t="s">
        <v>600</v>
      </c>
      <c r="AA2" s="4" t="s">
        <v>601</v>
      </c>
      <c r="AB2" s="4" t="s">
        <v>602</v>
      </c>
      <c r="AC2" s="4" t="s">
        <v>603</v>
      </c>
      <c r="AD2" s="4" t="s">
        <v>604</v>
      </c>
      <c r="AE2" s="4" t="s">
        <v>605</v>
      </c>
      <c r="AF2" s="4" t="s">
        <v>606</v>
      </c>
      <c r="AG2" s="4" t="s">
        <v>607</v>
      </c>
      <c r="AH2" s="4" t="s">
        <v>608</v>
      </c>
      <c r="AI2" s="4" t="s">
        <v>609</v>
      </c>
      <c r="AJ2" s="4" t="s">
        <v>610</v>
      </c>
      <c r="AK2" s="4" t="s">
        <v>611</v>
      </c>
      <c r="AL2" s="4" t="s">
        <v>612</v>
      </c>
      <c r="AM2" s="4" t="s">
        <v>613</v>
      </c>
      <c r="AN2" s="4" t="s">
        <v>614</v>
      </c>
      <c r="AO2" s="4" t="s">
        <v>615</v>
      </c>
      <c r="AP2" s="4" t="s">
        <v>616</v>
      </c>
      <c r="AQ2" s="4" t="s">
        <v>617</v>
      </c>
      <c r="AR2" s="4" t="s">
        <v>618</v>
      </c>
      <c r="AS2" s="4" t="s">
        <v>619</v>
      </c>
      <c r="AT2" s="4" t="s">
        <v>620</v>
      </c>
      <c r="AU2" s="4" t="s">
        <v>621</v>
      </c>
      <c r="AV2" s="4" t="s">
        <v>622</v>
      </c>
      <c r="AW2" s="4" t="s">
        <v>623</v>
      </c>
      <c r="AX2" s="4" t="s">
        <v>624</v>
      </c>
      <c r="AY2" s="4" t="s">
        <v>625</v>
      </c>
      <c r="AZ2" s="4" t="s">
        <v>626</v>
      </c>
      <c r="BA2" s="4" t="s">
        <v>627</v>
      </c>
      <c r="BB2" s="4" t="s">
        <v>628</v>
      </c>
      <c r="BC2" s="4" t="s">
        <v>629</v>
      </c>
      <c r="BD2" s="4" t="s">
        <v>630</v>
      </c>
      <c r="BE2" s="4" t="s">
        <v>631</v>
      </c>
      <c r="BF2" s="4" t="s">
        <v>632</v>
      </c>
      <c r="BG2" s="4" t="s">
        <v>633</v>
      </c>
      <c r="BH2" s="4" t="s">
        <v>634</v>
      </c>
      <c r="BI2" s="4" t="s">
        <v>635</v>
      </c>
      <c r="BJ2" s="4" t="s">
        <v>636</v>
      </c>
      <c r="BK2" s="4" t="s">
        <v>637</v>
      </c>
      <c r="BL2" s="4" t="s">
        <v>638</v>
      </c>
      <c r="BM2" s="4" t="s">
        <v>639</v>
      </c>
      <c r="BN2" s="4" t="s">
        <v>640</v>
      </c>
      <c r="BO2" s="4" t="s">
        <v>641</v>
      </c>
      <c r="BP2" s="4" t="s">
        <v>642</v>
      </c>
      <c r="BQ2" s="4" t="s">
        <v>643</v>
      </c>
      <c r="BR2" s="4" t="s">
        <v>644</v>
      </c>
      <c r="BS2" s="4" t="s">
        <v>645</v>
      </c>
      <c r="BT2" s="4" t="s">
        <v>646</v>
      </c>
      <c r="BU2" s="4" t="s">
        <v>647</v>
      </c>
      <c r="BV2" s="4" t="s">
        <v>648</v>
      </c>
      <c r="BW2" s="4" t="s">
        <v>649</v>
      </c>
      <c r="BX2" s="4" t="s">
        <v>650</v>
      </c>
      <c r="BY2" s="4" t="s">
        <v>651</v>
      </c>
      <c r="BZ2" s="4" t="s">
        <v>652</v>
      </c>
      <c r="CA2" s="4" t="s">
        <v>653</v>
      </c>
      <c r="CB2" s="4" t="s">
        <v>654</v>
      </c>
      <c r="CC2" s="4" t="s">
        <v>655</v>
      </c>
      <c r="CD2" s="4" t="s">
        <v>656</v>
      </c>
      <c r="CE2" s="4" t="s">
        <v>657</v>
      </c>
      <c r="CF2" s="4" t="s">
        <v>658</v>
      </c>
      <c r="CG2" s="4" t="s">
        <v>659</v>
      </c>
      <c r="CH2" s="4" t="s">
        <v>660</v>
      </c>
      <c r="CI2" s="4" t="s">
        <v>661</v>
      </c>
      <c r="CJ2" s="4" t="s">
        <v>662</v>
      </c>
      <c r="CK2" s="4" t="s">
        <v>663</v>
      </c>
      <c r="CL2" s="4" t="s">
        <v>664</v>
      </c>
      <c r="CM2" s="4" t="s">
        <v>665</v>
      </c>
      <c r="CN2" s="4" t="s">
        <v>666</v>
      </c>
      <c r="CO2" s="4" t="s">
        <v>667</v>
      </c>
      <c r="CP2" s="4" t="s">
        <v>668</v>
      </c>
      <c r="CQ2" s="4" t="s">
        <v>669</v>
      </c>
      <c r="CR2" s="4" t="s">
        <v>670</v>
      </c>
      <c r="CS2" s="4" t="s">
        <v>671</v>
      </c>
      <c r="CT2" s="4" t="s">
        <v>672</v>
      </c>
      <c r="CU2" s="4" t="s">
        <v>673</v>
      </c>
      <c r="CV2" s="4" t="s">
        <v>674</v>
      </c>
      <c r="CW2" s="4" t="s">
        <v>675</v>
      </c>
      <c r="CX2" s="4" t="s">
        <v>676</v>
      </c>
      <c r="CY2" s="4" t="s">
        <v>677</v>
      </c>
      <c r="CZ2" s="4" t="s">
        <v>678</v>
      </c>
      <c r="DA2" s="4" t="s">
        <v>679</v>
      </c>
      <c r="DB2" s="4" t="s">
        <v>680</v>
      </c>
      <c r="DC2" s="4" t="s">
        <v>681</v>
      </c>
      <c r="DD2" s="4" t="s">
        <v>682</v>
      </c>
      <c r="DE2" s="4" t="s">
        <v>683</v>
      </c>
      <c r="DF2" s="4" t="s">
        <v>684</v>
      </c>
      <c r="DG2" s="4" t="s">
        <v>685</v>
      </c>
      <c r="DH2" s="4" t="s">
        <v>686</v>
      </c>
      <c r="DI2" s="4" t="s">
        <v>687</v>
      </c>
      <c r="DJ2" s="4" t="s">
        <v>688</v>
      </c>
      <c r="DK2" s="4" t="s">
        <v>689</v>
      </c>
      <c r="DL2" s="4" t="s">
        <v>690</v>
      </c>
      <c r="DM2" s="4" t="s">
        <v>691</v>
      </c>
      <c r="DN2" s="4" t="s">
        <v>692</v>
      </c>
      <c r="DO2" s="4" t="s">
        <v>693</v>
      </c>
      <c r="DP2" s="4" t="s">
        <v>694</v>
      </c>
      <c r="DQ2" s="4" t="s">
        <v>695</v>
      </c>
      <c r="DR2" s="4" t="s">
        <v>696</v>
      </c>
      <c r="DS2" s="4" t="s">
        <v>697</v>
      </c>
      <c r="DT2" s="4" t="s">
        <v>698</v>
      </c>
      <c r="DU2" s="4" t="s">
        <v>699</v>
      </c>
      <c r="DV2" s="4" t="s">
        <v>700</v>
      </c>
      <c r="DW2" s="4" t="s">
        <v>701</v>
      </c>
      <c r="DX2" s="4" t="s">
        <v>702</v>
      </c>
      <c r="DY2" s="4" t="s">
        <v>703</v>
      </c>
      <c r="DZ2" s="4" t="s">
        <v>704</v>
      </c>
      <c r="EA2" s="4" t="s">
        <v>705</v>
      </c>
      <c r="EB2" s="4" t="s">
        <v>706</v>
      </c>
      <c r="EC2" s="4" t="s">
        <v>707</v>
      </c>
      <c r="ED2" s="4" t="s">
        <v>708</v>
      </c>
      <c r="EE2" s="4" t="s">
        <v>709</v>
      </c>
      <c r="EF2" s="4" t="s">
        <v>710</v>
      </c>
      <c r="EG2" s="4" t="s">
        <v>711</v>
      </c>
      <c r="EH2" s="4" t="s">
        <v>712</v>
      </c>
      <c r="EI2" s="4" t="s">
        <v>713</v>
      </c>
      <c r="EJ2" s="4" t="s">
        <v>714</v>
      </c>
      <c r="EK2" s="4" t="s">
        <v>715</v>
      </c>
      <c r="EL2" s="4" t="s">
        <v>716</v>
      </c>
      <c r="EM2" s="4" t="s">
        <v>717</v>
      </c>
      <c r="EN2" s="4" t="s">
        <v>718</v>
      </c>
      <c r="EO2" s="4" t="s">
        <v>719</v>
      </c>
      <c r="EP2" s="4" t="s">
        <v>720</v>
      </c>
      <c r="EQ2" s="4" t="s">
        <v>721</v>
      </c>
      <c r="ER2" s="4" t="s">
        <v>722</v>
      </c>
      <c r="ES2" s="4" t="s">
        <v>723</v>
      </c>
      <c r="ET2" s="4" t="s">
        <v>724</v>
      </c>
      <c r="EU2" s="4" t="s">
        <v>725</v>
      </c>
      <c r="EV2" s="4" t="s">
        <v>726</v>
      </c>
      <c r="EW2" s="4" t="s">
        <v>727</v>
      </c>
      <c r="EX2" s="4" t="s">
        <v>728</v>
      </c>
      <c r="EY2" s="4" t="s">
        <v>729</v>
      </c>
      <c r="EZ2" s="4" t="s">
        <v>730</v>
      </c>
      <c r="FA2" s="4" t="s">
        <v>731</v>
      </c>
      <c r="FB2" s="4" t="s">
        <v>732</v>
      </c>
      <c r="FC2" s="5" t="s">
        <v>733</v>
      </c>
      <c r="FD2" s="5" t="s">
        <v>734</v>
      </c>
      <c r="FE2" s="5" t="s">
        <v>735</v>
      </c>
      <c r="FF2" s="5" t="s">
        <v>736</v>
      </c>
      <c r="FG2" s="5" t="s">
        <v>737</v>
      </c>
      <c r="FH2" s="5" t="s">
        <v>738</v>
      </c>
      <c r="FI2" s="5" t="s">
        <v>739</v>
      </c>
      <c r="FJ2" s="5" t="s">
        <v>740</v>
      </c>
      <c r="FK2" s="5" t="s">
        <v>741</v>
      </c>
      <c r="FL2" s="5" t="s">
        <v>742</v>
      </c>
      <c r="FM2" s="5" t="s">
        <v>743</v>
      </c>
      <c r="FN2" s="5" t="s">
        <v>744</v>
      </c>
      <c r="FO2" s="5" t="s">
        <v>745</v>
      </c>
      <c r="FP2" s="5" t="s">
        <v>746</v>
      </c>
      <c r="FQ2" s="5" t="s">
        <v>747</v>
      </c>
      <c r="FR2" s="5" t="s">
        <v>748</v>
      </c>
      <c r="FS2" s="5" t="s">
        <v>749</v>
      </c>
      <c r="FT2" s="5" t="s">
        <v>750</v>
      </c>
      <c r="FU2" s="5" t="s">
        <v>751</v>
      </c>
      <c r="FV2" s="5" t="s">
        <v>752</v>
      </c>
      <c r="FW2" s="5" t="s">
        <v>753</v>
      </c>
      <c r="FX2" s="5" t="s">
        <v>754</v>
      </c>
      <c r="FY2" s="5" t="s">
        <v>755</v>
      </c>
      <c r="FZ2" s="5" t="s">
        <v>756</v>
      </c>
      <c r="GA2" s="5" t="s">
        <v>757</v>
      </c>
      <c r="GB2" s="5" t="s">
        <v>758</v>
      </c>
      <c r="GC2" s="5" t="s">
        <v>759</v>
      </c>
      <c r="GD2" s="5" t="s">
        <v>760</v>
      </c>
      <c r="GE2" s="5" t="s">
        <v>761</v>
      </c>
      <c r="GF2" s="5" t="s">
        <v>762</v>
      </c>
      <c r="GG2" s="5" t="s">
        <v>763</v>
      </c>
      <c r="GH2" s="5" t="s">
        <v>764</v>
      </c>
      <c r="GI2" s="5" t="s">
        <v>765</v>
      </c>
      <c r="GJ2" s="5" t="s">
        <v>766</v>
      </c>
      <c r="GK2" s="5" t="s">
        <v>767</v>
      </c>
      <c r="GL2" s="5" t="s">
        <v>768</v>
      </c>
      <c r="GM2" s="5" t="s">
        <v>769</v>
      </c>
      <c r="GN2" s="5" t="s">
        <v>770</v>
      </c>
      <c r="GO2" s="5" t="s">
        <v>771</v>
      </c>
      <c r="GP2" s="5" t="s">
        <v>772</v>
      </c>
      <c r="GQ2" s="5" t="s">
        <v>773</v>
      </c>
      <c r="GR2" s="5" t="s">
        <v>774</v>
      </c>
      <c r="GS2" s="5" t="s">
        <v>775</v>
      </c>
      <c r="GT2" s="5" t="s">
        <v>776</v>
      </c>
      <c r="GU2" s="5" t="s">
        <v>777</v>
      </c>
      <c r="GV2" s="5" t="s">
        <v>778</v>
      </c>
      <c r="GW2" s="5" t="s">
        <v>779</v>
      </c>
      <c r="GX2" s="5" t="s">
        <v>780</v>
      </c>
      <c r="GY2" s="5" t="s">
        <v>781</v>
      </c>
      <c r="GZ2" s="5" t="s">
        <v>782</v>
      </c>
      <c r="HA2" s="5" t="s">
        <v>783</v>
      </c>
      <c r="HB2" s="5" t="s">
        <v>784</v>
      </c>
      <c r="HC2" s="5" t="s">
        <v>785</v>
      </c>
      <c r="HD2" s="5" t="s">
        <v>786</v>
      </c>
      <c r="HE2" s="5" t="s">
        <v>787</v>
      </c>
      <c r="HF2" s="5" t="s">
        <v>788</v>
      </c>
      <c r="HG2" s="5" t="s">
        <v>789</v>
      </c>
      <c r="HH2" s="5" t="s">
        <v>790</v>
      </c>
      <c r="HI2" s="5" t="s">
        <v>791</v>
      </c>
      <c r="HJ2" s="5" t="s">
        <v>792</v>
      </c>
      <c r="HK2" s="5" t="s">
        <v>793</v>
      </c>
      <c r="HL2" s="5" t="s">
        <v>794</v>
      </c>
      <c r="HM2" s="5" t="s">
        <v>795</v>
      </c>
      <c r="HN2" s="5" t="s">
        <v>796</v>
      </c>
      <c r="HO2" s="5" t="s">
        <v>797</v>
      </c>
      <c r="HP2" s="5" t="s">
        <v>798</v>
      </c>
      <c r="HQ2" s="5" t="s">
        <v>799</v>
      </c>
      <c r="HR2" s="5" t="s">
        <v>800</v>
      </c>
      <c r="HS2" s="5" t="s">
        <v>801</v>
      </c>
      <c r="HT2" s="5" t="s">
        <v>802</v>
      </c>
      <c r="HU2" s="5" t="s">
        <v>803</v>
      </c>
      <c r="HV2" s="5" t="s">
        <v>804</v>
      </c>
      <c r="HW2" s="5" t="s">
        <v>805</v>
      </c>
      <c r="HX2" s="5" t="s">
        <v>806</v>
      </c>
      <c r="HY2" s="5" t="s">
        <v>807</v>
      </c>
      <c r="HZ2" s="5" t="s">
        <v>808</v>
      </c>
      <c r="IA2" s="5" t="s">
        <v>809</v>
      </c>
      <c r="IB2" s="5" t="s">
        <v>810</v>
      </c>
      <c r="IC2" s="5" t="s">
        <v>811</v>
      </c>
      <c r="ID2" s="5" t="s">
        <v>812</v>
      </c>
      <c r="IE2" s="5" t="s">
        <v>813</v>
      </c>
      <c r="IF2" s="5" t="s">
        <v>814</v>
      </c>
      <c r="IG2" s="5" t="s">
        <v>815</v>
      </c>
      <c r="IH2" s="5" t="s">
        <v>816</v>
      </c>
      <c r="II2" s="5" t="s">
        <v>817</v>
      </c>
      <c r="IJ2" s="5" t="s">
        <v>818</v>
      </c>
      <c r="IK2" s="5" t="s">
        <v>819</v>
      </c>
      <c r="IL2" s="5" t="s">
        <v>820</v>
      </c>
      <c r="IM2" s="5" t="s">
        <v>821</v>
      </c>
      <c r="IN2" s="5" t="s">
        <v>822</v>
      </c>
      <c r="IO2" s="5" t="s">
        <v>823</v>
      </c>
      <c r="IP2" s="5" t="s">
        <v>824</v>
      </c>
      <c r="IQ2" s="5" t="s">
        <v>825</v>
      </c>
      <c r="IR2" s="5" t="s">
        <v>826</v>
      </c>
      <c r="IS2" s="5" t="s">
        <v>827</v>
      </c>
      <c r="IT2" s="5" t="s">
        <v>828</v>
      </c>
      <c r="IU2" s="5" t="s">
        <v>829</v>
      </c>
      <c r="IV2" s="5" t="s">
        <v>830</v>
      </c>
      <c r="IW2" s="5" t="s">
        <v>831</v>
      </c>
      <c r="IX2" s="5" t="s">
        <v>832</v>
      </c>
      <c r="IY2" s="5" t="s">
        <v>833</v>
      </c>
      <c r="IZ2" s="5" t="s">
        <v>834</v>
      </c>
      <c r="JA2" s="5" t="s">
        <v>835</v>
      </c>
      <c r="JB2" s="5" t="s">
        <v>836</v>
      </c>
      <c r="JC2" s="5" t="s">
        <v>837</v>
      </c>
      <c r="JD2" s="5" t="s">
        <v>838</v>
      </c>
      <c r="JE2" s="5" t="s">
        <v>839</v>
      </c>
      <c r="JF2" s="5" t="s">
        <v>840</v>
      </c>
      <c r="JG2" s="5" t="s">
        <v>841</v>
      </c>
      <c r="JH2" s="5" t="s">
        <v>842</v>
      </c>
      <c r="JI2" s="5" t="s">
        <v>843</v>
      </c>
      <c r="JJ2" s="5" t="s">
        <v>844</v>
      </c>
      <c r="JK2" s="5" t="s">
        <v>845</v>
      </c>
      <c r="JL2" s="5" t="s">
        <v>846</v>
      </c>
      <c r="JM2" s="5" t="s">
        <v>847</v>
      </c>
      <c r="JN2" s="5" t="s">
        <v>848</v>
      </c>
      <c r="JO2" s="5" t="s">
        <v>849</v>
      </c>
      <c r="JP2" s="5" t="s">
        <v>850</v>
      </c>
      <c r="JQ2" s="5" t="s">
        <v>851</v>
      </c>
      <c r="JR2" s="5" t="s">
        <v>852</v>
      </c>
      <c r="JS2" s="5" t="s">
        <v>853</v>
      </c>
      <c r="JT2" s="5" t="s">
        <v>854</v>
      </c>
      <c r="JU2" s="5" t="s">
        <v>855</v>
      </c>
      <c r="JV2" s="5" t="s">
        <v>856</v>
      </c>
      <c r="JW2" s="5" t="s">
        <v>857</v>
      </c>
      <c r="JX2" s="5" t="s">
        <v>858</v>
      </c>
      <c r="JY2" s="5" t="s">
        <v>859</v>
      </c>
      <c r="JZ2" s="5" t="s">
        <v>860</v>
      </c>
      <c r="KA2" s="5" t="s">
        <v>861</v>
      </c>
      <c r="KB2" s="5" t="s">
        <v>862</v>
      </c>
      <c r="KC2" s="5" t="s">
        <v>863</v>
      </c>
      <c r="KD2" s="5" t="s">
        <v>864</v>
      </c>
      <c r="KE2" s="5" t="s">
        <v>865</v>
      </c>
      <c r="KF2" s="5" t="s">
        <v>866</v>
      </c>
      <c r="KG2" s="5" t="s">
        <v>867</v>
      </c>
      <c r="KH2" s="5" t="s">
        <v>868</v>
      </c>
      <c r="KI2" s="5" t="s">
        <v>869</v>
      </c>
      <c r="KJ2" s="5" t="s">
        <v>870</v>
      </c>
      <c r="KK2" s="5" t="s">
        <v>871</v>
      </c>
      <c r="KL2" s="5" t="s">
        <v>872</v>
      </c>
      <c r="KM2" s="5" t="s">
        <v>873</v>
      </c>
      <c r="KN2" s="5" t="s">
        <v>874</v>
      </c>
      <c r="KO2" s="5" t="s">
        <v>875</v>
      </c>
      <c r="KP2" s="5" t="s">
        <v>876</v>
      </c>
      <c r="KQ2" s="5" t="s">
        <v>877</v>
      </c>
      <c r="KR2" s="5" t="s">
        <v>878</v>
      </c>
      <c r="KS2" s="5" t="s">
        <v>879</v>
      </c>
      <c r="KT2" s="5" t="s">
        <v>880</v>
      </c>
      <c r="KU2" s="5" t="s">
        <v>881</v>
      </c>
      <c r="KV2" s="5" t="s">
        <v>882</v>
      </c>
      <c r="KW2" s="5" t="s">
        <v>883</v>
      </c>
      <c r="KX2" s="5" t="s">
        <v>884</v>
      </c>
      <c r="KY2" s="5" t="s">
        <v>885</v>
      </c>
      <c r="KZ2" s="5" t="s">
        <v>886</v>
      </c>
      <c r="LA2" s="5" t="s">
        <v>887</v>
      </c>
      <c r="LB2" s="5" t="s">
        <v>888</v>
      </c>
      <c r="LC2" s="5" t="s">
        <v>889</v>
      </c>
      <c r="LD2" s="5" t="s">
        <v>890</v>
      </c>
      <c r="LE2" s="5" t="s">
        <v>891</v>
      </c>
      <c r="LF2" s="5" t="s">
        <v>892</v>
      </c>
      <c r="LG2" s="5" t="s">
        <v>893</v>
      </c>
      <c r="LH2" s="5" t="s">
        <v>894</v>
      </c>
      <c r="LI2" s="5" t="s">
        <v>895</v>
      </c>
      <c r="LJ2" s="5" t="s">
        <v>896</v>
      </c>
      <c r="LK2" s="5" t="s">
        <v>897</v>
      </c>
      <c r="LL2" s="5" t="s">
        <v>898</v>
      </c>
      <c r="LM2" s="5" t="s">
        <v>899</v>
      </c>
      <c r="LN2" s="5" t="s">
        <v>900</v>
      </c>
      <c r="LO2" s="5" t="s">
        <v>901</v>
      </c>
      <c r="LP2" s="5" t="s">
        <v>902</v>
      </c>
      <c r="LQ2" s="5" t="s">
        <v>903</v>
      </c>
      <c r="LR2" s="5" t="s">
        <v>904</v>
      </c>
      <c r="LS2" s="5" t="s">
        <v>905</v>
      </c>
      <c r="LT2" s="5" t="s">
        <v>906</v>
      </c>
      <c r="LU2" s="5" t="s">
        <v>907</v>
      </c>
      <c r="LV2" s="5" t="s">
        <v>908</v>
      </c>
      <c r="LW2" s="5" t="s">
        <v>909</v>
      </c>
      <c r="LX2" s="5" t="s">
        <v>910</v>
      </c>
      <c r="LY2" s="5" t="s">
        <v>911</v>
      </c>
      <c r="LZ2" s="5" t="s">
        <v>912</v>
      </c>
      <c r="MA2" s="5" t="s">
        <v>913</v>
      </c>
      <c r="MB2" s="5" t="s">
        <v>914</v>
      </c>
      <c r="MC2" s="5" t="s">
        <v>915</v>
      </c>
      <c r="MD2" s="5" t="s">
        <v>916</v>
      </c>
      <c r="ME2" s="5" t="s">
        <v>917</v>
      </c>
      <c r="MF2" s="5" t="s">
        <v>918</v>
      </c>
      <c r="MG2" s="5" t="s">
        <v>919</v>
      </c>
      <c r="MH2" s="5" t="s">
        <v>920</v>
      </c>
      <c r="MI2" s="5" t="s">
        <v>921</v>
      </c>
      <c r="MJ2" s="5" t="s">
        <v>922</v>
      </c>
      <c r="MK2" s="5" t="s">
        <v>923</v>
      </c>
      <c r="ML2" s="5" t="s">
        <v>924</v>
      </c>
      <c r="MM2" s="5" t="s">
        <v>925</v>
      </c>
      <c r="MN2" s="5" t="s">
        <v>926</v>
      </c>
      <c r="MO2" s="5" t="s">
        <v>927</v>
      </c>
      <c r="MP2" s="5" t="s">
        <v>928</v>
      </c>
      <c r="MQ2" s="5" t="s">
        <v>929</v>
      </c>
      <c r="MR2" s="5" t="s">
        <v>930</v>
      </c>
      <c r="MS2" s="5" t="s">
        <v>931</v>
      </c>
      <c r="MT2" s="5" t="s">
        <v>932</v>
      </c>
      <c r="MU2" s="5" t="s">
        <v>933</v>
      </c>
      <c r="MV2" s="5" t="s">
        <v>934</v>
      </c>
      <c r="MW2" s="5" t="s">
        <v>935</v>
      </c>
      <c r="MX2" s="5" t="s">
        <v>936</v>
      </c>
      <c r="MY2" s="5" t="s">
        <v>937</v>
      </c>
      <c r="MZ2" s="5" t="s">
        <v>938</v>
      </c>
      <c r="NA2" s="5" t="s">
        <v>939</v>
      </c>
      <c r="NB2" s="5" t="s">
        <v>940</v>
      </c>
      <c r="NC2" s="5" t="s">
        <v>941</v>
      </c>
      <c r="ND2" s="5" t="s">
        <v>942</v>
      </c>
      <c r="NE2" s="5" t="s">
        <v>943</v>
      </c>
      <c r="NF2" s="5" t="s">
        <v>944</v>
      </c>
      <c r="NG2" s="5" t="s">
        <v>945</v>
      </c>
      <c r="NH2" s="5" t="s">
        <v>946</v>
      </c>
      <c r="NI2" s="5" t="s">
        <v>947</v>
      </c>
      <c r="NJ2" s="5" t="s">
        <v>948</v>
      </c>
      <c r="NK2" s="5" t="s">
        <v>949</v>
      </c>
      <c r="NL2" s="5" t="s">
        <v>950</v>
      </c>
      <c r="NM2" s="5" t="s">
        <v>951</v>
      </c>
      <c r="NN2" s="5" t="s">
        <v>952</v>
      </c>
      <c r="NO2" s="5" t="s">
        <v>953</v>
      </c>
      <c r="NP2" s="5" t="s">
        <v>954</v>
      </c>
      <c r="NQ2" s="5" t="s">
        <v>955</v>
      </c>
      <c r="NR2" s="5" t="s">
        <v>956</v>
      </c>
      <c r="NS2" s="5" t="s">
        <v>957</v>
      </c>
      <c r="NT2" s="5" t="s">
        <v>958</v>
      </c>
      <c r="NU2" s="5" t="s">
        <v>959</v>
      </c>
      <c r="NV2" s="5" t="s">
        <v>960</v>
      </c>
      <c r="NW2" s="5" t="s">
        <v>961</v>
      </c>
      <c r="NX2" s="5" t="s">
        <v>962</v>
      </c>
      <c r="NY2" s="5" t="s">
        <v>963</v>
      </c>
      <c r="NZ2" s="5" t="s">
        <v>964</v>
      </c>
      <c r="OA2" s="5" t="s">
        <v>965</v>
      </c>
      <c r="OB2" s="5" t="s">
        <v>966</v>
      </c>
      <c r="OC2" s="5" t="s">
        <v>967</v>
      </c>
      <c r="OD2" s="5" t="s">
        <v>968</v>
      </c>
      <c r="OE2" s="5" t="s">
        <v>969</v>
      </c>
      <c r="OF2" s="5" t="s">
        <v>970</v>
      </c>
      <c r="OG2" s="5" t="s">
        <v>971</v>
      </c>
      <c r="OH2" s="5" t="s">
        <v>972</v>
      </c>
      <c r="OI2" s="5" t="s">
        <v>973</v>
      </c>
      <c r="OJ2" s="5" t="s">
        <v>974</v>
      </c>
      <c r="OK2" s="5" t="s">
        <v>975</v>
      </c>
      <c r="OL2" s="5" t="s">
        <v>976</v>
      </c>
      <c r="OM2" s="5" t="s">
        <v>977</v>
      </c>
      <c r="ON2" s="5" t="s">
        <v>978</v>
      </c>
      <c r="OO2" s="5" t="s">
        <v>979</v>
      </c>
      <c r="OP2" s="5" t="s">
        <v>980</v>
      </c>
      <c r="OQ2" s="5" t="s">
        <v>981</v>
      </c>
      <c r="OR2" s="5" t="s">
        <v>982</v>
      </c>
      <c r="OS2" s="5" t="s">
        <v>983</v>
      </c>
      <c r="OT2" s="5" t="s">
        <v>984</v>
      </c>
      <c r="OU2" s="5" t="s">
        <v>985</v>
      </c>
      <c r="OV2" s="5" t="s">
        <v>986</v>
      </c>
      <c r="OW2" s="5" t="s">
        <v>987</v>
      </c>
      <c r="OX2" s="5" t="s">
        <v>988</v>
      </c>
      <c r="OY2" s="5" t="s">
        <v>989</v>
      </c>
      <c r="OZ2" s="5" t="s">
        <v>990</v>
      </c>
      <c r="PA2" s="5" t="s">
        <v>991</v>
      </c>
      <c r="PB2" s="5" t="s">
        <v>992</v>
      </c>
      <c r="PC2" s="5" t="s">
        <v>993</v>
      </c>
      <c r="PD2" s="5" t="s">
        <v>994</v>
      </c>
      <c r="PE2" s="5" t="s">
        <v>995</v>
      </c>
      <c r="PF2" s="5" t="s">
        <v>996</v>
      </c>
      <c r="PG2" s="5" t="s">
        <v>997</v>
      </c>
      <c r="PH2" s="5" t="s">
        <v>998</v>
      </c>
      <c r="PI2" s="5" t="s">
        <v>999</v>
      </c>
      <c r="PJ2" s="5" t="s">
        <v>1000</v>
      </c>
      <c r="PK2" s="5" t="s">
        <v>1001</v>
      </c>
      <c r="PL2" s="5" t="s">
        <v>1002</v>
      </c>
      <c r="PM2" s="5" t="s">
        <v>1003</v>
      </c>
      <c r="PN2" s="5" t="s">
        <v>1004</v>
      </c>
      <c r="PO2" s="5" t="s">
        <v>1005</v>
      </c>
      <c r="PP2" s="5" t="s">
        <v>1006</v>
      </c>
      <c r="PQ2" s="5" t="s">
        <v>1007</v>
      </c>
      <c r="PR2" s="5" t="s">
        <v>1008</v>
      </c>
      <c r="PS2" s="5" t="s">
        <v>1009</v>
      </c>
      <c r="PT2" s="5" t="s">
        <v>1010</v>
      </c>
      <c r="PU2" s="5" t="s">
        <v>1011</v>
      </c>
      <c r="PV2" s="5" t="s">
        <v>1012</v>
      </c>
      <c r="PW2" s="5" t="s">
        <v>1013</v>
      </c>
      <c r="PX2" s="5" t="s">
        <v>1014</v>
      </c>
      <c r="PY2" s="5" t="s">
        <v>1015</v>
      </c>
      <c r="PZ2" s="5" t="s">
        <v>1016</v>
      </c>
      <c r="QA2" s="5" t="s">
        <v>1017</v>
      </c>
      <c r="QB2" s="5" t="s">
        <v>1018</v>
      </c>
      <c r="QC2" s="5" t="s">
        <v>1019</v>
      </c>
      <c r="QD2" s="5" t="s">
        <v>1020</v>
      </c>
      <c r="QE2" s="5" t="s">
        <v>1021</v>
      </c>
      <c r="QF2" s="5" t="s">
        <v>1022</v>
      </c>
      <c r="QG2" s="5" t="s">
        <v>1023</v>
      </c>
      <c r="QH2" s="5" t="s">
        <v>1024</v>
      </c>
      <c r="QI2" s="5" t="s">
        <v>1025</v>
      </c>
      <c r="QJ2" s="5" t="s">
        <v>1026</v>
      </c>
      <c r="QK2" s="5" t="s">
        <v>1027</v>
      </c>
      <c r="QL2" s="5" t="s">
        <v>1028</v>
      </c>
      <c r="QM2" s="5" t="s">
        <v>1029</v>
      </c>
      <c r="QN2" s="5" t="s">
        <v>1030</v>
      </c>
      <c r="QO2" s="5" t="s">
        <v>1031</v>
      </c>
      <c r="QP2" s="5" t="s">
        <v>1032</v>
      </c>
      <c r="QQ2" s="5" t="s">
        <v>1033</v>
      </c>
      <c r="QR2" s="5" t="s">
        <v>1034</v>
      </c>
      <c r="QS2" s="5" t="s">
        <v>1035</v>
      </c>
      <c r="QT2" s="5" t="s">
        <v>1036</v>
      </c>
      <c r="QU2" s="5" t="s">
        <v>1037</v>
      </c>
      <c r="QV2" s="5" t="s">
        <v>1038</v>
      </c>
      <c r="QW2" s="5" t="s">
        <v>1039</v>
      </c>
      <c r="QX2" s="5" t="s">
        <v>1040</v>
      </c>
      <c r="QY2" s="5" t="s">
        <v>1041</v>
      </c>
      <c r="QZ2" s="5" t="s">
        <v>1042</v>
      </c>
      <c r="RA2" s="5" t="s">
        <v>1043</v>
      </c>
      <c r="RB2" s="5" t="s">
        <v>1044</v>
      </c>
      <c r="RC2" s="5" t="s">
        <v>1045</v>
      </c>
      <c r="RD2" s="5" t="s">
        <v>1046</v>
      </c>
      <c r="RE2" s="5" t="s">
        <v>1047</v>
      </c>
      <c r="RF2" s="5" t="s">
        <v>1048</v>
      </c>
      <c r="RG2" s="5" t="s">
        <v>1049</v>
      </c>
      <c r="RH2" s="5" t="s">
        <v>1050</v>
      </c>
      <c r="RI2" s="5" t="s">
        <v>1051</v>
      </c>
      <c r="RJ2" s="5" t="s">
        <v>1052</v>
      </c>
      <c r="RK2" s="5" t="s">
        <v>1053</v>
      </c>
      <c r="RL2" s="5" t="s">
        <v>1054</v>
      </c>
      <c r="RM2" s="5" t="s">
        <v>1055</v>
      </c>
      <c r="RN2" s="5" t="s">
        <v>1056</v>
      </c>
      <c r="RO2" s="5" t="s">
        <v>1057</v>
      </c>
      <c r="RP2" s="5" t="s">
        <v>1058</v>
      </c>
      <c r="RQ2" s="5" t="s">
        <v>1059</v>
      </c>
      <c r="RR2" s="5" t="s">
        <v>1060</v>
      </c>
      <c r="RS2" s="5" t="s">
        <v>1061</v>
      </c>
      <c r="RT2" s="5" t="s">
        <v>1062</v>
      </c>
      <c r="RU2" s="5" t="s">
        <v>1063</v>
      </c>
      <c r="RV2" s="5" t="s">
        <v>1064</v>
      </c>
      <c r="RW2" s="5" t="s">
        <v>1065</v>
      </c>
      <c r="RX2" s="5" t="s">
        <v>1066</v>
      </c>
      <c r="RY2" s="5" t="s">
        <v>1067</v>
      </c>
      <c r="RZ2" s="5" t="s">
        <v>1068</v>
      </c>
      <c r="SA2" s="5" t="s">
        <v>1069</v>
      </c>
      <c r="SB2" s="5" t="s">
        <v>1070</v>
      </c>
      <c r="SC2" s="5" t="s">
        <v>1071</v>
      </c>
      <c r="SD2" s="5" t="s">
        <v>1072</v>
      </c>
      <c r="SE2" s="5" t="s">
        <v>1073</v>
      </c>
      <c r="SF2" s="5" t="s">
        <v>1074</v>
      </c>
      <c r="SG2" s="5" t="s">
        <v>1075</v>
      </c>
      <c r="SH2" s="5" t="s">
        <v>1076</v>
      </c>
      <c r="SI2" s="5" t="s">
        <v>1077</v>
      </c>
      <c r="SJ2" s="5" t="s">
        <v>1078</v>
      </c>
      <c r="SK2" s="5" t="s">
        <v>1079</v>
      </c>
      <c r="SL2" s="5" t="s">
        <v>1080</v>
      </c>
      <c r="SM2" s="5" t="s">
        <v>1081</v>
      </c>
      <c r="SN2" s="5" t="s">
        <v>1082</v>
      </c>
      <c r="SO2" s="4" t="s">
        <v>1083</v>
      </c>
      <c r="SP2" s="5" t="s">
        <v>1084</v>
      </c>
      <c r="SQ2" s="5" t="s">
        <v>1085</v>
      </c>
      <c r="SR2" s="5" t="s">
        <v>1086</v>
      </c>
      <c r="SS2" s="5" t="s">
        <v>1087</v>
      </c>
      <c r="ST2" s="5" t="s">
        <v>1084</v>
      </c>
      <c r="SU2" s="5" t="s">
        <v>1085</v>
      </c>
      <c r="SV2" s="5" t="s">
        <v>1086</v>
      </c>
      <c r="SW2" s="5" t="s">
        <v>1087</v>
      </c>
      <c r="SX2" s="5" t="s">
        <v>1084</v>
      </c>
      <c r="SY2" s="5" t="s">
        <v>1085</v>
      </c>
      <c r="SZ2" s="5" t="s">
        <v>1086</v>
      </c>
      <c r="TA2" s="5" t="s">
        <v>1087</v>
      </c>
      <c r="TB2" s="5" t="s">
        <v>1084</v>
      </c>
      <c r="TC2" s="5" t="s">
        <v>1085</v>
      </c>
      <c r="TD2" s="5" t="s">
        <v>1086</v>
      </c>
      <c r="TE2" s="5" t="s">
        <v>1087</v>
      </c>
      <c r="TF2" s="5" t="s">
        <v>1084</v>
      </c>
      <c r="TG2" s="5" t="s">
        <v>1085</v>
      </c>
      <c r="TH2" s="5" t="s">
        <v>1086</v>
      </c>
      <c r="TI2" s="5" t="s">
        <v>1087</v>
      </c>
      <c r="TJ2" s="5" t="s">
        <v>1083</v>
      </c>
      <c r="TK2" s="5" t="s">
        <v>1088</v>
      </c>
      <c r="TL2" s="5" t="s">
        <v>1089</v>
      </c>
      <c r="TM2" s="5" t="s">
        <v>1090</v>
      </c>
      <c r="TN2" s="5" t="s">
        <v>1091</v>
      </c>
      <c r="TO2" s="5" t="s">
        <v>1088</v>
      </c>
      <c r="TP2" s="5" t="s">
        <v>1089</v>
      </c>
      <c r="TQ2" s="5" t="s">
        <v>1090</v>
      </c>
      <c r="TR2" s="5" t="s">
        <v>1091</v>
      </c>
      <c r="TS2" s="5" t="s">
        <v>1088</v>
      </c>
      <c r="TT2" s="5" t="s">
        <v>1089</v>
      </c>
      <c r="TU2" s="5" t="s">
        <v>1090</v>
      </c>
      <c r="TV2" s="5" t="s">
        <v>1091</v>
      </c>
      <c r="TW2" s="5" t="s">
        <v>1088</v>
      </c>
      <c r="TX2" s="5" t="s">
        <v>1089</v>
      </c>
      <c r="TY2" s="5" t="s">
        <v>1090</v>
      </c>
      <c r="TZ2" s="5" t="s">
        <v>1091</v>
      </c>
      <c r="UA2" s="5" t="s">
        <v>1088</v>
      </c>
      <c r="UB2" s="5" t="s">
        <v>1089</v>
      </c>
      <c r="UC2" s="5" t="s">
        <v>1090</v>
      </c>
      <c r="UD2" s="5" t="s">
        <v>1091</v>
      </c>
      <c r="UE2" s="5" t="s">
        <v>1083</v>
      </c>
      <c r="UF2" s="5" t="s">
        <v>1092</v>
      </c>
      <c r="UG2" s="5" t="s">
        <v>1093</v>
      </c>
      <c r="UH2" s="5" t="s">
        <v>1094</v>
      </c>
      <c r="UI2" s="5" t="s">
        <v>1095</v>
      </c>
      <c r="UJ2" s="5" t="s">
        <v>1092</v>
      </c>
      <c r="UK2" s="5" t="s">
        <v>1093</v>
      </c>
      <c r="UL2" s="5" t="s">
        <v>1094</v>
      </c>
      <c r="UM2" s="5" t="s">
        <v>1095</v>
      </c>
      <c r="UN2" s="5" t="s">
        <v>1092</v>
      </c>
      <c r="UO2" s="5" t="s">
        <v>1093</v>
      </c>
      <c r="UP2" s="5" t="s">
        <v>1094</v>
      </c>
      <c r="UQ2" s="5" t="s">
        <v>1095</v>
      </c>
      <c r="UR2" s="5" t="s">
        <v>1092</v>
      </c>
      <c r="US2" s="5" t="s">
        <v>1093</v>
      </c>
      <c r="UT2" s="5" t="s">
        <v>1094</v>
      </c>
      <c r="UU2" s="5" t="s">
        <v>1095</v>
      </c>
      <c r="UV2" s="5" t="s">
        <v>1092</v>
      </c>
      <c r="UW2" s="5" t="s">
        <v>1093</v>
      </c>
      <c r="UX2" s="5" t="s">
        <v>1094</v>
      </c>
      <c r="UY2" s="5" t="s">
        <v>1095</v>
      </c>
      <c r="UZ2" s="5" t="s">
        <v>1096</v>
      </c>
      <c r="VA2" s="5" t="s">
        <v>1097</v>
      </c>
      <c r="VB2" s="5" t="s">
        <v>1098</v>
      </c>
      <c r="VC2" s="5" t="s">
        <v>1099</v>
      </c>
      <c r="VD2" s="5" t="s">
        <v>1097</v>
      </c>
      <c r="VE2" s="5" t="s">
        <v>1098</v>
      </c>
      <c r="VF2" s="5" t="s">
        <v>1099</v>
      </c>
      <c r="VG2" s="5" t="s">
        <v>1097</v>
      </c>
      <c r="VH2" s="5" t="s">
        <v>1098</v>
      </c>
      <c r="VI2" s="5" t="s">
        <v>1099</v>
      </c>
      <c r="VJ2" s="5" t="s">
        <v>1097</v>
      </c>
      <c r="VK2" s="5" t="s">
        <v>1098</v>
      </c>
      <c r="VL2" s="5" t="s">
        <v>1099</v>
      </c>
      <c r="VM2" s="5" t="s">
        <v>1100</v>
      </c>
      <c r="VN2" s="5" t="s">
        <v>1100</v>
      </c>
      <c r="VO2" s="5" t="s">
        <v>1100</v>
      </c>
      <c r="VP2" s="5" t="s">
        <v>1100</v>
      </c>
    </row>
    <row r="3" spans="1:588" s="5" customFormat="1">
      <c r="A3" s="1"/>
      <c r="B3" s="1" t="s">
        <v>1101</v>
      </c>
      <c r="C3" s="1" t="s">
        <v>1102</v>
      </c>
      <c r="D3" s="2" t="s">
        <v>1103</v>
      </c>
      <c r="E3" s="6" t="s">
        <v>1510</v>
      </c>
      <c r="F3" s="4" t="s">
        <v>1104</v>
      </c>
      <c r="G3" s="4" t="s">
        <v>1105</v>
      </c>
      <c r="H3" s="4" t="s">
        <v>1106</v>
      </c>
      <c r="I3" s="4" t="s">
        <v>1107</v>
      </c>
      <c r="J3" s="4" t="s">
        <v>1108</v>
      </c>
      <c r="K3" s="4" t="s">
        <v>1109</v>
      </c>
      <c r="L3" s="4" t="s">
        <v>1518</v>
      </c>
      <c r="M3" s="4" t="s">
        <v>1110</v>
      </c>
      <c r="N3" s="4" t="s">
        <v>1111</v>
      </c>
      <c r="O3" s="4" t="s">
        <v>1112</v>
      </c>
      <c r="P3" s="4" t="s">
        <v>590</v>
      </c>
      <c r="Q3" s="4" t="s">
        <v>1113</v>
      </c>
      <c r="R3" s="4" t="s">
        <v>1114</v>
      </c>
      <c r="S3" s="4" t="s">
        <v>1115</v>
      </c>
      <c r="T3" s="4" t="s">
        <v>1116</v>
      </c>
      <c r="U3" s="4" t="s">
        <v>1117</v>
      </c>
      <c r="V3" s="4" t="s">
        <v>1118</v>
      </c>
      <c r="W3" s="4" t="s">
        <v>1119</v>
      </c>
      <c r="X3" s="4" t="s">
        <v>1120</v>
      </c>
      <c r="Y3" s="4" t="s">
        <v>1121</v>
      </c>
      <c r="Z3" s="4" t="s">
        <v>1122</v>
      </c>
      <c r="AA3" s="4" t="s">
        <v>1123</v>
      </c>
      <c r="AB3" s="4" t="s">
        <v>1124</v>
      </c>
      <c r="AC3" s="4" t="s">
        <v>1125</v>
      </c>
      <c r="AD3" s="4" t="s">
        <v>1126</v>
      </c>
      <c r="AE3" s="4" t="s">
        <v>1127</v>
      </c>
      <c r="AF3" s="4" t="s">
        <v>1128</v>
      </c>
      <c r="AG3" s="4" t="s">
        <v>1129</v>
      </c>
      <c r="AH3" s="4" t="s">
        <v>1130</v>
      </c>
      <c r="AI3" s="4" t="s">
        <v>1131</v>
      </c>
      <c r="AJ3" s="4" t="s">
        <v>1132</v>
      </c>
      <c r="AK3" s="4" t="s">
        <v>1133</v>
      </c>
      <c r="AL3" s="4" t="s">
        <v>1134</v>
      </c>
      <c r="AM3" s="4" t="s">
        <v>1135</v>
      </c>
      <c r="AN3" s="4" t="s">
        <v>1136</v>
      </c>
      <c r="AO3" s="4" t="s">
        <v>1137</v>
      </c>
      <c r="AP3" s="4" t="s">
        <v>1138</v>
      </c>
      <c r="AQ3" s="4" t="s">
        <v>1139</v>
      </c>
      <c r="AR3" s="4" t="s">
        <v>1140</v>
      </c>
      <c r="AS3" s="4" t="s">
        <v>1141</v>
      </c>
      <c r="AT3" s="4" t="s">
        <v>1142</v>
      </c>
      <c r="AU3" s="4" t="s">
        <v>1143</v>
      </c>
      <c r="AV3" s="4" t="s">
        <v>1144</v>
      </c>
      <c r="AW3" s="4" t="s">
        <v>1145</v>
      </c>
      <c r="AX3" s="4" t="s">
        <v>1146</v>
      </c>
      <c r="AY3" s="4" t="s">
        <v>1147</v>
      </c>
      <c r="AZ3" s="4" t="s">
        <v>1148</v>
      </c>
      <c r="BA3" s="4" t="s">
        <v>1149</v>
      </c>
      <c r="BB3" s="4" t="s">
        <v>1150</v>
      </c>
      <c r="BC3" s="4" t="s">
        <v>1151</v>
      </c>
      <c r="BD3" s="4" t="s">
        <v>1152</v>
      </c>
      <c r="BE3" s="4" t="s">
        <v>1153</v>
      </c>
      <c r="BF3" s="4" t="s">
        <v>1154</v>
      </c>
      <c r="BG3" s="4" t="s">
        <v>1155</v>
      </c>
      <c r="BH3" s="4" t="s">
        <v>1156</v>
      </c>
      <c r="BI3" s="4" t="s">
        <v>1157</v>
      </c>
      <c r="BJ3" s="4" t="s">
        <v>1158</v>
      </c>
      <c r="BK3" s="4" t="s">
        <v>1159</v>
      </c>
      <c r="BL3" s="4" t="s">
        <v>1160</v>
      </c>
      <c r="BM3" s="4" t="s">
        <v>1161</v>
      </c>
      <c r="BN3" s="4" t="s">
        <v>1162</v>
      </c>
      <c r="BO3" s="4" t="s">
        <v>1163</v>
      </c>
      <c r="BP3" s="4" t="s">
        <v>1164</v>
      </c>
      <c r="BQ3" s="4" t="s">
        <v>1165</v>
      </c>
      <c r="BR3" s="4" t="s">
        <v>1166</v>
      </c>
      <c r="BS3" s="4" t="s">
        <v>1167</v>
      </c>
      <c r="BT3" s="4" t="s">
        <v>1168</v>
      </c>
      <c r="BU3" s="4" t="s">
        <v>1169</v>
      </c>
      <c r="BV3" s="4" t="s">
        <v>1170</v>
      </c>
      <c r="BW3" s="4" t="s">
        <v>1171</v>
      </c>
      <c r="BX3" s="4" t="s">
        <v>1172</v>
      </c>
      <c r="BY3" s="4" t="s">
        <v>1173</v>
      </c>
      <c r="BZ3" s="4" t="s">
        <v>1174</v>
      </c>
      <c r="CA3" s="4" t="s">
        <v>1175</v>
      </c>
      <c r="CB3" s="4" t="s">
        <v>1176</v>
      </c>
      <c r="CC3" s="4" t="s">
        <v>1177</v>
      </c>
      <c r="CD3" s="4" t="s">
        <v>1178</v>
      </c>
      <c r="CE3" s="4" t="s">
        <v>1179</v>
      </c>
      <c r="CF3" s="4" t="s">
        <v>1180</v>
      </c>
      <c r="CG3" s="4" t="s">
        <v>1181</v>
      </c>
      <c r="CH3" s="4" t="s">
        <v>1182</v>
      </c>
      <c r="CI3" s="4" t="s">
        <v>1183</v>
      </c>
      <c r="CJ3" s="4" t="s">
        <v>1184</v>
      </c>
      <c r="CK3" s="4" t="s">
        <v>1185</v>
      </c>
      <c r="CL3" s="4" t="s">
        <v>1186</v>
      </c>
      <c r="CM3" s="4" t="s">
        <v>1187</v>
      </c>
      <c r="CN3" s="4" t="s">
        <v>1188</v>
      </c>
      <c r="CO3" s="4" t="s">
        <v>1189</v>
      </c>
      <c r="CP3" s="4" t="s">
        <v>1190</v>
      </c>
      <c r="CQ3" s="4" t="s">
        <v>1191</v>
      </c>
      <c r="CR3" s="4" t="s">
        <v>1192</v>
      </c>
      <c r="CS3" s="4" t="s">
        <v>1193</v>
      </c>
      <c r="CT3" s="4" t="s">
        <v>1194</v>
      </c>
      <c r="CU3" s="4" t="s">
        <v>1195</v>
      </c>
      <c r="CV3" s="4" t="s">
        <v>1196</v>
      </c>
      <c r="CW3" s="4" t="s">
        <v>1197</v>
      </c>
      <c r="CX3" s="4" t="s">
        <v>1198</v>
      </c>
      <c r="CY3" s="4" t="s">
        <v>1199</v>
      </c>
      <c r="CZ3" s="4" t="s">
        <v>1200</v>
      </c>
      <c r="DA3" s="4" t="s">
        <v>1201</v>
      </c>
      <c r="DB3" s="4" t="s">
        <v>1202</v>
      </c>
      <c r="DC3" s="4" t="s">
        <v>1203</v>
      </c>
      <c r="DD3" s="4" t="s">
        <v>1204</v>
      </c>
      <c r="DE3" s="4" t="s">
        <v>1205</v>
      </c>
      <c r="DF3" s="4" t="s">
        <v>1206</v>
      </c>
      <c r="DG3" s="4" t="s">
        <v>1207</v>
      </c>
      <c r="DH3" s="4" t="s">
        <v>1208</v>
      </c>
      <c r="DI3" s="4" t="s">
        <v>1209</v>
      </c>
      <c r="DJ3" s="4" t="s">
        <v>1210</v>
      </c>
      <c r="DK3" s="4" t="s">
        <v>1211</v>
      </c>
      <c r="DL3" s="4" t="s">
        <v>1212</v>
      </c>
      <c r="DM3" s="4" t="s">
        <v>1213</v>
      </c>
      <c r="DN3" s="4" t="s">
        <v>1214</v>
      </c>
      <c r="DO3" s="4" t="s">
        <v>1215</v>
      </c>
      <c r="DP3" s="4" t="s">
        <v>1216</v>
      </c>
      <c r="DQ3" s="4" t="s">
        <v>1217</v>
      </c>
      <c r="DR3" s="4" t="s">
        <v>1218</v>
      </c>
      <c r="DS3" s="4" t="s">
        <v>1219</v>
      </c>
      <c r="DT3" s="4" t="s">
        <v>1220</v>
      </c>
      <c r="DU3" s="4" t="s">
        <v>1221</v>
      </c>
      <c r="DV3" s="4" t="s">
        <v>1222</v>
      </c>
      <c r="DW3" s="4" t="s">
        <v>1223</v>
      </c>
      <c r="DX3" s="4" t="s">
        <v>1224</v>
      </c>
      <c r="DY3" s="4" t="s">
        <v>1225</v>
      </c>
      <c r="DZ3" s="4" t="s">
        <v>1226</v>
      </c>
      <c r="EA3" s="4" t="s">
        <v>1227</v>
      </c>
      <c r="EB3" s="4" t="s">
        <v>1228</v>
      </c>
      <c r="EC3" s="4" t="s">
        <v>1229</v>
      </c>
      <c r="ED3" s="4" t="s">
        <v>1230</v>
      </c>
      <c r="EE3" s="4" t="s">
        <v>1231</v>
      </c>
      <c r="EF3" s="4" t="s">
        <v>1232</v>
      </c>
      <c r="EG3" s="4" t="s">
        <v>1233</v>
      </c>
      <c r="EH3" s="4" t="s">
        <v>1234</v>
      </c>
      <c r="EI3" s="4" t="s">
        <v>1235</v>
      </c>
      <c r="EJ3" s="4" t="s">
        <v>1236</v>
      </c>
      <c r="EK3" s="4" t="s">
        <v>1237</v>
      </c>
      <c r="EL3" s="4" t="s">
        <v>1238</v>
      </c>
      <c r="EM3" s="4" t="s">
        <v>1239</v>
      </c>
      <c r="EN3" s="4" t="s">
        <v>1240</v>
      </c>
      <c r="EO3" s="4" t="s">
        <v>1241</v>
      </c>
      <c r="EP3" s="4" t="s">
        <v>1242</v>
      </c>
      <c r="EQ3" s="4" t="s">
        <v>1243</v>
      </c>
      <c r="ER3" s="4" t="s">
        <v>1244</v>
      </c>
      <c r="ES3" s="4" t="s">
        <v>1245</v>
      </c>
      <c r="ET3" s="4" t="s">
        <v>1246</v>
      </c>
      <c r="EU3" s="4" t="s">
        <v>1247</v>
      </c>
      <c r="EV3" s="4" t="s">
        <v>1248</v>
      </c>
      <c r="EW3" s="4" t="s">
        <v>1249</v>
      </c>
      <c r="EX3" s="4" t="s">
        <v>1250</v>
      </c>
      <c r="EY3" s="4" t="s">
        <v>1251</v>
      </c>
      <c r="EZ3" s="4" t="s">
        <v>1252</v>
      </c>
      <c r="FA3" s="4" t="s">
        <v>1253</v>
      </c>
      <c r="FB3" s="4" t="s">
        <v>1254</v>
      </c>
      <c r="FC3" s="5" t="s">
        <v>1255</v>
      </c>
      <c r="FD3" s="5" t="s">
        <v>1256</v>
      </c>
      <c r="FE3" s="5" t="s">
        <v>1257</v>
      </c>
      <c r="FF3" s="5" t="s">
        <v>1258</v>
      </c>
      <c r="FG3" s="5" t="s">
        <v>1259</v>
      </c>
      <c r="FH3" s="5" t="s">
        <v>1260</v>
      </c>
      <c r="FI3" s="5" t="s">
        <v>1261</v>
      </c>
      <c r="FJ3" s="5" t="s">
        <v>1262</v>
      </c>
      <c r="FK3" s="5" t="s">
        <v>1263</v>
      </c>
      <c r="FL3" s="5" t="s">
        <v>1264</v>
      </c>
      <c r="FM3" s="5" t="s">
        <v>1265</v>
      </c>
      <c r="FN3" s="5" t="s">
        <v>1266</v>
      </c>
      <c r="FO3" s="5" t="s">
        <v>1267</v>
      </c>
      <c r="FP3" s="5" t="s">
        <v>1268</v>
      </c>
      <c r="FQ3" s="5" t="s">
        <v>1269</v>
      </c>
      <c r="FR3" s="5" t="s">
        <v>1270</v>
      </c>
      <c r="FS3" s="5" t="s">
        <v>1271</v>
      </c>
      <c r="FT3" s="5" t="s">
        <v>1272</v>
      </c>
      <c r="FU3" s="5" t="s">
        <v>1273</v>
      </c>
      <c r="FV3" s="5" t="s">
        <v>1274</v>
      </c>
      <c r="FW3" s="5" t="s">
        <v>1275</v>
      </c>
      <c r="FX3" s="5" t="s">
        <v>1276</v>
      </c>
      <c r="FY3" s="5" t="s">
        <v>1277</v>
      </c>
      <c r="FZ3" s="5" t="s">
        <v>1278</v>
      </c>
      <c r="GA3" s="5" t="s">
        <v>1279</v>
      </c>
      <c r="GB3" s="5" t="s">
        <v>1280</v>
      </c>
      <c r="GC3" s="5" t="s">
        <v>1281</v>
      </c>
      <c r="GD3" s="5" t="s">
        <v>1282</v>
      </c>
      <c r="GE3" s="5" t="s">
        <v>1283</v>
      </c>
      <c r="GF3" s="5" t="s">
        <v>1284</v>
      </c>
      <c r="GG3" s="5" t="s">
        <v>1285</v>
      </c>
      <c r="GH3" s="5" t="s">
        <v>1286</v>
      </c>
      <c r="GI3" s="5" t="s">
        <v>1287</v>
      </c>
      <c r="GJ3" s="5" t="s">
        <v>1288</v>
      </c>
      <c r="GK3" s="5" t="s">
        <v>1289</v>
      </c>
      <c r="GL3" s="5" t="s">
        <v>1290</v>
      </c>
      <c r="GM3" s="5" t="s">
        <v>1291</v>
      </c>
      <c r="GN3" s="5" t="s">
        <v>1292</v>
      </c>
      <c r="GO3" s="5" t="s">
        <v>1293</v>
      </c>
      <c r="GP3" s="5" t="s">
        <v>1294</v>
      </c>
      <c r="GQ3" s="5" t="s">
        <v>1295</v>
      </c>
      <c r="GR3" s="5" t="s">
        <v>1296</v>
      </c>
      <c r="GS3" s="5" t="s">
        <v>1297</v>
      </c>
      <c r="GT3" s="5" t="s">
        <v>1298</v>
      </c>
      <c r="GU3" s="5" t="s">
        <v>1299</v>
      </c>
      <c r="GV3" s="5" t="s">
        <v>1300</v>
      </c>
      <c r="GW3" s="5" t="s">
        <v>1301</v>
      </c>
      <c r="GX3" s="5" t="s">
        <v>1302</v>
      </c>
      <c r="GY3" s="5" t="s">
        <v>1303</v>
      </c>
      <c r="GZ3" s="5" t="s">
        <v>1304</v>
      </c>
      <c r="HA3" s="5" t="s">
        <v>1305</v>
      </c>
      <c r="HB3" s="5" t="s">
        <v>1306</v>
      </c>
      <c r="HC3" s="5" t="s">
        <v>1307</v>
      </c>
      <c r="HD3" s="5" t="s">
        <v>1308</v>
      </c>
      <c r="HE3" s="5" t="s">
        <v>1309</v>
      </c>
      <c r="HF3" s="5" t="s">
        <v>1310</v>
      </c>
      <c r="HG3" s="5" t="s">
        <v>1311</v>
      </c>
      <c r="HH3" s="5" t="s">
        <v>1312</v>
      </c>
      <c r="HI3" s="5" t="s">
        <v>1313</v>
      </c>
      <c r="HJ3" s="5" t="s">
        <v>1314</v>
      </c>
      <c r="HK3" s="5" t="s">
        <v>1315</v>
      </c>
      <c r="HL3" s="5" t="s">
        <v>1316</v>
      </c>
      <c r="HM3" s="5" t="s">
        <v>1317</v>
      </c>
      <c r="HN3" s="5" t="s">
        <v>1318</v>
      </c>
      <c r="HO3" s="5" t="s">
        <v>1319</v>
      </c>
      <c r="HP3" s="5" t="s">
        <v>1320</v>
      </c>
      <c r="HQ3" s="5" t="s">
        <v>1321</v>
      </c>
      <c r="HR3" s="5" t="s">
        <v>1322</v>
      </c>
      <c r="HS3" s="5" t="s">
        <v>1323</v>
      </c>
      <c r="HT3" s="5" t="s">
        <v>1324</v>
      </c>
      <c r="HU3" s="5" t="s">
        <v>1325</v>
      </c>
      <c r="HV3" s="5" t="s">
        <v>1326</v>
      </c>
      <c r="HW3" s="5" t="s">
        <v>1327</v>
      </c>
      <c r="HX3" s="5" t="s">
        <v>1328</v>
      </c>
      <c r="HY3" s="5" t="s">
        <v>1329</v>
      </c>
      <c r="HZ3" s="5" t="s">
        <v>1330</v>
      </c>
      <c r="IA3" s="5" t="s">
        <v>1331</v>
      </c>
      <c r="IB3" s="5" t="s">
        <v>1332</v>
      </c>
      <c r="IC3" s="5" t="s">
        <v>1333</v>
      </c>
      <c r="ID3" s="5" t="s">
        <v>1334</v>
      </c>
      <c r="IE3" s="5" t="s">
        <v>1335</v>
      </c>
      <c r="IF3" s="5" t="s">
        <v>1336</v>
      </c>
      <c r="IG3" s="5" t="s">
        <v>1337</v>
      </c>
      <c r="IH3" s="5" t="s">
        <v>1338</v>
      </c>
      <c r="II3" s="5" t="s">
        <v>1339</v>
      </c>
      <c r="IJ3" s="5" t="s">
        <v>1340</v>
      </c>
      <c r="IK3" s="5" t="s">
        <v>1341</v>
      </c>
      <c r="IL3" s="5" t="s">
        <v>1342</v>
      </c>
      <c r="IM3" s="5" t="s">
        <v>1343</v>
      </c>
      <c r="IN3" s="5" t="s">
        <v>1344</v>
      </c>
      <c r="IO3" s="5" t="s">
        <v>1345</v>
      </c>
      <c r="IP3" s="5" t="s">
        <v>1346</v>
      </c>
      <c r="IQ3" s="5" t="s">
        <v>1347</v>
      </c>
      <c r="IR3" s="5" t="s">
        <v>1348</v>
      </c>
      <c r="IS3" s="5" t="s">
        <v>1349</v>
      </c>
      <c r="IT3" s="5" t="s">
        <v>1350</v>
      </c>
      <c r="IU3" s="5" t="s">
        <v>1351</v>
      </c>
      <c r="IV3" s="5" t="s">
        <v>1352</v>
      </c>
      <c r="IW3" s="5" t="s">
        <v>1353</v>
      </c>
      <c r="IX3" s="5" t="s">
        <v>1354</v>
      </c>
      <c r="IY3" s="5" t="s">
        <v>1355</v>
      </c>
      <c r="IZ3" s="5" t="s">
        <v>1356</v>
      </c>
      <c r="JA3" s="5" t="s">
        <v>1357</v>
      </c>
      <c r="JB3" s="5" t="s">
        <v>1358</v>
      </c>
      <c r="JC3" s="5" t="s">
        <v>1359</v>
      </c>
      <c r="JD3" s="5" t="s">
        <v>1360</v>
      </c>
      <c r="JE3" s="5" t="s">
        <v>1361</v>
      </c>
      <c r="JF3" s="5" t="s">
        <v>1362</v>
      </c>
      <c r="JG3" s="5" t="s">
        <v>1363</v>
      </c>
      <c r="JH3" s="5" t="s">
        <v>842</v>
      </c>
      <c r="JI3" s="5" t="s">
        <v>1364</v>
      </c>
      <c r="JJ3" s="5" t="s">
        <v>1365</v>
      </c>
      <c r="JK3" s="5" t="s">
        <v>1366</v>
      </c>
      <c r="JL3" s="5" t="s">
        <v>1367</v>
      </c>
      <c r="JM3" s="5" t="s">
        <v>1368</v>
      </c>
      <c r="JN3" s="5" t="s">
        <v>1369</v>
      </c>
      <c r="JO3" s="5" t="s">
        <v>1370</v>
      </c>
      <c r="JP3" s="5" t="s">
        <v>1371</v>
      </c>
      <c r="JQ3" s="5" t="s">
        <v>1372</v>
      </c>
      <c r="JR3" s="5" t="s">
        <v>1373</v>
      </c>
      <c r="JS3" s="5" t="s">
        <v>1374</v>
      </c>
      <c r="JT3" s="5" t="s">
        <v>1375</v>
      </c>
      <c r="JU3" s="5" t="s">
        <v>1376</v>
      </c>
      <c r="JV3" s="5" t="s">
        <v>1377</v>
      </c>
      <c r="JW3" s="5" t="s">
        <v>1378</v>
      </c>
      <c r="JX3" s="5" t="s">
        <v>1379</v>
      </c>
      <c r="JY3" s="5" t="s">
        <v>1380</v>
      </c>
      <c r="JZ3" s="5" t="s">
        <v>1381</v>
      </c>
      <c r="KA3" s="5" t="s">
        <v>1382</v>
      </c>
      <c r="KB3" s="5" t="s">
        <v>1383</v>
      </c>
      <c r="KC3" s="5" t="s">
        <v>1384</v>
      </c>
      <c r="KD3" s="5" t="s">
        <v>1385</v>
      </c>
      <c r="KE3" s="5" t="s">
        <v>1386</v>
      </c>
      <c r="KF3" s="5" t="s">
        <v>1387</v>
      </c>
      <c r="KG3" s="5" t="s">
        <v>1388</v>
      </c>
      <c r="KH3" s="5" t="s">
        <v>1389</v>
      </c>
      <c r="KI3" s="5" t="s">
        <v>1390</v>
      </c>
      <c r="KJ3" s="5" t="s">
        <v>1391</v>
      </c>
      <c r="KK3" s="5" t="s">
        <v>1392</v>
      </c>
      <c r="KL3" s="5" t="s">
        <v>1393</v>
      </c>
      <c r="KM3" s="5" t="s">
        <v>1394</v>
      </c>
      <c r="KN3" s="5" t="s">
        <v>1395</v>
      </c>
      <c r="KO3" s="5" t="s">
        <v>1396</v>
      </c>
      <c r="KP3" s="5" t="s">
        <v>1397</v>
      </c>
      <c r="KQ3" s="5" t="s">
        <v>1398</v>
      </c>
      <c r="KR3" s="5" t="s">
        <v>1399</v>
      </c>
      <c r="KS3" s="5" t="s">
        <v>1400</v>
      </c>
      <c r="KT3" s="5" t="s">
        <v>1401</v>
      </c>
      <c r="KU3" s="5" t="s">
        <v>1402</v>
      </c>
      <c r="KV3" s="5" t="s">
        <v>1403</v>
      </c>
      <c r="KW3" s="5" t="s">
        <v>1404</v>
      </c>
      <c r="KX3" s="5" t="s">
        <v>1405</v>
      </c>
      <c r="KY3" s="5" t="s">
        <v>1406</v>
      </c>
      <c r="KZ3" s="5" t="s">
        <v>1407</v>
      </c>
      <c r="LA3" s="5" t="s">
        <v>1408</v>
      </c>
      <c r="LB3" s="5" t="s">
        <v>1409</v>
      </c>
      <c r="LC3" s="5" t="s">
        <v>1410</v>
      </c>
      <c r="LD3" s="5" t="s">
        <v>1411</v>
      </c>
      <c r="LE3" s="5" t="s">
        <v>1412</v>
      </c>
      <c r="LF3" s="5" t="s">
        <v>1413</v>
      </c>
      <c r="LG3" s="5" t="s">
        <v>1414</v>
      </c>
      <c r="LH3" s="5" t="s">
        <v>1415</v>
      </c>
      <c r="LI3" s="5" t="s">
        <v>1416</v>
      </c>
      <c r="LJ3" s="5" t="s">
        <v>1417</v>
      </c>
      <c r="LK3" s="5" t="s">
        <v>1418</v>
      </c>
      <c r="LL3" s="5" t="s">
        <v>1419</v>
      </c>
      <c r="LM3" s="5" t="s">
        <v>1420</v>
      </c>
      <c r="LN3" s="5" t="s">
        <v>1421</v>
      </c>
      <c r="LO3" s="5" t="s">
        <v>1422</v>
      </c>
      <c r="LP3" s="5" t="s">
        <v>1423</v>
      </c>
      <c r="LQ3" s="5" t="s">
        <v>903</v>
      </c>
      <c r="LR3" s="5" t="s">
        <v>904</v>
      </c>
      <c r="LS3" s="5" t="s">
        <v>905</v>
      </c>
      <c r="LT3" s="5" t="s">
        <v>906</v>
      </c>
      <c r="LU3" s="5" t="s">
        <v>907</v>
      </c>
      <c r="LV3" s="5" t="s">
        <v>908</v>
      </c>
      <c r="LW3" s="5" t="s">
        <v>909</v>
      </c>
      <c r="LX3" s="5" t="s">
        <v>910</v>
      </c>
      <c r="LY3" s="5" t="s">
        <v>911</v>
      </c>
      <c r="LZ3" s="5" t="s">
        <v>912</v>
      </c>
      <c r="MA3" s="5" t="s">
        <v>913</v>
      </c>
      <c r="MB3" s="5" t="s">
        <v>914</v>
      </c>
      <c r="MC3" s="5" t="s">
        <v>915</v>
      </c>
      <c r="MD3" s="5" t="s">
        <v>916</v>
      </c>
      <c r="ME3" s="5" t="s">
        <v>917</v>
      </c>
      <c r="MF3" s="5" t="s">
        <v>918</v>
      </c>
      <c r="MG3" s="5" t="s">
        <v>919</v>
      </c>
      <c r="MH3" s="5" t="s">
        <v>920</v>
      </c>
      <c r="MI3" s="5" t="s">
        <v>921</v>
      </c>
      <c r="MJ3" s="5" t="s">
        <v>922</v>
      </c>
      <c r="MK3" s="5" t="s">
        <v>923</v>
      </c>
      <c r="ML3" s="5" t="s">
        <v>924</v>
      </c>
      <c r="MM3" s="5" t="s">
        <v>925</v>
      </c>
      <c r="MN3" s="5" t="s">
        <v>926</v>
      </c>
      <c r="MO3" s="5" t="s">
        <v>927</v>
      </c>
      <c r="MP3" s="5" t="s">
        <v>928</v>
      </c>
      <c r="MQ3" s="5" t="s">
        <v>1424</v>
      </c>
      <c r="MR3" s="5" t="s">
        <v>1425</v>
      </c>
      <c r="MS3" s="5" t="s">
        <v>1426</v>
      </c>
      <c r="MT3" s="5" t="s">
        <v>1427</v>
      </c>
      <c r="MU3" s="5" t="s">
        <v>1428</v>
      </c>
      <c r="MV3" s="5" t="s">
        <v>934</v>
      </c>
      <c r="MW3" s="5" t="s">
        <v>935</v>
      </c>
      <c r="MX3" s="5" t="s">
        <v>936</v>
      </c>
      <c r="MY3" s="5" t="s">
        <v>937</v>
      </c>
      <c r="MZ3" s="5" t="s">
        <v>938</v>
      </c>
      <c r="NA3" s="5" t="s">
        <v>939</v>
      </c>
      <c r="NB3" s="5" t="s">
        <v>940</v>
      </c>
      <c r="NC3" s="5" t="s">
        <v>941</v>
      </c>
      <c r="ND3" s="5" t="s">
        <v>942</v>
      </c>
      <c r="NE3" s="5" t="s">
        <v>943</v>
      </c>
      <c r="NF3" s="5" t="s">
        <v>944</v>
      </c>
      <c r="NG3" s="5" t="s">
        <v>945</v>
      </c>
      <c r="NH3" s="5" t="s">
        <v>946</v>
      </c>
      <c r="NI3" s="5" t="s">
        <v>947</v>
      </c>
      <c r="NJ3" s="5" t="s">
        <v>948</v>
      </c>
      <c r="NK3" s="5" t="s">
        <v>949</v>
      </c>
      <c r="NL3" s="5" t="s">
        <v>950</v>
      </c>
      <c r="NM3" s="5" t="s">
        <v>951</v>
      </c>
      <c r="NN3" s="5" t="s">
        <v>952</v>
      </c>
      <c r="NO3" s="5" t="s">
        <v>953</v>
      </c>
      <c r="NP3" s="5" t="s">
        <v>954</v>
      </c>
      <c r="NQ3" s="5" t="s">
        <v>955</v>
      </c>
      <c r="NR3" s="5" t="s">
        <v>956</v>
      </c>
      <c r="NS3" s="5" t="s">
        <v>957</v>
      </c>
      <c r="NT3" s="5" t="s">
        <v>958</v>
      </c>
      <c r="NU3" s="5" t="s">
        <v>959</v>
      </c>
      <c r="NV3" s="5" t="s">
        <v>960</v>
      </c>
      <c r="NW3" s="5" t="s">
        <v>961</v>
      </c>
      <c r="NX3" s="5" t="s">
        <v>962</v>
      </c>
      <c r="NY3" s="5" t="s">
        <v>963</v>
      </c>
      <c r="NZ3" s="5" t="s">
        <v>964</v>
      </c>
      <c r="OA3" s="5" t="s">
        <v>965</v>
      </c>
      <c r="OB3" s="5" t="s">
        <v>966</v>
      </c>
      <c r="OC3" s="5" t="s">
        <v>967</v>
      </c>
      <c r="OD3" s="5" t="s">
        <v>968</v>
      </c>
      <c r="OE3" s="5" t="s">
        <v>969</v>
      </c>
      <c r="OF3" s="5" t="s">
        <v>970</v>
      </c>
      <c r="OG3" s="5" t="s">
        <v>971</v>
      </c>
      <c r="OH3" s="5" t="s">
        <v>972</v>
      </c>
      <c r="OI3" s="5" t="s">
        <v>973</v>
      </c>
      <c r="OJ3" s="5" t="s">
        <v>974</v>
      </c>
      <c r="OK3" s="5" t="s">
        <v>975</v>
      </c>
      <c r="OL3" s="5" t="s">
        <v>976</v>
      </c>
      <c r="OM3" s="5" t="s">
        <v>977</v>
      </c>
      <c r="ON3" s="5" t="s">
        <v>978</v>
      </c>
      <c r="OO3" s="5" t="s">
        <v>979</v>
      </c>
      <c r="OP3" s="5" t="s">
        <v>980</v>
      </c>
      <c r="OQ3" s="5" t="s">
        <v>981</v>
      </c>
      <c r="OR3" s="5" t="s">
        <v>982</v>
      </c>
      <c r="OS3" s="5" t="s">
        <v>983</v>
      </c>
      <c r="OT3" s="5" t="s">
        <v>984</v>
      </c>
      <c r="OU3" s="5" t="s">
        <v>985</v>
      </c>
      <c r="OV3" s="5" t="s">
        <v>986</v>
      </c>
      <c r="OW3" s="5" t="s">
        <v>987</v>
      </c>
      <c r="OX3" s="5" t="s">
        <v>988</v>
      </c>
      <c r="OY3" s="5" t="s">
        <v>989</v>
      </c>
      <c r="OZ3" s="5" t="s">
        <v>990</v>
      </c>
      <c r="PA3" s="5" t="s">
        <v>991</v>
      </c>
      <c r="PB3" s="5" t="s">
        <v>992</v>
      </c>
      <c r="PC3" s="5" t="s">
        <v>993</v>
      </c>
      <c r="PD3" s="5" t="s">
        <v>994</v>
      </c>
      <c r="PE3" s="5" t="s">
        <v>995</v>
      </c>
      <c r="PF3" s="5" t="s">
        <v>996</v>
      </c>
      <c r="PG3" s="5" t="s">
        <v>997</v>
      </c>
      <c r="PH3" s="5" t="s">
        <v>998</v>
      </c>
      <c r="PI3" s="5" t="s">
        <v>999</v>
      </c>
      <c r="PJ3" s="5" t="s">
        <v>1000</v>
      </c>
      <c r="PK3" s="5" t="s">
        <v>1001</v>
      </c>
      <c r="PL3" s="5" t="s">
        <v>1002</v>
      </c>
      <c r="PM3" s="5" t="s">
        <v>1003</v>
      </c>
      <c r="PN3" s="5" t="s">
        <v>1004</v>
      </c>
      <c r="PO3" s="5" t="s">
        <v>1005</v>
      </c>
      <c r="PP3" s="5" t="s">
        <v>1006</v>
      </c>
      <c r="PQ3" s="5" t="s">
        <v>1007</v>
      </c>
      <c r="PR3" s="5" t="s">
        <v>1008</v>
      </c>
      <c r="PS3" s="5" t="s">
        <v>1009</v>
      </c>
      <c r="PT3" s="5" t="s">
        <v>1010</v>
      </c>
      <c r="PU3" s="5" t="s">
        <v>1011</v>
      </c>
      <c r="PV3" s="5" t="s">
        <v>1012</v>
      </c>
      <c r="PW3" s="5" t="s">
        <v>1013</v>
      </c>
      <c r="PX3" s="5" t="s">
        <v>1014</v>
      </c>
      <c r="PY3" s="5" t="s">
        <v>1015</v>
      </c>
      <c r="PZ3" s="5" t="s">
        <v>1016</v>
      </c>
      <c r="QA3" s="5" t="s">
        <v>1017</v>
      </c>
      <c r="QB3" s="5" t="s">
        <v>1018</v>
      </c>
      <c r="QC3" s="5" t="s">
        <v>1019</v>
      </c>
      <c r="QD3" s="5" t="s">
        <v>1020</v>
      </c>
      <c r="QE3" s="5" t="s">
        <v>1021</v>
      </c>
      <c r="QF3" s="5" t="s">
        <v>1022</v>
      </c>
      <c r="QG3" s="5" t="s">
        <v>1023</v>
      </c>
      <c r="QH3" s="5" t="s">
        <v>1024</v>
      </c>
      <c r="QI3" s="5" t="s">
        <v>1025</v>
      </c>
      <c r="QJ3" s="5" t="s">
        <v>1026</v>
      </c>
      <c r="QK3" s="5" t="s">
        <v>1027</v>
      </c>
      <c r="QL3" s="5" t="s">
        <v>1028</v>
      </c>
      <c r="QM3" s="5" t="s">
        <v>1029</v>
      </c>
      <c r="QN3" s="5" t="s">
        <v>1030</v>
      </c>
      <c r="QO3" s="5" t="s">
        <v>1031</v>
      </c>
      <c r="QP3" s="5" t="s">
        <v>1032</v>
      </c>
      <c r="QQ3" s="5" t="s">
        <v>1033</v>
      </c>
      <c r="QR3" s="5" t="s">
        <v>1034</v>
      </c>
      <c r="QS3" s="5" t="s">
        <v>1035</v>
      </c>
      <c r="QT3" s="5" t="s">
        <v>1036</v>
      </c>
      <c r="QU3" s="5" t="s">
        <v>1037</v>
      </c>
      <c r="QV3" s="5" t="s">
        <v>1038</v>
      </c>
      <c r="QW3" s="5" t="s">
        <v>1039</v>
      </c>
      <c r="QX3" s="5" t="s">
        <v>1040</v>
      </c>
      <c r="QY3" s="5" t="s">
        <v>1041</v>
      </c>
      <c r="QZ3" s="5" t="s">
        <v>1042</v>
      </c>
      <c r="RA3" s="5" t="s">
        <v>1043</v>
      </c>
      <c r="RB3" s="5" t="s">
        <v>1044</v>
      </c>
      <c r="RC3" s="5" t="s">
        <v>1045</v>
      </c>
      <c r="RD3" s="5" t="s">
        <v>1046</v>
      </c>
      <c r="RE3" s="5" t="s">
        <v>1047</v>
      </c>
      <c r="RF3" s="5" t="s">
        <v>1048</v>
      </c>
      <c r="RG3" s="5" t="s">
        <v>1049</v>
      </c>
      <c r="RH3" s="5" t="s">
        <v>1050</v>
      </c>
      <c r="RI3" s="5" t="s">
        <v>1051</v>
      </c>
      <c r="RJ3" s="5" t="s">
        <v>1052</v>
      </c>
      <c r="RK3" s="5" t="s">
        <v>1053</v>
      </c>
      <c r="RL3" s="5" t="s">
        <v>1054</v>
      </c>
      <c r="RM3" s="5" t="s">
        <v>1055</v>
      </c>
      <c r="RN3" s="5" t="s">
        <v>1056</v>
      </c>
      <c r="RO3" s="5" t="s">
        <v>1057</v>
      </c>
      <c r="RP3" s="5" t="s">
        <v>1058</v>
      </c>
      <c r="RQ3" s="5" t="s">
        <v>1429</v>
      </c>
      <c r="RR3" s="5" t="s">
        <v>1430</v>
      </c>
      <c r="RS3" s="5" t="s">
        <v>1061</v>
      </c>
      <c r="RT3" s="5" t="s">
        <v>1062</v>
      </c>
      <c r="RU3" s="5" t="s">
        <v>1063</v>
      </c>
      <c r="RV3" s="5" t="s">
        <v>1064</v>
      </c>
      <c r="RW3" s="5" t="s">
        <v>1065</v>
      </c>
      <c r="RX3" s="5" t="s">
        <v>1066</v>
      </c>
      <c r="RY3" s="5" t="s">
        <v>1067</v>
      </c>
      <c r="RZ3" s="5" t="s">
        <v>1068</v>
      </c>
      <c r="SA3" s="5" t="s">
        <v>1069</v>
      </c>
      <c r="SB3" s="5" t="s">
        <v>1070</v>
      </c>
      <c r="SC3" s="5" t="s">
        <v>1071</v>
      </c>
      <c r="SD3" s="5" t="s">
        <v>1072</v>
      </c>
      <c r="SE3" s="5" t="s">
        <v>1073</v>
      </c>
      <c r="SF3" s="5" t="s">
        <v>1074</v>
      </c>
      <c r="SG3" s="5" t="s">
        <v>1075</v>
      </c>
      <c r="SH3" s="5" t="s">
        <v>1076</v>
      </c>
      <c r="SI3" s="5" t="s">
        <v>1077</v>
      </c>
      <c r="SJ3" s="5" t="s">
        <v>1078</v>
      </c>
      <c r="SK3" s="5" t="s">
        <v>1079</v>
      </c>
      <c r="SL3" s="5" t="s">
        <v>1080</v>
      </c>
      <c r="SM3" s="5" t="s">
        <v>1081</v>
      </c>
      <c r="SN3" s="5" t="s">
        <v>1082</v>
      </c>
      <c r="SO3" s="4" t="s">
        <v>1431</v>
      </c>
      <c r="SP3" s="5" t="s">
        <v>1432</v>
      </c>
      <c r="SQ3" s="5" t="s">
        <v>1433</v>
      </c>
      <c r="SR3" s="5" t="s">
        <v>1434</v>
      </c>
      <c r="SS3" s="5" t="s">
        <v>1435</v>
      </c>
      <c r="ST3" s="5" t="s">
        <v>1436</v>
      </c>
      <c r="SU3" s="5" t="s">
        <v>1437</v>
      </c>
      <c r="SV3" s="5" t="s">
        <v>1438</v>
      </c>
      <c r="SW3" s="5" t="s">
        <v>1439</v>
      </c>
      <c r="SX3" s="5" t="s">
        <v>1440</v>
      </c>
      <c r="SY3" s="5" t="s">
        <v>1441</v>
      </c>
      <c r="SZ3" s="5" t="s">
        <v>1442</v>
      </c>
      <c r="TA3" s="5" t="s">
        <v>1443</v>
      </c>
      <c r="TB3" s="5" t="s">
        <v>1444</v>
      </c>
      <c r="TC3" s="5" t="s">
        <v>1445</v>
      </c>
      <c r="TD3" s="5" t="s">
        <v>1446</v>
      </c>
      <c r="TE3" s="5" t="s">
        <v>1447</v>
      </c>
      <c r="TF3" s="5" t="s">
        <v>1448</v>
      </c>
      <c r="TG3" s="5" t="s">
        <v>1449</v>
      </c>
      <c r="TH3" s="5" t="s">
        <v>1450</v>
      </c>
      <c r="TI3" s="5" t="s">
        <v>1451</v>
      </c>
      <c r="TJ3" s="5" t="s">
        <v>1452</v>
      </c>
      <c r="TK3" s="5" t="s">
        <v>1453</v>
      </c>
      <c r="TL3" s="5" t="s">
        <v>1454</v>
      </c>
      <c r="TM3" s="5" t="s">
        <v>1455</v>
      </c>
      <c r="TN3" s="5" t="s">
        <v>1456</v>
      </c>
      <c r="TO3" s="5" t="s">
        <v>1457</v>
      </c>
      <c r="TP3" s="5" t="s">
        <v>1458</v>
      </c>
      <c r="TQ3" s="5" t="s">
        <v>1459</v>
      </c>
      <c r="TR3" s="5" t="s">
        <v>1460</v>
      </c>
      <c r="TS3" s="5" t="s">
        <v>1461</v>
      </c>
      <c r="TT3" s="5" t="s">
        <v>1462</v>
      </c>
      <c r="TU3" s="5" t="s">
        <v>1463</v>
      </c>
      <c r="TV3" s="5" t="s">
        <v>1464</v>
      </c>
      <c r="TW3" s="5" t="s">
        <v>1465</v>
      </c>
      <c r="TX3" s="5" t="s">
        <v>1466</v>
      </c>
      <c r="TY3" s="5" t="s">
        <v>1467</v>
      </c>
      <c r="TZ3" s="5" t="s">
        <v>1468</v>
      </c>
      <c r="UA3" s="5" t="s">
        <v>1469</v>
      </c>
      <c r="UB3" s="5" t="s">
        <v>1470</v>
      </c>
      <c r="UC3" s="5" t="s">
        <v>1471</v>
      </c>
      <c r="UD3" s="5" t="s">
        <v>1472</v>
      </c>
      <c r="UE3" s="5" t="s">
        <v>1473</v>
      </c>
      <c r="UF3" s="5" t="s">
        <v>1474</v>
      </c>
      <c r="UG3" s="5" t="s">
        <v>1475</v>
      </c>
      <c r="UH3" s="5" t="s">
        <v>1476</v>
      </c>
      <c r="UI3" s="5" t="s">
        <v>1477</v>
      </c>
      <c r="UJ3" s="5" t="s">
        <v>1478</v>
      </c>
      <c r="UK3" s="5" t="s">
        <v>1479</v>
      </c>
      <c r="UL3" s="5" t="s">
        <v>1480</v>
      </c>
      <c r="UM3" s="5" t="s">
        <v>1481</v>
      </c>
      <c r="UN3" s="5" t="s">
        <v>1482</v>
      </c>
      <c r="UO3" s="5" t="s">
        <v>1483</v>
      </c>
      <c r="UP3" s="5" t="s">
        <v>1484</v>
      </c>
      <c r="UQ3" s="5" t="s">
        <v>1485</v>
      </c>
      <c r="UR3" s="5" t="s">
        <v>1486</v>
      </c>
      <c r="US3" s="5" t="s">
        <v>1487</v>
      </c>
      <c r="UT3" s="5" t="s">
        <v>1488</v>
      </c>
      <c r="UU3" s="5" t="s">
        <v>1489</v>
      </c>
      <c r="UV3" s="5" t="s">
        <v>1490</v>
      </c>
      <c r="UW3" s="5" t="s">
        <v>1491</v>
      </c>
      <c r="UX3" s="5" t="s">
        <v>1492</v>
      </c>
      <c r="UY3" s="5" t="s">
        <v>1493</v>
      </c>
      <c r="UZ3" s="5" t="s">
        <v>1096</v>
      </c>
      <c r="VA3" s="5" t="s">
        <v>1494</v>
      </c>
      <c r="VB3" s="5" t="s">
        <v>1495</v>
      </c>
      <c r="VC3" s="5" t="s">
        <v>1496</v>
      </c>
      <c r="VD3" s="5" t="s">
        <v>1497</v>
      </c>
      <c r="VE3" s="5" t="s">
        <v>1498</v>
      </c>
      <c r="VF3" s="5" t="s">
        <v>1499</v>
      </c>
      <c r="VG3" s="5" t="s">
        <v>1500</v>
      </c>
      <c r="VH3" s="5" t="s">
        <v>1501</v>
      </c>
      <c r="VI3" s="5" t="s">
        <v>1502</v>
      </c>
      <c r="VJ3" s="5" t="s">
        <v>1503</v>
      </c>
      <c r="VK3" s="5" t="s">
        <v>1504</v>
      </c>
      <c r="VL3" s="5" t="s">
        <v>1505</v>
      </c>
      <c r="VM3" s="5" t="s">
        <v>1506</v>
      </c>
      <c r="VN3" s="5" t="s">
        <v>1507</v>
      </c>
      <c r="VO3" s="5" t="s">
        <v>1508</v>
      </c>
      <c r="VP3" s="5" t="s">
        <v>1509</v>
      </c>
    </row>
    <row r="4" spans="1:588" ht="13.2" customHeight="1">
      <c r="C4" t="s">
        <v>1769</v>
      </c>
      <c r="E4" s="11" t="s">
        <v>1737</v>
      </c>
      <c r="F4" s="9">
        <v>53202110.759999998</v>
      </c>
      <c r="G4" s="9">
        <v>10092931.51</v>
      </c>
      <c r="H4" s="9">
        <v>17771746.609999999</v>
      </c>
      <c r="I4" s="9">
        <v>94474708.310000002</v>
      </c>
      <c r="J4" s="9">
        <v>150805.44</v>
      </c>
      <c r="K4" s="9">
        <v>1648489.11</v>
      </c>
      <c r="L4" s="9"/>
      <c r="M4" s="9"/>
      <c r="N4" s="9"/>
      <c r="O4" s="9">
        <v>40858058.359999999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>
        <v>298415.51</v>
      </c>
      <c r="AC4" s="9"/>
      <c r="AD4" s="10"/>
      <c r="AE4" s="9">
        <v>242091713.71000001</v>
      </c>
      <c r="AF4" s="9"/>
      <c r="AG4" s="9"/>
      <c r="AH4" s="9"/>
      <c r="AI4" s="9"/>
      <c r="AJ4" s="9"/>
      <c r="AK4" s="9"/>
      <c r="AL4" s="9"/>
      <c r="AM4" s="9">
        <v>84522306.549999997</v>
      </c>
      <c r="AN4" s="9"/>
      <c r="AO4" s="9">
        <v>48358.38</v>
      </c>
      <c r="AP4" s="9"/>
      <c r="AQ4" s="9"/>
      <c r="AR4" s="9"/>
      <c r="AS4" s="9">
        <v>3523553.57</v>
      </c>
      <c r="AT4" s="9"/>
      <c r="AU4" s="9"/>
      <c r="AV4" s="9">
        <v>868349.03</v>
      </c>
      <c r="AW4" s="9">
        <v>3032674.8</v>
      </c>
      <c r="AX4" s="9"/>
      <c r="AY4" s="9">
        <v>3659383.46</v>
      </c>
      <c r="AZ4" s="9"/>
      <c r="BA4" s="10"/>
      <c r="BB4" s="9">
        <v>95654625.790000007</v>
      </c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19"/>
      <c r="BY4" s="9">
        <v>337746339.5</v>
      </c>
      <c r="BZ4" s="9">
        <v>45072966.670000002</v>
      </c>
      <c r="CA4" s="9"/>
      <c r="CB4" s="9">
        <v>11884399.77</v>
      </c>
      <c r="CC4" s="9">
        <v>38770213.140000001</v>
      </c>
      <c r="CD4" s="9">
        <v>231538.36</v>
      </c>
      <c r="CE4" s="9">
        <v>8173853.7999999998</v>
      </c>
      <c r="CF4" s="9">
        <v>2950521.09</v>
      </c>
      <c r="CG4" s="9"/>
      <c r="CH4" s="9"/>
      <c r="CI4" s="9"/>
      <c r="CJ4" s="9">
        <v>2900.87</v>
      </c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>
        <v>4095746.61</v>
      </c>
      <c r="CZ4" s="9"/>
      <c r="DA4" s="10"/>
      <c r="DB4" s="9">
        <v>111182140.31</v>
      </c>
      <c r="DC4" s="9"/>
      <c r="DD4" s="9"/>
      <c r="DE4" s="9"/>
      <c r="DF4" s="9"/>
      <c r="DG4" s="9"/>
      <c r="DH4" s="9"/>
      <c r="DI4" s="9"/>
      <c r="DJ4" s="9"/>
      <c r="DK4" s="9"/>
      <c r="DL4" s="9"/>
      <c r="DM4" s="10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10"/>
      <c r="EH4" s="9">
        <v>111182140.31</v>
      </c>
      <c r="EI4" s="9">
        <v>118206000</v>
      </c>
      <c r="EJ4" s="9"/>
      <c r="EK4" s="9"/>
      <c r="EL4" s="9">
        <v>21289881.43</v>
      </c>
      <c r="EM4" s="9">
        <v>11143536.35</v>
      </c>
      <c r="EN4" s="9">
        <v>75924781.409999996</v>
      </c>
      <c r="EO4" s="9"/>
      <c r="EP4" s="9"/>
      <c r="EQ4" s="9"/>
      <c r="ER4" s="9"/>
      <c r="ES4" s="9"/>
      <c r="ET4" s="9"/>
      <c r="EU4" s="9"/>
      <c r="EV4" s="10"/>
      <c r="EW4" s="9">
        <v>226564199.19</v>
      </c>
      <c r="EX4" s="9"/>
      <c r="EY4" s="9">
        <v>226564199.19</v>
      </c>
      <c r="EZ4" s="9"/>
      <c r="FA4" s="10"/>
      <c r="FB4" s="9">
        <v>337746339.5</v>
      </c>
      <c r="FC4" s="9">
        <v>219711844.16999999</v>
      </c>
      <c r="FD4" s="9">
        <v>219711844.16999999</v>
      </c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>
        <v>194464723.09999999</v>
      </c>
      <c r="FT4" s="9">
        <v>150320162.62</v>
      </c>
      <c r="FU4" s="9"/>
      <c r="FV4" s="9"/>
      <c r="FW4" s="9"/>
      <c r="FX4" s="9">
        <v>2797206.61</v>
      </c>
      <c r="FY4" s="9">
        <v>5939728.2800000003</v>
      </c>
      <c r="FZ4" s="9">
        <v>17281602.399999999</v>
      </c>
      <c r="GA4" s="9">
        <v>2820567.24</v>
      </c>
      <c r="GB4" s="9">
        <v>-1759790.61</v>
      </c>
      <c r="GC4" s="9"/>
      <c r="GD4" s="9"/>
      <c r="GE4" s="9"/>
      <c r="GF4" s="9"/>
      <c r="GG4" s="9"/>
      <c r="GH4" s="9"/>
      <c r="GI4" s="9"/>
      <c r="GJ4" s="9"/>
      <c r="GK4" s="9"/>
      <c r="GL4" s="9"/>
      <c r="GM4" s="9">
        <v>92931.51</v>
      </c>
      <c r="GN4" s="9">
        <v>77671.23</v>
      </c>
      <c r="GO4" s="9"/>
      <c r="GP4" s="9"/>
      <c r="GQ4" s="9">
        <v>2385.79</v>
      </c>
      <c r="GR4" s="9">
        <v>1937895</v>
      </c>
      <c r="GS4" s="9"/>
      <c r="GT4" s="10"/>
      <c r="GU4" s="9">
        <v>27358004.600000001</v>
      </c>
      <c r="GV4" s="9">
        <v>34000</v>
      </c>
      <c r="GW4" s="9">
        <v>5000</v>
      </c>
      <c r="GX4" s="9"/>
      <c r="GY4" s="9"/>
      <c r="GZ4" s="10"/>
      <c r="HA4" s="9">
        <v>27387004.600000001</v>
      </c>
      <c r="HB4" s="9">
        <v>2695721.38</v>
      </c>
      <c r="HC4" s="9"/>
      <c r="HD4" s="9"/>
      <c r="HE4" s="10"/>
      <c r="HF4" s="9">
        <v>24691283.219999999</v>
      </c>
      <c r="HG4" s="9">
        <v>24691283.219999999</v>
      </c>
      <c r="HH4" s="9"/>
      <c r="HI4" s="9"/>
      <c r="HJ4" s="9">
        <v>24691283.219999999</v>
      </c>
      <c r="HK4" s="9">
        <v>0.21</v>
      </c>
      <c r="HL4" s="9">
        <v>0.21</v>
      </c>
      <c r="HM4" s="9"/>
      <c r="HN4" s="9">
        <v>24691283.219999999</v>
      </c>
      <c r="HO4" s="9"/>
      <c r="HP4" s="9">
        <v>24691283.219999999</v>
      </c>
      <c r="HQ4" s="9">
        <v>183810636.27000001</v>
      </c>
      <c r="HR4" s="9">
        <v>2538619.48</v>
      </c>
      <c r="HS4" s="9">
        <v>2140135.38</v>
      </c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10"/>
      <c r="IH4" s="9">
        <v>188489391.13</v>
      </c>
      <c r="II4" s="9"/>
      <c r="IJ4" s="9"/>
      <c r="IK4" s="9">
        <v>87214856.319999993</v>
      </c>
      <c r="IL4" s="9">
        <v>51258261.659999996</v>
      </c>
      <c r="IM4" s="9">
        <v>12927762.279999999</v>
      </c>
      <c r="IN4" s="9">
        <v>12350363.83</v>
      </c>
      <c r="IO4" s="9"/>
      <c r="IP4" s="9"/>
      <c r="IQ4" s="9"/>
      <c r="IR4" s="9"/>
      <c r="IS4" s="9"/>
      <c r="IT4" s="9"/>
      <c r="IU4" s="10"/>
      <c r="IV4" s="9">
        <v>163751244.09</v>
      </c>
      <c r="IW4" s="9">
        <v>24738147.039999999</v>
      </c>
      <c r="IX4" s="9">
        <v>19000000</v>
      </c>
      <c r="IY4" s="9">
        <v>77671.23</v>
      </c>
      <c r="IZ4" s="9">
        <v>22000</v>
      </c>
      <c r="JA4" s="9"/>
      <c r="JB4" s="9"/>
      <c r="JC4" s="9"/>
      <c r="JD4" s="10"/>
      <c r="JE4" s="9">
        <v>19099671.23</v>
      </c>
      <c r="JF4" s="9">
        <v>6564261.2599999998</v>
      </c>
      <c r="JG4" s="9">
        <v>20000000</v>
      </c>
      <c r="JH4" s="9"/>
      <c r="JI4" s="9"/>
      <c r="JJ4" s="9"/>
      <c r="JK4" s="9"/>
      <c r="JL4" s="10"/>
      <c r="JM4" s="9">
        <v>26564261.260000002</v>
      </c>
      <c r="JN4" s="9">
        <v>-7464590.0300000003</v>
      </c>
      <c r="JO4" s="9"/>
      <c r="JP4" s="9"/>
      <c r="JQ4" s="9">
        <v>40000000</v>
      </c>
      <c r="JR4" s="9"/>
      <c r="JS4" s="9"/>
      <c r="JT4" s="9"/>
      <c r="JU4" s="10"/>
      <c r="JV4" s="9">
        <v>40000000</v>
      </c>
      <c r="JW4" s="9">
        <v>50000000</v>
      </c>
      <c r="JX4" s="9">
        <v>14795749.66</v>
      </c>
      <c r="JY4" s="9"/>
      <c r="JZ4" s="9">
        <v>5000000</v>
      </c>
      <c r="KA4" s="9"/>
      <c r="KB4" s="10"/>
      <c r="KC4" s="9">
        <v>69795749.659999996</v>
      </c>
      <c r="KD4" s="9">
        <v>-29795749.66</v>
      </c>
      <c r="KE4" s="9">
        <v>0.03</v>
      </c>
      <c r="KF4" s="9"/>
      <c r="KG4" s="10"/>
      <c r="KH4" s="9">
        <v>-12522192.619999999</v>
      </c>
      <c r="KI4" s="9">
        <v>60965360.649999999</v>
      </c>
      <c r="KJ4" s="9">
        <v>48443168.030000001</v>
      </c>
      <c r="KK4" s="9">
        <v>24691283.219999999</v>
      </c>
      <c r="KL4" s="9">
        <v>1759790.61</v>
      </c>
      <c r="KM4" s="9">
        <v>10382817.640000001</v>
      </c>
      <c r="KN4" s="9">
        <v>167962.76</v>
      </c>
      <c r="KO4" s="9">
        <v>662442.96</v>
      </c>
      <c r="KP4" s="9"/>
      <c r="KQ4" s="9"/>
      <c r="KR4" s="9">
        <v>-2385.79</v>
      </c>
      <c r="KS4" s="9"/>
      <c r="KT4" s="9">
        <v>-92931.51</v>
      </c>
      <c r="KU4" s="9">
        <v>2947313.4</v>
      </c>
      <c r="KV4" s="9">
        <v>-77671.23</v>
      </c>
      <c r="KW4" s="9">
        <v>-370553.78</v>
      </c>
      <c r="KX4" s="9"/>
      <c r="KY4" s="9">
        <v>4352073.57</v>
      </c>
      <c r="KZ4" s="9">
        <v>-25724313.82</v>
      </c>
      <c r="LA4" s="9">
        <v>4728475.26</v>
      </c>
      <c r="LB4" s="9"/>
      <c r="LC4" s="9"/>
      <c r="LD4" s="9"/>
      <c r="LE4" s="10"/>
      <c r="LF4" s="9">
        <v>24738147.039999999</v>
      </c>
      <c r="LG4" s="9"/>
      <c r="LH4" s="9"/>
      <c r="LI4" s="9"/>
      <c r="LJ4" s="9">
        <v>48443168.030000001</v>
      </c>
      <c r="LK4" s="9">
        <v>60965360.649999999</v>
      </c>
      <c r="LL4" s="9"/>
      <c r="LM4" s="9"/>
      <c r="LN4" s="9"/>
      <c r="LO4" s="10"/>
      <c r="LP4" s="9">
        <v>-12522192.619999999</v>
      </c>
      <c r="LQ4" s="9">
        <v>65048558.479999997</v>
      </c>
      <c r="LR4" s="9">
        <v>24691283.219999999</v>
      </c>
      <c r="LS4" s="9"/>
      <c r="LT4" s="9">
        <v>11820600</v>
      </c>
      <c r="LU4" s="9">
        <v>1994460.29</v>
      </c>
      <c r="LV4" s="9"/>
      <c r="LW4" s="9"/>
      <c r="LX4" s="9">
        <v>75924781.409999996</v>
      </c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11" t="s">
        <v>1710</v>
      </c>
      <c r="MM4" s="11" t="s">
        <v>1733</v>
      </c>
      <c r="MN4" s="9">
        <v>250000</v>
      </c>
      <c r="MO4" s="11" t="s">
        <v>1528</v>
      </c>
      <c r="MP4" s="10"/>
      <c r="MQ4" s="11"/>
      <c r="MR4" s="11"/>
      <c r="MS4" s="11"/>
      <c r="MT4" s="10"/>
      <c r="MU4" s="12"/>
      <c r="MV4" s="9">
        <v>1026313.45</v>
      </c>
      <c r="MW4" s="9">
        <v>10357356.550000001</v>
      </c>
      <c r="MX4" s="9">
        <v>29670139.219999999</v>
      </c>
      <c r="MY4" s="9">
        <v>0</v>
      </c>
      <c r="MZ4" s="9"/>
      <c r="NA4" s="9">
        <v>3929864.12</v>
      </c>
      <c r="NB4" s="9"/>
      <c r="NC4" s="9"/>
      <c r="ND4" s="9">
        <v>155034603.83000001</v>
      </c>
      <c r="NE4" s="9">
        <v>70512297.280000001</v>
      </c>
      <c r="NF4" s="9"/>
      <c r="NG4" s="9">
        <v>84522306.549999997</v>
      </c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>
        <v>4564171.76</v>
      </c>
      <c r="NU4" s="9">
        <v>1040618.19</v>
      </c>
      <c r="NV4" s="9"/>
      <c r="NW4" s="9">
        <v>3523553.57</v>
      </c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>
        <v>2385.79</v>
      </c>
      <c r="QE4" s="9"/>
      <c r="QF4" s="9">
        <v>1971895</v>
      </c>
      <c r="QG4" s="9"/>
      <c r="QH4" s="9"/>
      <c r="QI4" s="9"/>
      <c r="QJ4" s="9"/>
      <c r="QK4" s="9"/>
      <c r="QL4" s="9"/>
      <c r="QM4" s="9"/>
      <c r="QN4" s="9"/>
      <c r="QO4" s="9"/>
      <c r="QP4" s="9"/>
      <c r="QQ4" s="9">
        <v>170602.74</v>
      </c>
      <c r="QR4" s="9"/>
      <c r="QS4" s="9"/>
      <c r="QT4" s="9"/>
      <c r="QU4" s="9"/>
      <c r="QV4" s="9"/>
      <c r="QW4" s="9">
        <v>-5000</v>
      </c>
      <c r="QX4" s="9"/>
      <c r="QY4" s="9">
        <v>2139883.5299999998</v>
      </c>
      <c r="QZ4" s="9">
        <v>307792.8</v>
      </c>
      <c r="RA4" s="9"/>
      <c r="RB4" s="9">
        <v>1832090.73</v>
      </c>
      <c r="RC4" s="9">
        <v>0</v>
      </c>
      <c r="RD4" s="9">
        <v>1759790.61</v>
      </c>
      <c r="RE4" s="9"/>
      <c r="RF4" s="9"/>
      <c r="RG4" s="9"/>
      <c r="RH4" s="9"/>
      <c r="RI4" s="9">
        <v>2931601.4</v>
      </c>
      <c r="RJ4" s="9">
        <v>161608</v>
      </c>
      <c r="RK4" s="9"/>
      <c r="RL4" s="9">
        <v>15712</v>
      </c>
      <c r="RM4" s="9">
        <v>34861.839999999997</v>
      </c>
      <c r="RN4" s="9"/>
      <c r="RO4" s="9"/>
      <c r="RP4" s="9"/>
      <c r="RQ4" s="9">
        <v>12904199.68</v>
      </c>
      <c r="RR4" s="9">
        <v>5.88</v>
      </c>
      <c r="RS4" s="9">
        <v>2455642.39</v>
      </c>
      <c r="RT4" s="9">
        <v>11347291.52</v>
      </c>
      <c r="RU4" s="9"/>
      <c r="RV4" s="9">
        <v>1455852.01</v>
      </c>
      <c r="RW4" s="9"/>
      <c r="RX4" s="9">
        <v>214897.6</v>
      </c>
      <c r="RY4" s="9">
        <v>1402184.01</v>
      </c>
      <c r="RZ4" s="9">
        <v>152248.10999999999</v>
      </c>
      <c r="SA4" s="9">
        <v>15</v>
      </c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>
        <v>34000</v>
      </c>
      <c r="SO4" s="11" t="str">
        <f>[1]!WSS(C4:C30,"s_segment_sales","rptDate=20211231","order=1","WssConvert=0","cols=1;rows=27")</f>
        <v/>
      </c>
      <c r="SP4" s="13" t="str">
        <f>[1]!WSS(C4:C30,"s_segment_industry_item","rptDate=20211231","order=1","WssConvert=0","cols=1;rows=27")</f>
        <v/>
      </c>
      <c r="SQ4" s="13" t="str">
        <f>[1]!WSS(C4:C30,"s_segment_industry_sales","rptDate=20211231","order=1","WssConvert=0","cols=1;rows=27")</f>
        <v/>
      </c>
      <c r="SR4" s="11" t="str">
        <f>[1]!WSS(C4:C30,"s_segment_industry_cost","rptDate=20211231","order=1","WssConvert=0","cols=1;rows=27")</f>
        <v>Fetching...</v>
      </c>
      <c r="SS4" s="13" t="str">
        <f>[1]!WSS(C4:C30,"s_segment_industry_profit","rptDate=20211231","order=1","WssConvert=0","cols=1;rows=27")</f>
        <v/>
      </c>
      <c r="ST4" s="13" t="str">
        <f>[1]!WSS(C4:C30,"s_segment_industry_item","rptDate=20211231","order=2","WssConvert=0","cols=1;rows=27")</f>
        <v/>
      </c>
      <c r="SU4" s="13" t="str">
        <f>[1]!WSS(C4:C30,"s_segment_industry_sales","rptDate=20211231","order=2","WssConvert=0","cols=1;rows=27")</f>
        <v>Fetching...</v>
      </c>
      <c r="SV4" s="13" t="str">
        <f>[1]!WSS(C4:C30,"s_segment_industry_cost","rptDate=20211231","order=2","WssConvert=0","cols=1;rows=27")</f>
        <v>Fetching...</v>
      </c>
      <c r="SW4" s="13" t="str">
        <f>[1]!WSS(C4:C30,"s_segment_industry_profit","rptDate=20211231","order=2","WssConvert=0","cols=1;rows=27")</f>
        <v/>
      </c>
      <c r="SX4" s="13" t="str">
        <f>[1]!WSS(C4:C30,"s_segment_industry_item","rptDate=20211231","order=3","WssConvert=0","cols=1;rows=27")</f>
        <v/>
      </c>
      <c r="SY4" s="13" t="str">
        <f>[1]!WSS(C4:C30,"s_segment_industry_sales","rptDate=20211231","order=3","WssConvert=0","cols=1;rows=27")</f>
        <v/>
      </c>
      <c r="SZ4" s="13" t="str">
        <f>[1]!WSS(C4:C30,"s_segment_industry_cost","rptDate=20211231","order=3","WssConvert=0","cols=1;rows=27")</f>
        <v>Fetching...</v>
      </c>
      <c r="TA4" s="13" t="str">
        <f>[1]!WSS(C4:C30,"s_segment_industry_profit","rptDate=20211231","order=3","WssConvert=0","cols=1;rows=27")</f>
        <v/>
      </c>
      <c r="TB4" s="13" t="str">
        <f>[1]!WSS(C4:C30,"s_segment_industry_item","rptDate=20211231","order=4","WssConvert=0","cols=1;rows=27")</f>
        <v/>
      </c>
      <c r="TC4" s="13" t="str">
        <f>[1]!WSS(C4:C30,"s_segment_industry_sales","rptDate=20211231","order=4","WssConvert=0","cols=1;rows=27")</f>
        <v/>
      </c>
      <c r="TD4" s="13" t="str">
        <f>[1]!WSS(C4:C30,"s_segment_industry_cost","rptDate=20211231","order=4","WssConvert=0","cols=1;rows=27")</f>
        <v>Fetching...</v>
      </c>
      <c r="TE4" s="13" t="str">
        <f>[1]!WSS(C4:C30,"s_segment_industry_profit","rptDate=20211231","order=4","WssConvert=0","cols=1;rows=27")</f>
        <v/>
      </c>
      <c r="TF4" s="13" t="str">
        <f>[1]!WSS(C4:C30,"s_segment_industry_item","rptDate=20211231","order=5","WssConvert=0","cols=1;rows=27")</f>
        <v/>
      </c>
      <c r="TG4" s="13" t="str">
        <f>[1]!WSS(C4:C30,"s_segment_industry_sales","rptDate=20211231","order=5","WssConvert=0","cols=1;rows=27")</f>
        <v/>
      </c>
      <c r="TH4" s="13" t="str">
        <f>[1]!WSS(C4:C30,"s_segment_industry_cost","rptDate=20211231","order=5","WssConvert=0","cols=1;rows=27")</f>
        <v>Fetching...</v>
      </c>
      <c r="TI4" s="13" t="str">
        <f>[1]!WSS(C4:C30,"s_segment_industry_profit","rptDate=20211231","order=5","WssConvert=0","cols=1;rows=27")</f>
        <v/>
      </c>
      <c r="TJ4" s="13" t="str">
        <f>[1]!WSS(C4:C30,"s_segment_sales","rptDate=20211231","order=2","WssConvert=0","cols=1;rows=27")</f>
        <v>存储卡模组:28.87%;固态硬盘模组:22.13%;存储晶圆销售:18.49%;半成品销售(晶圆封装片):18.2%;存储盘模组:10.02%;半成品销售(SSD套件):1.39%;技术服务费:0.49%;触控芯片:0.21%;闪存主控芯片:0.11%;光电模块:0.1%</v>
      </c>
      <c r="TK4" s="13" t="str">
        <f>[1]!WSS(C4:C30,"s_segment_product_item","rptDate=20211231","order=1","WssConvert=0","cols=1;rows=27")</f>
        <v>存储卡模组</v>
      </c>
      <c r="TL4" s="13" t="str">
        <f>[1]!WSS(C4:C30,"s_segment_product_sales","rptDate=20211231","order=1","WssConvert=0","cols=1;rows=27")</f>
        <v>Fetching...</v>
      </c>
      <c r="TM4" s="13">
        <f>[1]!WSS(C4:C30,"s_segment_product_cost","rptDate=20211231","order=1","WssConvert=0","cols=1;rows=27")</f>
        <v>198865900</v>
      </c>
      <c r="TN4" s="13">
        <f>[1]!WSS(C4:C30,"s_segment_product_profit","rptDate=20211231","order=1","WssConvert=0","cols=1;rows=27")</f>
        <v>112873600</v>
      </c>
      <c r="TO4" s="13" t="str">
        <f>[1]!WSS(C4:C30,"s_segment_product_item","rptDate=20211231","order=2","WssConvert=0","cols=1;rows=27")</f>
        <v>固态硬盘模组</v>
      </c>
      <c r="TP4" s="13" t="str">
        <f>[1]!WSS(C4:C30,"s_segment_product_sales","rptDate=20211231","order=2","WssConvert=0","cols=1;rows=27")</f>
        <v>Fetching...</v>
      </c>
      <c r="TQ4" s="13">
        <f>[1]!WSS(C4:C30,"s_segment_product_cost","rptDate=20211231","order=2","WssConvert=0","cols=1;rows=27")</f>
        <v>193663600</v>
      </c>
      <c r="TR4" s="13">
        <f>[1]!WSS(C4:C30,"s_segment_product_profit","rptDate=20211231","order=2","WssConvert=0","cols=1;rows=27")</f>
        <v>45249100</v>
      </c>
      <c r="TS4" s="13" t="str">
        <f>[1]!WSS(C4:C30,"s_segment_product_item","rptDate=20211231","order=3","WssConvert=0","cols=1;rows=27")</f>
        <v>存储晶圆销售</v>
      </c>
      <c r="TT4" s="13" t="str">
        <f>[1]!WSS(C4:C30,"s_segment_product_sales","rptDate=20211231","order=3","WssConvert=0","cols=1;rows=27")</f>
        <v>Fetching...</v>
      </c>
      <c r="TU4" s="13">
        <f>[1]!WSS(C4:C30,"s_segment_product_cost","rptDate=20211231","order=3","WssConvert=0","cols=1;rows=27")</f>
        <v>204023000</v>
      </c>
      <c r="TV4" s="13">
        <f>[1]!WSS(C4:C30,"s_segment_product_profit","rptDate=20211231","order=3","WssConvert=0","cols=1;rows=27")</f>
        <v>-4347200</v>
      </c>
      <c r="TW4" s="13" t="str">
        <f>[1]!WSS(C4:C30,"s_segment_product_item","rptDate=20211231","order=4","WssConvert=0","cols=1;rows=27")</f>
        <v>半成品销售(晶圆封装片)</v>
      </c>
      <c r="TX4" s="13" t="str">
        <f>[1]!WSS(C4:C30,"s_segment_product_sales","rptDate=20211231","order=4","WssConvert=0","cols=1;rows=27")</f>
        <v>Fetching...</v>
      </c>
      <c r="TY4" s="13">
        <f>[1]!WSS(C4:C30,"s_segment_product_cost","rptDate=20211231","order=4","WssConvert=0","cols=1;rows=27")</f>
        <v>160931800</v>
      </c>
      <c r="TZ4" s="13">
        <f>[1]!WSS(C4:C30,"s_segment_product_profit","rptDate=20211231","order=4","WssConvert=0","cols=1;rows=27")</f>
        <v>35536300</v>
      </c>
      <c r="UA4" s="13" t="str">
        <f>[1]!WSS(C4:C30,"s_segment_product_item","rptDate=20211231","order=5","WssConvert=0","cols=1;rows=27")</f>
        <v>存储盘模组</v>
      </c>
      <c r="UB4" s="13" t="str">
        <f>[1]!WSS(C4:C30,"s_segment_product_sales","rptDate=20211231","order=5","WssConvert=0","cols=1;rows=27")</f>
        <v>Fetching...</v>
      </c>
      <c r="UC4" s="13">
        <f>[1]!WSS(C4:C30,"s_segment_product_cost","rptDate=20211231","order=5","WssConvert=0","cols=1;rows=27")</f>
        <v>86639700</v>
      </c>
      <c r="UD4" s="13">
        <f>[1]!WSS(C4:C30,"s_segment_product_profit","rptDate=20211231","order=5","WssConvert=0","cols=1;rows=27")</f>
        <v>21595000</v>
      </c>
      <c r="UE4" s="13" t="str">
        <f>[1]!WSS(C4:C30,"s_segment_sales","rptDate=20211231","order=3","WssConvert=0","cols=1;rows=27")</f>
        <v>外销:50.77%;内销:49.23%</v>
      </c>
      <c r="UF4" s="13" t="str">
        <f>[1]!WSS(C4:C30,"s_segment_region_item","rptDate=20211231","order=1","WssConvert=0","cols=1;rows=27")</f>
        <v>Fetching...</v>
      </c>
      <c r="UG4" s="13">
        <f>[1]!WSS(C4:C30,"s_segment_region_sales","rptDate=20211231","order=1","WssConvert=0","cols=1;rows=27")</f>
        <v>548245900</v>
      </c>
      <c r="UH4" s="13">
        <f>[1]!WSS(C4:C30,"s_segment_region_cost","rptDate=20211231","order=1","WssConvert=0","cols=1;rows=27")</f>
        <v>470261100</v>
      </c>
      <c r="UI4" s="13">
        <f>[1]!WSS(C4:C30,"s_segment_region_profit","rptDate=20211231","order=1","WssConvert=0","cols=1;rows=27")</f>
        <v>77984800</v>
      </c>
      <c r="UJ4" s="13" t="str">
        <f>[1]!WSS(C4:C30,"s_segment_region_item","rptDate=20211231","order=2","WssConvert=0","cols=1;rows=27")</f>
        <v>Fetching...</v>
      </c>
      <c r="UK4" s="13">
        <f>[1]!WSS(C4:C30,"s_segment_region_sales","rptDate=20211231","order=2","WssConvert=0","cols=1;rows=27")</f>
        <v>531535600</v>
      </c>
      <c r="UL4" s="13">
        <f>[1]!WSS(C4:C30,"s_segment_region_cost","rptDate=20211231","order=2","WssConvert=0","cols=1;rows=27")</f>
        <v>390432900</v>
      </c>
      <c r="UM4" s="13">
        <f>[1]!WSS(C4:C30,"s_segment_region_profit","rptDate=20211231","order=2","WssConvert=0","cols=1;rows=27")</f>
        <v>141102700</v>
      </c>
      <c r="UN4" s="13" t="str">
        <f>[1]!WSS(C4:C30,"s_segment_region_item","rptDate=20211231","order=3","WssConvert=0","cols=1;rows=27")</f>
        <v>Fetching...</v>
      </c>
      <c r="UO4" s="13" t="str">
        <f>[1]!WSS(C4:C30,"s_segment_region_sales","rptDate=20211231","order=3","WssConvert=0","cols=1;rows=27")</f>
        <v/>
      </c>
      <c r="UP4" s="13" t="str">
        <f>[1]!WSS(C4:C30,"s_segment_region_cost","rptDate=20211231","order=3","WssConvert=0","cols=1;rows=27")</f>
        <v>Fetching...</v>
      </c>
      <c r="UQ4" s="13" t="str">
        <f>[1]!WSS(C4:C30,"s_segment_region_profit","rptDate=20211231","order=3","WssConvert=0","cols=1;rows=27")</f>
        <v/>
      </c>
      <c r="UR4" s="13" t="str">
        <f>[1]!WSS(C4:C30,"s_segment_region_item","rptDate=20211231","order=4","WssConvert=0","cols=1;rows=27")</f>
        <v>Fetching...</v>
      </c>
      <c r="US4" s="13" t="str">
        <f>[1]!WSS(C4:C30,"s_segment_region_sales","rptDate=20211231","order=4","WssConvert=0","cols=1;rows=27")</f>
        <v/>
      </c>
      <c r="UT4" s="13" t="str">
        <f>[1]!WSS(C4:C30,"s_segment_region_cost","rptDate=20211231","order=4","WssConvert=0","cols=1;rows=27")</f>
        <v/>
      </c>
      <c r="UU4" s="13" t="str">
        <f>[1]!WSS(C4:C30,"s_segment_region_profit","rptDate=20211231","order=4","WssConvert=0","cols=1;rows=27")</f>
        <v/>
      </c>
      <c r="UV4" s="13" t="str">
        <f>[1]!WSS(C4:C30,"s_segment_region_item","rptDate=20211231","order=5","WssConvert=0","cols=1;rows=27")</f>
        <v>Fetching...</v>
      </c>
      <c r="UW4" s="13" t="str">
        <f>[1]!WSS(C4:C30,"s_segment_region_sales","rptDate=20211231","order=5","WssConvert=0","cols=1;rows=27")</f>
        <v/>
      </c>
      <c r="UX4" s="13" t="str">
        <f>[1]!WSS(C4:C30,"s_segment_region_cost","rptDate=20211231","order=5","WssConvert=0","cols=1;rows=27")</f>
        <v>Fetching...</v>
      </c>
      <c r="UY4" s="13" t="str">
        <f>[1]!WSS(C4:C30,"s_segment_region_profit","rptDate=20211231","order=5","WssConvert=0","cols=1;rows=27")</f>
        <v/>
      </c>
      <c r="UZ4" s="13" t="str">
        <f>[1]!WSS(C4:C30,"s_stmnote_seg_1501","rptDate=20211231","WssConvert=0","cols=1;rows=27")</f>
        <v>Fetching...</v>
      </c>
      <c r="VA4" s="13">
        <f>[1]!WSS(C4:C30,"s_stmnote_ar","item=1","rptDate=20211231","accYear=1","WssConvert=0","cols=1;rows=27")</f>
        <v>145711963.88</v>
      </c>
      <c r="VB4" s="13">
        <f>[1]!WSS(C4:C30,"s_stmnote_ar","item=2","rptDate=20211231","accYear=1","WssConvert=0","cols=1;rows=27")</f>
        <v>97.789999999999992</v>
      </c>
      <c r="VC4" s="13">
        <f>[1]!WSS(C4:C30,"s_stmnote_ar","item=3","rptDate=20211231","accYear=1","WssConvert=0","cols=1;rows=27")</f>
        <v>1894916.9700000002</v>
      </c>
      <c r="VD4" s="13" t="str">
        <f>[1]!WSS(C4:C30,"s_stmnote_ar","item=1","rptDate=20211231","accYear=2","WssConvert=0","cols=1;rows=27")</f>
        <v>Fetching...</v>
      </c>
      <c r="VE4" s="13">
        <f>[1]!WSS(C4:C30,"s_stmnote_ar","item=2","rptDate=20211231","accYear=2","WssConvert=0","cols=1;rows=27")</f>
        <v>2.21</v>
      </c>
      <c r="VF4" s="13" t="str">
        <f>[1]!WSS(C4:C30,"s_stmnote_ar","item=3","rptDate=20211231","accYear=2","WssConvert=0","cols=1;rows=27")</f>
        <v>Fetching...</v>
      </c>
      <c r="VG4" s="13">
        <f>[1]!WSS(C4:C30,"s_stmnote_ar","item=1","rptDate=20211231","accYear=3","WssConvert=0","cols=1;rows=27")</f>
        <v>0</v>
      </c>
      <c r="VH4" s="13" t="str">
        <f>[1]!WSS(C4:C30,"s_stmnote_ar","item=2","rptDate=20211231","accYear=3","WssConvert=0","cols=1;rows=27")</f>
        <v>Fetching...</v>
      </c>
      <c r="VI4" s="13">
        <f>[1]!WSS(C4:C30,"s_stmnote_ar","item=3","rptDate=20211231","accYear=3","WssConvert=0","cols=1;rows=27")</f>
        <v>0</v>
      </c>
      <c r="VJ4" s="13" t="str">
        <f>[1]!WSS(C4:C30,"s_stmnote_ar","item=1","rptDate=20211231","accYear=4","WssConvert=0","cols=1;rows=27")</f>
        <v>Fetching...</v>
      </c>
      <c r="VK4" s="13">
        <f>[1]!WSS(C4:C30,"s_stmnote_ar","item=2","rptDate=20211231","accYear=4","WssConvert=0","cols=1;rows=27")</f>
        <v>0</v>
      </c>
      <c r="VL4" s="13" t="str">
        <f>[1]!WSS(C4:C30,"s_stmnote_ar","item=3","rptDate=20211231","accYear=4","WssConvert=0","cols=1;rows=27")</f>
        <v>Fetching...</v>
      </c>
      <c r="VM4" s="13">
        <f>[1]!WSS(C4:C30,"stmnote_ar_cat","rptDate=20211231","Category=0","WssConvert=0","cols=1;rows=27")</f>
        <v>0</v>
      </c>
      <c r="VN4" s="13">
        <f>[1]!WSS(C4:C30,"stmnote_ar_cat","rptDate=20211231","Category=1","WssConvert=0","cols=1;rows=27")</f>
        <v>0</v>
      </c>
      <c r="VO4" s="13">
        <f>[1]!WSS(C4:C30,"stmnote_ar_cat","rptDate=20211231","Category=2","WssConvert=0","cols=1;rows=27")</f>
        <v>0</v>
      </c>
      <c r="VP4" s="11" t="str">
        <f>[1]!WSS(C4:C30,"stmnote_ar_cat","rptDate=20211231","Category=3","WssConvert=0","cols=1;rows=27")</f>
        <v>Fetching...</v>
      </c>
    </row>
    <row r="5" spans="1:588" ht="13.8">
      <c r="C5" t="s">
        <v>1770</v>
      </c>
      <c r="E5" s="11" t="s">
        <v>1597</v>
      </c>
      <c r="F5" s="9">
        <v>38821501.130000003</v>
      </c>
      <c r="G5" s="9">
        <v>41500000</v>
      </c>
      <c r="H5" s="9"/>
      <c r="I5" s="9">
        <v>52174605.350000001</v>
      </c>
      <c r="J5" s="9">
        <v>341368.75</v>
      </c>
      <c r="K5" s="9">
        <v>1642966.71</v>
      </c>
      <c r="L5" s="9"/>
      <c r="M5" s="9"/>
      <c r="N5" s="9"/>
      <c r="O5" s="9">
        <v>45699593.280000001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>
        <v>599636.04</v>
      </c>
      <c r="AC5" s="9"/>
      <c r="AD5" s="10"/>
      <c r="AE5" s="9">
        <v>181750826.25999999</v>
      </c>
      <c r="AF5" s="9"/>
      <c r="AG5" s="9"/>
      <c r="AH5" s="9"/>
      <c r="AI5" s="9"/>
      <c r="AJ5" s="9"/>
      <c r="AK5" s="9">
        <v>17539482.350000001</v>
      </c>
      <c r="AL5" s="9"/>
      <c r="AM5" s="9">
        <v>32651423.82</v>
      </c>
      <c r="AN5" s="9"/>
      <c r="AO5" s="9">
        <v>4399745.32</v>
      </c>
      <c r="AP5" s="9"/>
      <c r="AQ5" s="9"/>
      <c r="AR5" s="9"/>
      <c r="AS5" s="9">
        <v>14553218.310000001</v>
      </c>
      <c r="AT5" s="9"/>
      <c r="AU5" s="9"/>
      <c r="AV5" s="9">
        <v>1166626.8700000001</v>
      </c>
      <c r="AW5" s="9">
        <v>2074822.96</v>
      </c>
      <c r="AX5" s="9"/>
      <c r="AY5" s="9">
        <v>1468197.09</v>
      </c>
      <c r="AZ5" s="9"/>
      <c r="BA5" s="10"/>
      <c r="BB5" s="9">
        <v>76675916.719999999</v>
      </c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10"/>
      <c r="BY5" s="9">
        <v>258426742.97999999</v>
      </c>
      <c r="BZ5" s="9">
        <v>10500000</v>
      </c>
      <c r="CA5" s="9"/>
      <c r="CB5" s="9"/>
      <c r="CC5" s="9">
        <v>18160106.77</v>
      </c>
      <c r="CD5" s="9">
        <v>631507.15</v>
      </c>
      <c r="CE5" s="9">
        <v>9945504.7599999998</v>
      </c>
      <c r="CF5" s="9">
        <v>692276.5</v>
      </c>
      <c r="CG5" s="9"/>
      <c r="CH5" s="9"/>
      <c r="CI5" s="9"/>
      <c r="CJ5" s="9">
        <v>216255.79</v>
      </c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10"/>
      <c r="DB5" s="9">
        <v>40145650.969999999</v>
      </c>
      <c r="DC5" s="9"/>
      <c r="DD5" s="9"/>
      <c r="DE5" s="9"/>
      <c r="DF5" s="9"/>
      <c r="DG5" s="9"/>
      <c r="DH5" s="9"/>
      <c r="DI5" s="9">
        <v>393360</v>
      </c>
      <c r="DJ5" s="9">
        <v>1022282.61</v>
      </c>
      <c r="DK5" s="9"/>
      <c r="DL5" s="9"/>
      <c r="DM5" s="10"/>
      <c r="DN5" s="9">
        <v>1415642.61</v>
      </c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10"/>
      <c r="EH5" s="9">
        <v>41561293.579999998</v>
      </c>
      <c r="EI5" s="9">
        <v>30000000</v>
      </c>
      <c r="EJ5" s="9"/>
      <c r="EK5" s="9"/>
      <c r="EL5" s="9">
        <v>42593911.090000004</v>
      </c>
      <c r="EM5" s="9">
        <v>17399840.100000001</v>
      </c>
      <c r="EN5" s="9">
        <v>126871698.20999999</v>
      </c>
      <c r="EO5" s="9"/>
      <c r="EP5" s="9"/>
      <c r="EQ5" s="9"/>
      <c r="ER5" s="9"/>
      <c r="ES5" s="9"/>
      <c r="ET5" s="9"/>
      <c r="EU5" s="9"/>
      <c r="EV5" s="10"/>
      <c r="EW5" s="9">
        <v>216865449.40000001</v>
      </c>
      <c r="EX5" s="9"/>
      <c r="EY5" s="9">
        <v>216865449.40000001</v>
      </c>
      <c r="EZ5" s="9"/>
      <c r="FA5" s="10"/>
      <c r="FB5" s="9">
        <v>258426742.97999999</v>
      </c>
      <c r="FC5" s="9">
        <v>279947749.68000001</v>
      </c>
      <c r="FD5" s="9">
        <v>279947749.68000001</v>
      </c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>
        <v>245333387.44</v>
      </c>
      <c r="FT5" s="9">
        <v>171793688.94</v>
      </c>
      <c r="FU5" s="9"/>
      <c r="FV5" s="9"/>
      <c r="FW5" s="9"/>
      <c r="FX5" s="9">
        <v>909278.11</v>
      </c>
      <c r="FY5" s="9">
        <v>33749334.969999999</v>
      </c>
      <c r="FZ5" s="9">
        <v>22502476.710000001</v>
      </c>
      <c r="GA5" s="9">
        <v>-457350.92</v>
      </c>
      <c r="GB5" s="9">
        <v>-668994.09</v>
      </c>
      <c r="GC5" s="9"/>
      <c r="GD5" s="9"/>
      <c r="GE5" s="9"/>
      <c r="GF5" s="9"/>
      <c r="GG5" s="9"/>
      <c r="GH5" s="9"/>
      <c r="GI5" s="9"/>
      <c r="GJ5" s="9"/>
      <c r="GK5" s="9"/>
      <c r="GL5" s="9"/>
      <c r="GM5" s="9">
        <v>592000</v>
      </c>
      <c r="GN5" s="9">
        <v>1764031.63</v>
      </c>
      <c r="GO5" s="9">
        <v>1074782.82</v>
      </c>
      <c r="GP5" s="9"/>
      <c r="GQ5" s="9">
        <v>-178288.59</v>
      </c>
      <c r="GR5" s="9">
        <v>2097147.43</v>
      </c>
      <c r="GS5" s="9"/>
      <c r="GT5" s="10"/>
      <c r="GU5" s="9">
        <v>38889252.710000001</v>
      </c>
      <c r="GV5" s="9">
        <v>31644.76</v>
      </c>
      <c r="GW5" s="9">
        <v>308251.14</v>
      </c>
      <c r="GX5" s="9"/>
      <c r="GY5" s="9"/>
      <c r="GZ5" s="10"/>
      <c r="HA5" s="9">
        <v>38612646.329999998</v>
      </c>
      <c r="HB5" s="9">
        <v>4246990.1900000004</v>
      </c>
      <c r="HC5" s="9"/>
      <c r="HD5" s="9"/>
      <c r="HE5" s="10"/>
      <c r="HF5" s="9">
        <v>34365656.140000001</v>
      </c>
      <c r="HG5" s="9">
        <v>34365656.140000001</v>
      </c>
      <c r="HH5" s="9"/>
      <c r="HI5" s="9"/>
      <c r="HJ5" s="9">
        <v>34365656.140000001</v>
      </c>
      <c r="HK5" s="9">
        <v>0.56999999999999995</v>
      </c>
      <c r="HL5" s="9">
        <v>0.56999999999999995</v>
      </c>
      <c r="HM5" s="9"/>
      <c r="HN5" s="9">
        <v>34365656.140000001</v>
      </c>
      <c r="HO5" s="9"/>
      <c r="HP5" s="9">
        <v>34365656.140000001</v>
      </c>
      <c r="HQ5" s="9">
        <v>279532473.61000001</v>
      </c>
      <c r="HR5" s="9">
        <v>1347622.34</v>
      </c>
      <c r="HS5" s="9">
        <v>1976289.52</v>
      </c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10"/>
      <c r="IH5" s="9">
        <v>282856385.47000003</v>
      </c>
      <c r="II5" s="9"/>
      <c r="IJ5" s="9"/>
      <c r="IK5" s="9">
        <v>146929010.69</v>
      </c>
      <c r="IL5" s="9">
        <v>44184801.57</v>
      </c>
      <c r="IM5" s="9">
        <v>8679820.5</v>
      </c>
      <c r="IN5" s="9">
        <v>32459089.780000001</v>
      </c>
      <c r="IO5" s="9"/>
      <c r="IP5" s="9"/>
      <c r="IQ5" s="9"/>
      <c r="IR5" s="9"/>
      <c r="IS5" s="9"/>
      <c r="IT5" s="9"/>
      <c r="IU5" s="10"/>
      <c r="IV5" s="9">
        <v>232252722.53999999</v>
      </c>
      <c r="IW5" s="9">
        <v>50603662.93</v>
      </c>
      <c r="IX5" s="9">
        <v>61537300</v>
      </c>
      <c r="IY5" s="9">
        <v>689248.81</v>
      </c>
      <c r="IZ5" s="9">
        <v>10786.41</v>
      </c>
      <c r="JA5" s="9"/>
      <c r="JB5" s="9"/>
      <c r="JC5" s="9"/>
      <c r="JD5" s="10"/>
      <c r="JE5" s="9">
        <v>62237335.219999999</v>
      </c>
      <c r="JF5" s="9">
        <v>8199575.5300000003</v>
      </c>
      <c r="JG5" s="9">
        <v>73037300</v>
      </c>
      <c r="JH5" s="9"/>
      <c r="JI5" s="9"/>
      <c r="JJ5" s="9"/>
      <c r="JK5" s="9"/>
      <c r="JL5" s="10"/>
      <c r="JM5" s="9">
        <v>81236875.530000001</v>
      </c>
      <c r="JN5" s="9">
        <v>-18999540.309999999</v>
      </c>
      <c r="JO5" s="9"/>
      <c r="JP5" s="9"/>
      <c r="JQ5" s="9">
        <v>10500000</v>
      </c>
      <c r="JR5" s="9"/>
      <c r="JS5" s="9"/>
      <c r="JT5" s="9"/>
      <c r="JU5" s="10"/>
      <c r="JV5" s="9">
        <v>10500000</v>
      </c>
      <c r="JW5" s="9">
        <v>10000000</v>
      </c>
      <c r="JX5" s="9">
        <v>15536140.34</v>
      </c>
      <c r="JY5" s="9"/>
      <c r="JZ5" s="9">
        <v>200000</v>
      </c>
      <c r="KA5" s="9"/>
      <c r="KB5" s="10"/>
      <c r="KC5" s="9">
        <v>25736140.34</v>
      </c>
      <c r="KD5" s="9">
        <v>-15236140.34</v>
      </c>
      <c r="KE5" s="9">
        <v>1174853.1000000001</v>
      </c>
      <c r="KF5" s="9"/>
      <c r="KG5" s="10"/>
      <c r="KH5" s="9">
        <v>17542835.379999999</v>
      </c>
      <c r="KI5" s="9">
        <v>21278665.75</v>
      </c>
      <c r="KJ5" s="9">
        <v>38821501.130000003</v>
      </c>
      <c r="KK5" s="9">
        <v>34365656.140000001</v>
      </c>
      <c r="KL5" s="9">
        <v>668994.09</v>
      </c>
      <c r="KM5" s="9">
        <v>6351726.0700000003</v>
      </c>
      <c r="KN5" s="9">
        <v>346339.2</v>
      </c>
      <c r="KO5" s="9">
        <v>457614.54</v>
      </c>
      <c r="KP5" s="9"/>
      <c r="KQ5" s="9"/>
      <c r="KR5" s="9">
        <v>178288.59</v>
      </c>
      <c r="KS5" s="9">
        <v>54228.05</v>
      </c>
      <c r="KT5" s="9">
        <v>-592000</v>
      </c>
      <c r="KU5" s="9">
        <v>-438712.76</v>
      </c>
      <c r="KV5" s="9">
        <v>-1764031.63</v>
      </c>
      <c r="KW5" s="9">
        <v>-379257.21</v>
      </c>
      <c r="KX5" s="9">
        <v>88800</v>
      </c>
      <c r="KY5" s="9">
        <v>6670701.2199999997</v>
      </c>
      <c r="KZ5" s="9">
        <v>3695300.83</v>
      </c>
      <c r="LA5" s="9">
        <v>-193646.7</v>
      </c>
      <c r="LB5" s="9"/>
      <c r="LC5" s="9">
        <v>21500</v>
      </c>
      <c r="LD5" s="9"/>
      <c r="LE5" s="10"/>
      <c r="LF5" s="9">
        <v>50603662.93</v>
      </c>
      <c r="LG5" s="9"/>
      <c r="LH5" s="9"/>
      <c r="LI5" s="9"/>
      <c r="LJ5" s="9">
        <v>38821501.130000003</v>
      </c>
      <c r="LK5" s="9">
        <v>21278665.75</v>
      </c>
      <c r="LL5" s="9"/>
      <c r="LM5" s="9"/>
      <c r="LN5" s="9"/>
      <c r="LO5" s="10"/>
      <c r="LP5" s="9">
        <v>17542835.379999999</v>
      </c>
      <c r="LQ5" s="9">
        <v>119761128.61</v>
      </c>
      <c r="LR5" s="9">
        <v>34114466.670000002</v>
      </c>
      <c r="LS5" s="9"/>
      <c r="LT5" s="9">
        <v>15000000</v>
      </c>
      <c r="LU5" s="9"/>
      <c r="LV5" s="9"/>
      <c r="LW5" s="9"/>
      <c r="LX5" s="9">
        <v>138875595.28</v>
      </c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11" t="s">
        <v>1540</v>
      </c>
      <c r="MM5" s="11" t="s">
        <v>1592</v>
      </c>
      <c r="MN5" s="9"/>
      <c r="MO5" s="11" t="s">
        <v>1528</v>
      </c>
      <c r="MP5" s="10"/>
      <c r="MQ5" s="11" t="s">
        <v>1595</v>
      </c>
      <c r="MR5" s="11" t="s">
        <v>1592</v>
      </c>
      <c r="MS5" s="11" t="s">
        <v>1528</v>
      </c>
      <c r="MT5" s="10"/>
      <c r="MU5" s="12">
        <v>44718</v>
      </c>
      <c r="MV5" s="9">
        <v>24592781.369999997</v>
      </c>
      <c r="MW5" s="9">
        <v>534234.6</v>
      </c>
      <c r="MX5" s="9">
        <v>21309469.640000001</v>
      </c>
      <c r="MY5" s="9"/>
      <c r="MZ5" s="9"/>
      <c r="NA5" s="9"/>
      <c r="NB5" s="9"/>
      <c r="NC5" s="9"/>
      <c r="ND5" s="9">
        <v>76581763.840000004</v>
      </c>
      <c r="NE5" s="9">
        <v>43930340.020000003</v>
      </c>
      <c r="NF5" s="9"/>
      <c r="NG5" s="9">
        <v>32651423.82</v>
      </c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>
        <v>16872426</v>
      </c>
      <c r="NU5" s="9">
        <v>2319207.69</v>
      </c>
      <c r="NV5" s="9"/>
      <c r="NW5" s="9">
        <v>14553218.310000001</v>
      </c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>
        <v>38821501.130000003</v>
      </c>
      <c r="PC5" s="9"/>
      <c r="PD5" s="9"/>
      <c r="PE5" s="9"/>
      <c r="PF5" s="9"/>
      <c r="PG5" s="9"/>
      <c r="PH5" s="9"/>
      <c r="PI5" s="9">
        <v>38821501.130000003</v>
      </c>
      <c r="PJ5" s="9">
        <v>10500000</v>
      </c>
      <c r="PK5" s="9"/>
      <c r="PL5" s="9"/>
      <c r="PM5" s="9"/>
      <c r="PN5" s="9"/>
      <c r="PO5" s="9"/>
      <c r="PP5" s="9"/>
      <c r="PQ5" s="9">
        <v>10500000</v>
      </c>
      <c r="PR5" s="9"/>
      <c r="PS5" s="9"/>
      <c r="PT5" s="9"/>
      <c r="PU5" s="9"/>
      <c r="PV5" s="9"/>
      <c r="PW5" s="9"/>
      <c r="PX5" s="9"/>
      <c r="PY5" s="9"/>
      <c r="PZ5" s="9">
        <v>10500000</v>
      </c>
      <c r="QA5" s="9"/>
      <c r="QB5" s="9"/>
      <c r="QC5" s="9"/>
      <c r="QD5" s="9">
        <v>-232516.64</v>
      </c>
      <c r="QE5" s="9"/>
      <c r="QF5" s="9">
        <v>2127147.4300000002</v>
      </c>
      <c r="QG5" s="9"/>
      <c r="QH5" s="9"/>
      <c r="QI5" s="9"/>
      <c r="QJ5" s="9">
        <v>630048.81000000006</v>
      </c>
      <c r="QK5" s="9"/>
      <c r="QL5" s="9"/>
      <c r="QM5" s="9"/>
      <c r="QN5" s="9"/>
      <c r="QO5" s="9"/>
      <c r="QP5" s="9"/>
      <c r="QQ5" s="9">
        <v>651200</v>
      </c>
      <c r="QR5" s="9"/>
      <c r="QS5" s="9"/>
      <c r="QT5" s="9"/>
      <c r="QU5" s="9"/>
      <c r="QV5" s="9"/>
      <c r="QW5" s="9">
        <v>-252378.33</v>
      </c>
      <c r="QX5" s="9">
        <v>-21500</v>
      </c>
      <c r="QY5" s="9">
        <v>2902001.27</v>
      </c>
      <c r="QZ5" s="9">
        <v>378853.95</v>
      </c>
      <c r="RA5" s="9"/>
      <c r="RB5" s="9">
        <v>2523147.3199999998</v>
      </c>
      <c r="RC5" s="9">
        <v>0</v>
      </c>
      <c r="RD5" s="9">
        <v>668994.09</v>
      </c>
      <c r="RE5" s="9"/>
      <c r="RF5" s="9"/>
      <c r="RG5" s="9"/>
      <c r="RH5" s="9"/>
      <c r="RI5" s="9">
        <v>536140.34</v>
      </c>
      <c r="RJ5" s="9">
        <v>142663.48000000001</v>
      </c>
      <c r="RK5" s="9"/>
      <c r="RL5" s="9">
        <v>-1174853.1000000001</v>
      </c>
      <c r="RM5" s="9">
        <v>124025.32</v>
      </c>
      <c r="RN5" s="9">
        <v>200000</v>
      </c>
      <c r="RO5" s="9"/>
      <c r="RP5" s="9"/>
      <c r="RQ5" s="9">
        <v>15094803.039999999</v>
      </c>
      <c r="RR5" s="9">
        <v>5.39</v>
      </c>
      <c r="RS5" s="9">
        <v>13975328</v>
      </c>
      <c r="RT5" s="9">
        <v>13235129.890000001</v>
      </c>
      <c r="RU5" s="9">
        <v>132018.65</v>
      </c>
      <c r="RV5" s="9">
        <v>1525972.46</v>
      </c>
      <c r="RW5" s="9"/>
      <c r="RX5" s="9"/>
      <c r="RY5" s="9">
        <v>6835375.9900000002</v>
      </c>
      <c r="RZ5" s="9">
        <v>1588234.54</v>
      </c>
      <c r="SA5" s="9">
        <v>15</v>
      </c>
      <c r="SB5" s="9"/>
      <c r="SC5" s="9"/>
      <c r="SD5" s="9"/>
      <c r="SE5" s="9"/>
      <c r="SF5" s="9">
        <v>-290457.21000000002</v>
      </c>
      <c r="SG5" s="9">
        <v>4246990.1900000004</v>
      </c>
      <c r="SH5" s="9">
        <v>46203610.789999999</v>
      </c>
      <c r="SI5" s="9">
        <v>9514221.6600000001</v>
      </c>
      <c r="SJ5" s="9">
        <v>7590195.3399999999</v>
      </c>
      <c r="SK5" s="9">
        <v>37582322.340000004</v>
      </c>
      <c r="SL5" s="9">
        <v>35658296.020000003</v>
      </c>
      <c r="SM5" s="9"/>
      <c r="SN5" s="9">
        <v>30000</v>
      </c>
      <c r="SO5" s="11" t="s">
        <v>1822</v>
      </c>
      <c r="SP5" s="11" t="s">
        <v>1793</v>
      </c>
      <c r="SQ5" s="11">
        <v>86797000</v>
      </c>
      <c r="SR5" s="11">
        <v>12729200</v>
      </c>
      <c r="SS5" s="11">
        <v>70205600</v>
      </c>
      <c r="ST5" s="11" t="s">
        <v>1816</v>
      </c>
      <c r="SU5" s="11">
        <v>51358800</v>
      </c>
      <c r="SV5" s="11">
        <v>28730500</v>
      </c>
      <c r="SW5" s="11">
        <v>24492200</v>
      </c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 t="s">
        <v>1795</v>
      </c>
      <c r="TK5" s="11" t="s">
        <v>1800</v>
      </c>
      <c r="TL5" s="11">
        <v>42817300</v>
      </c>
      <c r="TM5" s="11">
        <v>6398500</v>
      </c>
      <c r="TN5" s="11">
        <v>40581500</v>
      </c>
      <c r="TO5" s="11" t="s">
        <v>1775</v>
      </c>
      <c r="TP5" s="11">
        <v>17508200</v>
      </c>
      <c r="TQ5" s="11">
        <v>10338500</v>
      </c>
      <c r="TR5" s="11">
        <v>8747600</v>
      </c>
      <c r="TS5" s="11" t="s">
        <v>1805</v>
      </c>
      <c r="TT5" s="11">
        <v>12566600</v>
      </c>
      <c r="TU5" s="11"/>
      <c r="TV5" s="11"/>
      <c r="TW5" s="11" t="s">
        <v>1780</v>
      </c>
      <c r="TX5" s="11">
        <v>11326600</v>
      </c>
      <c r="TY5" s="11"/>
      <c r="TZ5" s="11"/>
      <c r="UA5" s="11" t="s">
        <v>1784</v>
      </c>
      <c r="UB5" s="11">
        <v>11180846.6</v>
      </c>
      <c r="UC5" s="11"/>
      <c r="UD5" s="11"/>
      <c r="UE5" s="11" t="s">
        <v>1810</v>
      </c>
      <c r="UF5" s="11" t="s">
        <v>1720</v>
      </c>
      <c r="UG5" s="11">
        <v>44092677.770000003</v>
      </c>
      <c r="UH5" s="11"/>
      <c r="UI5" s="11"/>
      <c r="UJ5" s="11" t="s">
        <v>1726</v>
      </c>
      <c r="UK5" s="11">
        <v>34843168.299999997</v>
      </c>
      <c r="UL5" s="11"/>
      <c r="UM5" s="11"/>
      <c r="UN5" s="11" t="s">
        <v>1729</v>
      </c>
      <c r="UO5" s="11">
        <v>18632702.34</v>
      </c>
      <c r="UP5" s="11"/>
      <c r="UQ5" s="11"/>
      <c r="UR5" s="11" t="s">
        <v>1727</v>
      </c>
      <c r="US5" s="11">
        <v>17311788.469999999</v>
      </c>
      <c r="UT5" s="11"/>
      <c r="UU5" s="11"/>
      <c r="UV5" s="11" t="s">
        <v>1721</v>
      </c>
      <c r="UW5" s="11">
        <v>12993695.07</v>
      </c>
      <c r="UX5" s="11"/>
      <c r="UY5" s="11"/>
      <c r="UZ5" s="11"/>
      <c r="VA5" s="11">
        <v>61318575.799999997</v>
      </c>
      <c r="VB5" s="11">
        <v>99.37</v>
      </c>
      <c r="VC5" s="11">
        <v>3065928.79</v>
      </c>
      <c r="VD5" s="11">
        <v>132223.71</v>
      </c>
      <c r="VE5" s="11">
        <v>0.57999999999999996</v>
      </c>
      <c r="VF5" s="11">
        <v>13222.37</v>
      </c>
      <c r="VG5" s="11">
        <v>28884</v>
      </c>
      <c r="VH5" s="11">
        <v>0</v>
      </c>
      <c r="VI5" s="11">
        <v>8665.2000000000007</v>
      </c>
      <c r="VJ5" s="11">
        <v>0</v>
      </c>
      <c r="VK5" s="11">
        <v>0</v>
      </c>
      <c r="VL5" s="11">
        <v>0</v>
      </c>
      <c r="VM5" s="11">
        <v>0</v>
      </c>
      <c r="VN5" s="11">
        <v>0</v>
      </c>
      <c r="VO5" s="11">
        <v>0</v>
      </c>
      <c r="VP5" s="11">
        <v>0</v>
      </c>
    </row>
    <row r="6" spans="1:588" ht="13.8">
      <c r="C6" t="s">
        <v>1771</v>
      </c>
      <c r="E6" s="11" t="s">
        <v>1598</v>
      </c>
      <c r="F6" s="9">
        <v>424330045.22000003</v>
      </c>
      <c r="G6" s="9">
        <v>90000000</v>
      </c>
      <c r="H6" s="9">
        <v>67127887.959999993</v>
      </c>
      <c r="I6" s="9">
        <v>546733285.92999995</v>
      </c>
      <c r="J6" s="9">
        <v>382463.13</v>
      </c>
      <c r="K6" s="9">
        <v>4809358.59</v>
      </c>
      <c r="L6" s="9"/>
      <c r="M6" s="9"/>
      <c r="N6" s="9"/>
      <c r="O6" s="9">
        <v>157332432.61000001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>
        <v>8033222.2000000002</v>
      </c>
      <c r="AC6" s="9"/>
      <c r="AD6" s="10"/>
      <c r="AE6" s="9">
        <v>1635911812.6400001</v>
      </c>
      <c r="AF6" s="9"/>
      <c r="AG6" s="9"/>
      <c r="AH6" s="9"/>
      <c r="AI6" s="9"/>
      <c r="AJ6" s="9"/>
      <c r="AK6" s="9"/>
      <c r="AL6" s="9"/>
      <c r="AM6" s="9">
        <v>255945411.80000001</v>
      </c>
      <c r="AN6" s="9">
        <v>91187608.680000007</v>
      </c>
      <c r="AO6" s="9">
        <v>115849564.72</v>
      </c>
      <c r="AP6" s="9"/>
      <c r="AQ6" s="9"/>
      <c r="AR6" s="9"/>
      <c r="AS6" s="9">
        <v>61162496.380000003</v>
      </c>
      <c r="AT6" s="9"/>
      <c r="AU6" s="9"/>
      <c r="AV6" s="9"/>
      <c r="AW6" s="9">
        <v>12186585.699999999</v>
      </c>
      <c r="AX6" s="9"/>
      <c r="AY6" s="9">
        <v>9455605.8599999994</v>
      </c>
      <c r="AZ6" s="9"/>
      <c r="BA6" s="10"/>
      <c r="BB6" s="9">
        <v>549583376.98000002</v>
      </c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10"/>
      <c r="BY6" s="9">
        <v>2185495189.6199999</v>
      </c>
      <c r="BZ6" s="9"/>
      <c r="CA6" s="9"/>
      <c r="CB6" s="9">
        <v>356584969.62</v>
      </c>
      <c r="CC6" s="9">
        <v>401117280.33999997</v>
      </c>
      <c r="CD6" s="9">
        <v>2053426.59</v>
      </c>
      <c r="CE6" s="9">
        <v>22248086.960000001</v>
      </c>
      <c r="CF6" s="9">
        <v>31481953.879999999</v>
      </c>
      <c r="CG6" s="9"/>
      <c r="CH6" s="9"/>
      <c r="CI6" s="9"/>
      <c r="CJ6" s="9">
        <v>1037774.44</v>
      </c>
      <c r="CK6" s="9"/>
      <c r="CL6" s="9"/>
      <c r="CM6" s="9"/>
      <c r="CN6" s="9">
        <v>10109027.779999999</v>
      </c>
      <c r="CO6" s="9"/>
      <c r="CP6" s="9"/>
      <c r="CQ6" s="9"/>
      <c r="CR6" s="9"/>
      <c r="CS6" s="9"/>
      <c r="CT6" s="9"/>
      <c r="CU6" s="9"/>
      <c r="CV6" s="9"/>
      <c r="CW6" s="9"/>
      <c r="CX6" s="9"/>
      <c r="CY6" s="9">
        <v>11239432.220000001</v>
      </c>
      <c r="CZ6" s="9"/>
      <c r="DA6" s="10"/>
      <c r="DB6" s="9">
        <v>835871951.83000004</v>
      </c>
      <c r="DC6" s="9">
        <v>10000000</v>
      </c>
      <c r="DD6" s="9"/>
      <c r="DE6" s="9"/>
      <c r="DF6" s="9"/>
      <c r="DG6" s="9"/>
      <c r="DH6" s="9"/>
      <c r="DI6" s="9"/>
      <c r="DJ6" s="9">
        <v>27293586.010000002</v>
      </c>
      <c r="DK6" s="9"/>
      <c r="DL6" s="9"/>
      <c r="DM6" s="10"/>
      <c r="DN6" s="9">
        <v>37293586.009999998</v>
      </c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10"/>
      <c r="EH6" s="9">
        <v>873165537.84000003</v>
      </c>
      <c r="EI6" s="9">
        <v>200000000</v>
      </c>
      <c r="EJ6" s="9"/>
      <c r="EK6" s="9"/>
      <c r="EL6" s="9">
        <v>153431592.46000001</v>
      </c>
      <c r="EM6" s="9">
        <v>28723569.190000001</v>
      </c>
      <c r="EN6" s="9">
        <v>658262154.71000004</v>
      </c>
      <c r="EO6" s="9"/>
      <c r="EP6" s="9">
        <v>-688444.82</v>
      </c>
      <c r="EQ6" s="9">
        <v>5479546.25</v>
      </c>
      <c r="ER6" s="9"/>
      <c r="ES6" s="9"/>
      <c r="ET6" s="9"/>
      <c r="EU6" s="9"/>
      <c r="EV6" s="10"/>
      <c r="EW6" s="9">
        <v>1045208417.79</v>
      </c>
      <c r="EX6" s="9">
        <v>267121233.99000001</v>
      </c>
      <c r="EY6" s="9">
        <v>1312329651.78</v>
      </c>
      <c r="EZ6" s="9"/>
      <c r="FA6" s="10"/>
      <c r="FB6" s="9">
        <v>2185495189.6199999</v>
      </c>
      <c r="FC6" s="9">
        <v>1656860454.8699999</v>
      </c>
      <c r="FD6" s="9">
        <v>1656860454.8699999</v>
      </c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>
        <v>1401096519.1400001</v>
      </c>
      <c r="FT6" s="9">
        <v>1234547447.96</v>
      </c>
      <c r="FU6" s="9"/>
      <c r="FV6" s="9"/>
      <c r="FW6" s="9"/>
      <c r="FX6" s="9">
        <v>6677905.2000000002</v>
      </c>
      <c r="FY6" s="9">
        <v>65882401.939999998</v>
      </c>
      <c r="FZ6" s="9">
        <v>35795490.049999997</v>
      </c>
      <c r="GA6" s="9">
        <v>-12758610.25</v>
      </c>
      <c r="GB6" s="9">
        <v>-1198720.56</v>
      </c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>
        <v>59446.89</v>
      </c>
      <c r="GO6" s="9"/>
      <c r="GP6" s="9"/>
      <c r="GQ6" s="9">
        <v>-38030.29</v>
      </c>
      <c r="GR6" s="9">
        <v>8590719.3599999994</v>
      </c>
      <c r="GS6" s="9"/>
      <c r="GT6" s="10"/>
      <c r="GU6" s="9">
        <v>264376071.69</v>
      </c>
      <c r="GV6" s="9">
        <v>62464</v>
      </c>
      <c r="GW6" s="9">
        <v>698819.36</v>
      </c>
      <c r="GX6" s="9"/>
      <c r="GY6" s="9"/>
      <c r="GZ6" s="10"/>
      <c r="HA6" s="9">
        <v>263739716.33000001</v>
      </c>
      <c r="HB6" s="9">
        <v>33346166.510000002</v>
      </c>
      <c r="HC6" s="9"/>
      <c r="HD6" s="9"/>
      <c r="HE6" s="10"/>
      <c r="HF6" s="9">
        <v>230393549.81999999</v>
      </c>
      <c r="HG6" s="9">
        <v>230393549.81999999</v>
      </c>
      <c r="HH6" s="9"/>
      <c r="HI6" s="9">
        <v>53547065.490000002</v>
      </c>
      <c r="HJ6" s="9">
        <v>176846484.33000001</v>
      </c>
      <c r="HK6" s="9"/>
      <c r="HL6" s="9"/>
      <c r="HM6" s="9">
        <v>404465.4</v>
      </c>
      <c r="HN6" s="9">
        <v>230798015.22</v>
      </c>
      <c r="HO6" s="9">
        <v>53580832.390000001</v>
      </c>
      <c r="HP6" s="9">
        <v>177217182.83000001</v>
      </c>
      <c r="HQ6" s="9">
        <v>1412758481.3900001</v>
      </c>
      <c r="HR6" s="9">
        <v>9188546.4199999999</v>
      </c>
      <c r="HS6" s="9">
        <v>13611082.029999999</v>
      </c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10"/>
      <c r="IH6" s="9">
        <v>1435558109.8399999</v>
      </c>
      <c r="II6" s="9"/>
      <c r="IJ6" s="9"/>
      <c r="IK6" s="9">
        <v>1035414733.86</v>
      </c>
      <c r="IL6" s="9">
        <v>79757790.609999999</v>
      </c>
      <c r="IM6" s="9">
        <v>83625315.25</v>
      </c>
      <c r="IN6" s="9">
        <v>82453942.620000005</v>
      </c>
      <c r="IO6" s="9"/>
      <c r="IP6" s="9"/>
      <c r="IQ6" s="9"/>
      <c r="IR6" s="9"/>
      <c r="IS6" s="9"/>
      <c r="IT6" s="9"/>
      <c r="IU6" s="10"/>
      <c r="IV6" s="9">
        <v>1281251782.3399999</v>
      </c>
      <c r="IW6" s="9">
        <v>154306327.5</v>
      </c>
      <c r="IX6" s="9">
        <v>130000000</v>
      </c>
      <c r="IY6" s="9">
        <v>59446.89</v>
      </c>
      <c r="IZ6" s="9">
        <v>139570.22</v>
      </c>
      <c r="JA6" s="9"/>
      <c r="JB6" s="9"/>
      <c r="JC6" s="9"/>
      <c r="JD6" s="10"/>
      <c r="JE6" s="9">
        <v>130199017.11</v>
      </c>
      <c r="JF6" s="9">
        <v>154079062.78</v>
      </c>
      <c r="JG6" s="9">
        <v>90000000</v>
      </c>
      <c r="JH6" s="9"/>
      <c r="JI6" s="9"/>
      <c r="JJ6" s="9">
        <v>612.14</v>
      </c>
      <c r="JK6" s="9"/>
      <c r="JL6" s="10"/>
      <c r="JM6" s="9">
        <v>244079674.91999999</v>
      </c>
      <c r="JN6" s="9">
        <v>-113880657.81</v>
      </c>
      <c r="JO6" s="9"/>
      <c r="JP6" s="9"/>
      <c r="JQ6" s="9"/>
      <c r="JR6" s="9">
        <v>31410988.739999998</v>
      </c>
      <c r="JS6" s="9"/>
      <c r="JT6" s="9"/>
      <c r="JU6" s="10"/>
      <c r="JV6" s="9">
        <v>31410988.739999998</v>
      </c>
      <c r="JW6" s="9">
        <v>10000000</v>
      </c>
      <c r="JX6" s="9">
        <v>7099677.1100000003</v>
      </c>
      <c r="JY6" s="9">
        <v>5370000</v>
      </c>
      <c r="JZ6" s="9"/>
      <c r="KA6" s="9"/>
      <c r="KB6" s="10"/>
      <c r="KC6" s="9">
        <v>17099677.109999999</v>
      </c>
      <c r="KD6" s="9">
        <v>14311311.630000001</v>
      </c>
      <c r="KE6" s="9">
        <v>5319523.96</v>
      </c>
      <c r="KF6" s="9"/>
      <c r="KG6" s="10"/>
      <c r="KH6" s="9">
        <v>60056505.280000001</v>
      </c>
      <c r="KI6" s="9">
        <v>303169416.48000002</v>
      </c>
      <c r="KJ6" s="9">
        <v>363225921.75999999</v>
      </c>
      <c r="KK6" s="9">
        <v>230393549.81999999</v>
      </c>
      <c r="KL6" s="9">
        <v>1198720.56</v>
      </c>
      <c r="KM6" s="9">
        <v>34569273.509999998</v>
      </c>
      <c r="KN6" s="9">
        <v>1715093.75</v>
      </c>
      <c r="KO6" s="9"/>
      <c r="KP6" s="9"/>
      <c r="KQ6" s="9"/>
      <c r="KR6" s="9">
        <v>38030.29</v>
      </c>
      <c r="KS6" s="9">
        <v>407710.69</v>
      </c>
      <c r="KT6" s="9"/>
      <c r="KU6" s="9">
        <v>-3153662.24</v>
      </c>
      <c r="KV6" s="9">
        <v>-59446.89</v>
      </c>
      <c r="KW6" s="9">
        <v>219134.84</v>
      </c>
      <c r="KX6" s="9"/>
      <c r="KY6" s="9">
        <v>-9137652.8599999994</v>
      </c>
      <c r="KZ6" s="9">
        <v>-125883276.13</v>
      </c>
      <c r="LA6" s="9">
        <v>25076736.18</v>
      </c>
      <c r="LB6" s="9"/>
      <c r="LC6" s="9">
        <v>-2841069.58</v>
      </c>
      <c r="LD6" s="9"/>
      <c r="LE6" s="10"/>
      <c r="LF6" s="9">
        <v>154306327.5</v>
      </c>
      <c r="LG6" s="9"/>
      <c r="LH6" s="9"/>
      <c r="LI6" s="9"/>
      <c r="LJ6" s="9">
        <v>363225921.75999999</v>
      </c>
      <c r="LK6" s="9">
        <v>303169416.48000002</v>
      </c>
      <c r="LL6" s="9"/>
      <c r="LM6" s="9"/>
      <c r="LN6" s="9"/>
      <c r="LO6" s="10"/>
      <c r="LP6" s="9">
        <v>60056505.280000001</v>
      </c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11" t="s">
        <v>1585</v>
      </c>
      <c r="MM6" s="11" t="s">
        <v>1593</v>
      </c>
      <c r="MN6" s="9"/>
      <c r="MO6" s="11" t="s">
        <v>1528</v>
      </c>
      <c r="MP6" s="10"/>
      <c r="MQ6" s="11"/>
      <c r="MR6" s="11"/>
      <c r="MS6" s="11"/>
      <c r="MT6" s="10"/>
      <c r="MU6" s="12"/>
      <c r="MV6" s="9">
        <v>84236631.420000002</v>
      </c>
      <c r="MW6" s="9">
        <v>2752852.1</v>
      </c>
      <c r="MX6" s="9">
        <v>71541669.650000006</v>
      </c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>
        <v>271831295.95999998</v>
      </c>
      <c r="PC6" s="9">
        <v>141579782.11000001</v>
      </c>
      <c r="PD6" s="9">
        <v>4012.03</v>
      </c>
      <c r="PE6" s="9">
        <v>1172830.51</v>
      </c>
      <c r="PF6" s="9"/>
      <c r="PG6" s="9"/>
      <c r="PH6" s="9">
        <v>9742124.6099999994</v>
      </c>
      <c r="PI6" s="9">
        <v>424330045.22000003</v>
      </c>
      <c r="PJ6" s="9"/>
      <c r="PK6" s="9"/>
      <c r="PL6" s="9"/>
      <c r="PM6" s="9"/>
      <c r="PN6" s="9"/>
      <c r="PO6" s="9"/>
      <c r="PP6" s="9"/>
      <c r="PQ6" s="9"/>
      <c r="PR6" s="9">
        <v>20109027.780000001</v>
      </c>
      <c r="PS6" s="9"/>
      <c r="PT6" s="9"/>
      <c r="PU6" s="9"/>
      <c r="PV6" s="9"/>
      <c r="PW6" s="9"/>
      <c r="PX6" s="9"/>
      <c r="PY6" s="9">
        <v>20109027.780000001</v>
      </c>
      <c r="PZ6" s="9">
        <v>20109027.780000001</v>
      </c>
      <c r="QA6" s="9">
        <v>10109027.779999999</v>
      </c>
      <c r="QB6" s="9"/>
      <c r="QC6" s="9"/>
      <c r="QD6" s="9">
        <v>-38030.29</v>
      </c>
      <c r="QE6" s="9"/>
      <c r="QF6" s="9">
        <v>8601919.3599999994</v>
      </c>
      <c r="QG6" s="9"/>
      <c r="QH6" s="9"/>
      <c r="QI6" s="9"/>
      <c r="QJ6" s="9"/>
      <c r="QK6" s="9"/>
      <c r="QL6" s="9"/>
      <c r="QM6" s="9"/>
      <c r="QN6" s="9"/>
      <c r="QO6" s="9"/>
      <c r="QP6" s="9"/>
      <c r="QQ6" s="9">
        <v>2829287.67</v>
      </c>
      <c r="QR6" s="9"/>
      <c r="QS6" s="9"/>
      <c r="QT6" s="9"/>
      <c r="QU6" s="9"/>
      <c r="QV6" s="9"/>
      <c r="QW6" s="9">
        <v>-647555.36</v>
      </c>
      <c r="QX6" s="9"/>
      <c r="QY6" s="9">
        <v>10745621.380000001</v>
      </c>
      <c r="QZ6" s="9">
        <v>1891326.51</v>
      </c>
      <c r="RA6" s="9">
        <v>2332829.08</v>
      </c>
      <c r="RB6" s="9">
        <v>6521465.79</v>
      </c>
      <c r="RC6" s="9">
        <v>0</v>
      </c>
      <c r="RD6" s="9">
        <v>1198720.56</v>
      </c>
      <c r="RE6" s="9"/>
      <c r="RF6" s="9"/>
      <c r="RG6" s="9"/>
      <c r="RH6" s="9"/>
      <c r="RI6" s="9">
        <v>1795163.22</v>
      </c>
      <c r="RJ6" s="9">
        <v>10387294.789999999</v>
      </c>
      <c r="RK6" s="9"/>
      <c r="RL6" s="9">
        <v>-4917440.38</v>
      </c>
      <c r="RM6" s="9">
        <v>750961.7</v>
      </c>
      <c r="RN6" s="9"/>
      <c r="RO6" s="9"/>
      <c r="RP6" s="9"/>
      <c r="RQ6" s="9">
        <v>67989978.120000005</v>
      </c>
      <c r="RR6" s="9">
        <v>4.0999999999999996</v>
      </c>
      <c r="RS6" s="9">
        <v>7310561.8399999999</v>
      </c>
      <c r="RT6" s="9">
        <v>20550799.079999998</v>
      </c>
      <c r="RU6" s="9"/>
      <c r="RV6" s="9">
        <v>3420332</v>
      </c>
      <c r="RW6" s="9"/>
      <c r="RX6" s="9"/>
      <c r="RY6" s="9"/>
      <c r="RZ6" s="9"/>
      <c r="SA6" s="9">
        <v>25</v>
      </c>
      <c r="SB6" s="9"/>
      <c r="SC6" s="9"/>
      <c r="SD6" s="9"/>
      <c r="SE6" s="9"/>
      <c r="SF6" s="9">
        <v>219134.84</v>
      </c>
      <c r="SG6" s="9">
        <v>33346166.510000002</v>
      </c>
      <c r="SH6" s="9">
        <v>83552884.269999996</v>
      </c>
      <c r="SI6" s="9">
        <v>21619216.530000001</v>
      </c>
      <c r="SJ6" s="9">
        <v>17721609.41</v>
      </c>
      <c r="SK6" s="9">
        <v>66383465.649999999</v>
      </c>
      <c r="SL6" s="9">
        <v>62485858.530000001</v>
      </c>
      <c r="SM6" s="9"/>
      <c r="SN6" s="9">
        <v>11200</v>
      </c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 t="s">
        <v>1796</v>
      </c>
      <c r="TK6" s="11" t="s">
        <v>1801</v>
      </c>
      <c r="TL6" s="11">
        <v>368404500</v>
      </c>
      <c r="TM6" s="11">
        <v>322417200</v>
      </c>
      <c r="TN6" s="11">
        <v>180251200</v>
      </c>
      <c r="TO6" s="11" t="s">
        <v>1776</v>
      </c>
      <c r="TP6" s="11">
        <v>80608400</v>
      </c>
      <c r="TQ6" s="11">
        <v>130796400</v>
      </c>
      <c r="TR6" s="11">
        <v>17528500</v>
      </c>
      <c r="TS6" s="11" t="s">
        <v>1806</v>
      </c>
      <c r="TT6" s="11">
        <v>1339928.5900000001</v>
      </c>
      <c r="TU6" s="11">
        <v>812000</v>
      </c>
      <c r="TV6" s="11">
        <v>301600</v>
      </c>
      <c r="TW6" s="11" t="s">
        <v>1565</v>
      </c>
      <c r="TX6" s="11">
        <v>734300</v>
      </c>
      <c r="TY6" s="11">
        <v>92019.48</v>
      </c>
      <c r="TZ6" s="11">
        <v>34284.660000000003</v>
      </c>
      <c r="UA6" s="11"/>
      <c r="UB6" s="11">
        <v>308700</v>
      </c>
      <c r="UC6" s="11"/>
      <c r="UD6" s="11"/>
      <c r="UE6" s="11" t="s">
        <v>1811</v>
      </c>
      <c r="UF6" s="11" t="s">
        <v>1787</v>
      </c>
      <c r="UG6" s="11">
        <v>343627300</v>
      </c>
      <c r="UH6" s="11"/>
      <c r="UI6" s="11"/>
      <c r="UJ6" s="11" t="s">
        <v>1790</v>
      </c>
      <c r="UK6" s="11">
        <v>291734500</v>
      </c>
      <c r="UL6" s="11"/>
      <c r="UM6" s="11"/>
      <c r="UN6" s="11" t="s">
        <v>1728</v>
      </c>
      <c r="UO6" s="11">
        <v>16745100</v>
      </c>
      <c r="UP6" s="11"/>
      <c r="UQ6" s="11"/>
      <c r="UR6" s="11" t="s">
        <v>1725</v>
      </c>
      <c r="US6" s="11">
        <v>126304.14</v>
      </c>
      <c r="UT6" s="11"/>
      <c r="UU6" s="11"/>
      <c r="UV6" s="11"/>
      <c r="UW6" s="11"/>
      <c r="UX6" s="11"/>
      <c r="UY6" s="11"/>
      <c r="UZ6" s="11"/>
      <c r="VA6" s="11">
        <v>243929320.44</v>
      </c>
      <c r="VB6" s="11">
        <v>99.98</v>
      </c>
      <c r="VC6" s="11">
        <v>0</v>
      </c>
      <c r="VD6" s="11">
        <v>902673.41</v>
      </c>
      <c r="VE6" s="11">
        <v>0.02</v>
      </c>
      <c r="VF6" s="11">
        <v>0</v>
      </c>
      <c r="VG6" s="11">
        <v>10766.45</v>
      </c>
      <c r="VH6" s="11">
        <v>0</v>
      </c>
      <c r="VI6" s="11">
        <v>0</v>
      </c>
      <c r="VJ6" s="11">
        <v>0</v>
      </c>
      <c r="VK6" s="11">
        <v>0</v>
      </c>
      <c r="VL6" s="11">
        <v>0</v>
      </c>
      <c r="VM6" s="11">
        <v>0</v>
      </c>
      <c r="VN6" s="11">
        <v>0</v>
      </c>
      <c r="VO6" s="11">
        <v>0</v>
      </c>
      <c r="VP6" s="11">
        <v>0</v>
      </c>
    </row>
    <row r="7" spans="1:588" ht="13.8">
      <c r="C7" t="s">
        <v>1772</v>
      </c>
      <c r="E7" s="11" t="s">
        <v>1599</v>
      </c>
      <c r="F7" s="9">
        <v>63475827.079999998</v>
      </c>
      <c r="G7" s="9"/>
      <c r="H7" s="9">
        <v>363580</v>
      </c>
      <c r="I7" s="9">
        <v>52440188.57</v>
      </c>
      <c r="J7" s="9">
        <v>8771752.9499999993</v>
      </c>
      <c r="K7" s="9">
        <v>2054382.92</v>
      </c>
      <c r="L7" s="9"/>
      <c r="M7" s="9"/>
      <c r="N7" s="9"/>
      <c r="O7" s="9">
        <v>119794951.73999999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>
        <v>21100.21</v>
      </c>
      <c r="AC7" s="9"/>
      <c r="AD7" s="10"/>
      <c r="AE7" s="9">
        <v>246921783.47</v>
      </c>
      <c r="AF7" s="9"/>
      <c r="AG7" s="9"/>
      <c r="AH7" s="9"/>
      <c r="AI7" s="9"/>
      <c r="AJ7" s="9"/>
      <c r="AK7" s="9"/>
      <c r="AL7" s="9"/>
      <c r="AM7" s="9">
        <v>8260284.8600000003</v>
      </c>
      <c r="AN7" s="9"/>
      <c r="AO7" s="9"/>
      <c r="AP7" s="9"/>
      <c r="AQ7" s="9"/>
      <c r="AR7" s="9"/>
      <c r="AS7" s="9">
        <v>711639.8</v>
      </c>
      <c r="AT7" s="9"/>
      <c r="AU7" s="9"/>
      <c r="AV7" s="9"/>
      <c r="AW7" s="9">
        <v>12038538.890000001</v>
      </c>
      <c r="AX7" s="9"/>
      <c r="AY7" s="9"/>
      <c r="AZ7" s="9"/>
      <c r="BA7" s="10"/>
      <c r="BB7" s="9">
        <v>21010463.550000001</v>
      </c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10"/>
      <c r="BY7" s="9">
        <v>267932247.02000001</v>
      </c>
      <c r="BZ7" s="9">
        <v>4900000</v>
      </c>
      <c r="CA7" s="9"/>
      <c r="CB7" s="9"/>
      <c r="CC7" s="9">
        <v>14520100.310000001</v>
      </c>
      <c r="CD7" s="9">
        <v>150077289.38</v>
      </c>
      <c r="CE7" s="9">
        <v>5661097.1500000004</v>
      </c>
      <c r="CF7" s="9">
        <v>3825033.02</v>
      </c>
      <c r="CG7" s="9"/>
      <c r="CH7" s="9">
        <v>12518.06</v>
      </c>
      <c r="CI7" s="9"/>
      <c r="CJ7" s="9">
        <v>1144483.47</v>
      </c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10"/>
      <c r="DB7" s="9">
        <v>180140521.38999999</v>
      </c>
      <c r="DC7" s="9">
        <v>5000000</v>
      </c>
      <c r="DD7" s="9"/>
      <c r="DE7" s="9"/>
      <c r="DF7" s="9"/>
      <c r="DG7" s="9"/>
      <c r="DH7" s="9"/>
      <c r="DI7" s="9"/>
      <c r="DJ7" s="9"/>
      <c r="DK7" s="9"/>
      <c r="DL7" s="9"/>
      <c r="DM7" s="10"/>
      <c r="DN7" s="9">
        <v>5000000</v>
      </c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10"/>
      <c r="EH7" s="9">
        <v>185140521.38999999</v>
      </c>
      <c r="EI7" s="9">
        <v>42372126</v>
      </c>
      <c r="EJ7" s="9"/>
      <c r="EK7" s="9"/>
      <c r="EL7" s="9">
        <v>46881.48</v>
      </c>
      <c r="EM7" s="9">
        <v>6335974.2800000003</v>
      </c>
      <c r="EN7" s="9">
        <v>34036743.869999997</v>
      </c>
      <c r="EO7" s="9"/>
      <c r="EP7" s="9"/>
      <c r="EQ7" s="9"/>
      <c r="ER7" s="9"/>
      <c r="ES7" s="9"/>
      <c r="ET7" s="9"/>
      <c r="EU7" s="9"/>
      <c r="EV7" s="10"/>
      <c r="EW7" s="9">
        <v>82791725.629999995</v>
      </c>
      <c r="EX7" s="9"/>
      <c r="EY7" s="9">
        <v>82791725.629999995</v>
      </c>
      <c r="EZ7" s="9"/>
      <c r="FA7" s="10"/>
      <c r="FB7" s="9">
        <v>267932247.02000001</v>
      </c>
      <c r="FC7" s="9">
        <v>118370410.75</v>
      </c>
      <c r="FD7" s="9">
        <v>118370410.75</v>
      </c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>
        <v>103348538.14</v>
      </c>
      <c r="FT7" s="9">
        <v>76288420.269999996</v>
      </c>
      <c r="FU7" s="9"/>
      <c r="FV7" s="9"/>
      <c r="FW7" s="9"/>
      <c r="FX7" s="9">
        <v>509313.35</v>
      </c>
      <c r="FY7" s="9">
        <v>2919972.24</v>
      </c>
      <c r="FZ7" s="9">
        <v>12220311.65</v>
      </c>
      <c r="GA7" s="9">
        <v>-22149.35</v>
      </c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>
        <v>446180.8</v>
      </c>
      <c r="GO7" s="9"/>
      <c r="GP7" s="9"/>
      <c r="GQ7" s="9">
        <v>82857.919999999998</v>
      </c>
      <c r="GR7" s="9">
        <v>1181586.8</v>
      </c>
      <c r="GS7" s="9"/>
      <c r="GT7" s="10"/>
      <c r="GU7" s="9">
        <v>16732498.130000001</v>
      </c>
      <c r="GV7" s="9">
        <v>7563.1</v>
      </c>
      <c r="GW7" s="9">
        <v>63861.91</v>
      </c>
      <c r="GX7" s="9"/>
      <c r="GY7" s="9"/>
      <c r="GZ7" s="10"/>
      <c r="HA7" s="9">
        <v>16676199.32</v>
      </c>
      <c r="HB7" s="9">
        <v>1693329.4</v>
      </c>
      <c r="HC7" s="9"/>
      <c r="HD7" s="9"/>
      <c r="HE7" s="10"/>
      <c r="HF7" s="9">
        <v>14982869.92</v>
      </c>
      <c r="HG7" s="9">
        <v>14982869.92</v>
      </c>
      <c r="HH7" s="9"/>
      <c r="HI7" s="9"/>
      <c r="HJ7" s="9">
        <v>14982869.92</v>
      </c>
      <c r="HK7" s="9">
        <v>0.35</v>
      </c>
      <c r="HL7" s="9">
        <v>0.35</v>
      </c>
      <c r="HM7" s="9"/>
      <c r="HN7" s="9">
        <v>14982869.92</v>
      </c>
      <c r="HO7" s="9"/>
      <c r="HP7" s="9">
        <v>14982869.92</v>
      </c>
      <c r="HQ7" s="9">
        <v>112532704.72</v>
      </c>
      <c r="HR7" s="9">
        <v>38666.660000000003</v>
      </c>
      <c r="HS7" s="9">
        <v>14589320.720000001</v>
      </c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10"/>
      <c r="IH7" s="9">
        <v>127160692.09999999</v>
      </c>
      <c r="II7" s="9"/>
      <c r="IJ7" s="9"/>
      <c r="IK7" s="9">
        <v>39170744.170000002</v>
      </c>
      <c r="IL7" s="9">
        <v>39064567.770000003</v>
      </c>
      <c r="IM7" s="9">
        <v>6282730.5800000001</v>
      </c>
      <c r="IN7" s="9">
        <v>36752977.450000003</v>
      </c>
      <c r="IO7" s="9"/>
      <c r="IP7" s="9"/>
      <c r="IQ7" s="9"/>
      <c r="IR7" s="9"/>
      <c r="IS7" s="9"/>
      <c r="IT7" s="9"/>
      <c r="IU7" s="10"/>
      <c r="IV7" s="9">
        <v>121271019.97</v>
      </c>
      <c r="IW7" s="9">
        <v>5889672.1299999999</v>
      </c>
      <c r="IX7" s="9">
        <v>27000000</v>
      </c>
      <c r="IY7" s="9">
        <v>446180.8</v>
      </c>
      <c r="IZ7" s="9">
        <v>80000</v>
      </c>
      <c r="JA7" s="9"/>
      <c r="JB7" s="9"/>
      <c r="JC7" s="9"/>
      <c r="JD7" s="10"/>
      <c r="JE7" s="9">
        <v>27526180.800000001</v>
      </c>
      <c r="JF7" s="9">
        <v>1521505.91</v>
      </c>
      <c r="JG7" s="9">
        <v>27000000</v>
      </c>
      <c r="JH7" s="9"/>
      <c r="JI7" s="9"/>
      <c r="JJ7" s="9"/>
      <c r="JK7" s="9"/>
      <c r="JL7" s="10"/>
      <c r="JM7" s="9">
        <v>28521505.91</v>
      </c>
      <c r="JN7" s="9">
        <v>-995325.11</v>
      </c>
      <c r="JO7" s="9"/>
      <c r="JP7" s="9"/>
      <c r="JQ7" s="9">
        <v>9900000</v>
      </c>
      <c r="JR7" s="9"/>
      <c r="JS7" s="9"/>
      <c r="JT7" s="9"/>
      <c r="JU7" s="10"/>
      <c r="JV7" s="9">
        <v>9900000</v>
      </c>
      <c r="JW7" s="9"/>
      <c r="JX7" s="9">
        <v>4352802.43</v>
      </c>
      <c r="JY7" s="9"/>
      <c r="JZ7" s="9"/>
      <c r="KA7" s="9"/>
      <c r="KB7" s="10"/>
      <c r="KC7" s="9">
        <v>4352802.43</v>
      </c>
      <c r="KD7" s="9">
        <v>5547197.5700000003</v>
      </c>
      <c r="KE7" s="9"/>
      <c r="KF7" s="9"/>
      <c r="KG7" s="10"/>
      <c r="KH7" s="9">
        <v>10441544.59</v>
      </c>
      <c r="KI7" s="9">
        <v>53034282.490000002</v>
      </c>
      <c r="KJ7" s="9">
        <v>63475827.079999998</v>
      </c>
      <c r="KK7" s="9">
        <v>14982869.92</v>
      </c>
      <c r="KL7" s="9">
        <v>3119602.6</v>
      </c>
      <c r="KM7" s="9">
        <v>1593467.09</v>
      </c>
      <c r="KN7" s="9">
        <v>275430.73</v>
      </c>
      <c r="KO7" s="9"/>
      <c r="KP7" s="9"/>
      <c r="KQ7" s="9"/>
      <c r="KR7" s="9">
        <v>-82857.919999999998</v>
      </c>
      <c r="KS7" s="9"/>
      <c r="KT7" s="9"/>
      <c r="KU7" s="9">
        <v>127657.88</v>
      </c>
      <c r="KV7" s="9">
        <v>-446180.8</v>
      </c>
      <c r="KW7" s="9">
        <v>-739570.28</v>
      </c>
      <c r="KX7" s="9"/>
      <c r="KY7" s="9">
        <v>-4796086.2699999996</v>
      </c>
      <c r="KZ7" s="9">
        <v>-25043599.77</v>
      </c>
      <c r="LA7" s="9">
        <v>16898938.949999999</v>
      </c>
      <c r="LB7" s="9"/>
      <c r="LC7" s="9"/>
      <c r="LD7" s="9"/>
      <c r="LE7" s="10"/>
      <c r="LF7" s="9">
        <v>5889672.1299999999</v>
      </c>
      <c r="LG7" s="9"/>
      <c r="LH7" s="9"/>
      <c r="LI7" s="9"/>
      <c r="LJ7" s="9">
        <v>63475827.079999998</v>
      </c>
      <c r="LK7" s="9">
        <v>53034282.490000002</v>
      </c>
      <c r="LL7" s="9"/>
      <c r="LM7" s="9"/>
      <c r="LN7" s="9"/>
      <c r="LO7" s="10"/>
      <c r="LP7" s="9">
        <v>10441544.59</v>
      </c>
      <c r="LQ7" s="9">
        <v>24789773.280000001</v>
      </c>
      <c r="LR7" s="9">
        <v>14982869.92</v>
      </c>
      <c r="LS7" s="9"/>
      <c r="LT7" s="9">
        <v>4237612.34</v>
      </c>
      <c r="LU7" s="9">
        <v>1498286.99</v>
      </c>
      <c r="LV7" s="9"/>
      <c r="LW7" s="9"/>
      <c r="LX7" s="9">
        <v>34036743.869999997</v>
      </c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11" t="s">
        <v>1586</v>
      </c>
      <c r="MM7" s="11" t="s">
        <v>1734</v>
      </c>
      <c r="MN7" s="9">
        <v>100000</v>
      </c>
      <c r="MO7" s="11" t="s">
        <v>1528</v>
      </c>
      <c r="MP7" s="10"/>
      <c r="MQ7" s="11"/>
      <c r="MR7" s="11"/>
      <c r="MS7" s="11"/>
      <c r="MT7" s="10"/>
      <c r="MU7" s="12"/>
      <c r="MV7" s="9"/>
      <c r="MW7" s="9">
        <v>0</v>
      </c>
      <c r="MX7" s="9"/>
      <c r="MY7" s="9"/>
      <c r="MZ7" s="9"/>
      <c r="NA7" s="9"/>
      <c r="NB7" s="9"/>
      <c r="NC7" s="9"/>
      <c r="ND7" s="9">
        <v>18091667.84</v>
      </c>
      <c r="NE7" s="9">
        <v>9831382.9800000004</v>
      </c>
      <c r="NF7" s="9"/>
      <c r="NG7" s="9">
        <v>8260284.8600000003</v>
      </c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>
        <v>1436544.72</v>
      </c>
      <c r="NU7" s="9">
        <v>724904.92</v>
      </c>
      <c r="NV7" s="9"/>
      <c r="NW7" s="9">
        <v>711639.8</v>
      </c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>
        <v>82857.919999999998</v>
      </c>
      <c r="QE7" s="9"/>
      <c r="QF7" s="9">
        <v>1186586.8</v>
      </c>
      <c r="QG7" s="9"/>
      <c r="QH7" s="9"/>
      <c r="QI7" s="9"/>
      <c r="QJ7" s="9">
        <v>446180.8</v>
      </c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>
        <v>-61298.81</v>
      </c>
      <c r="QX7" s="9"/>
      <c r="QY7" s="9">
        <v>1654326.71</v>
      </c>
      <c r="QZ7" s="9">
        <v>248149.64</v>
      </c>
      <c r="RA7" s="9"/>
      <c r="RB7" s="9">
        <v>1406177.07</v>
      </c>
      <c r="RC7" s="9">
        <v>0</v>
      </c>
      <c r="RD7" s="9">
        <v>0</v>
      </c>
      <c r="RE7" s="9"/>
      <c r="RF7" s="9"/>
      <c r="RG7" s="9"/>
      <c r="RH7" s="9"/>
      <c r="RI7" s="9">
        <v>127657.88</v>
      </c>
      <c r="RJ7" s="9">
        <v>198340.76</v>
      </c>
      <c r="RK7" s="9"/>
      <c r="RL7" s="9"/>
      <c r="RM7" s="9">
        <v>48533.53</v>
      </c>
      <c r="RN7" s="9"/>
      <c r="RO7" s="9"/>
      <c r="RP7" s="9"/>
      <c r="RQ7" s="9">
        <v>8313067.3799999999</v>
      </c>
      <c r="RR7" s="9">
        <v>7.02</v>
      </c>
      <c r="RS7" s="9">
        <v>2211865.7999999998</v>
      </c>
      <c r="RT7" s="9">
        <v>6216465.4100000001</v>
      </c>
      <c r="RU7" s="9">
        <v>306258.7</v>
      </c>
      <c r="RV7" s="9">
        <v>1829239.39</v>
      </c>
      <c r="RW7" s="9"/>
      <c r="RX7" s="9">
        <v>1157983.79</v>
      </c>
      <c r="RY7" s="9"/>
      <c r="RZ7" s="9"/>
      <c r="SA7" s="9">
        <v>15</v>
      </c>
      <c r="SB7" s="9"/>
      <c r="SC7" s="9"/>
      <c r="SD7" s="9"/>
      <c r="SE7" s="9"/>
      <c r="SF7" s="9"/>
      <c r="SG7" s="9"/>
      <c r="SH7" s="9">
        <v>40006343.649999999</v>
      </c>
      <c r="SI7" s="9">
        <v>4300335.9000000004</v>
      </c>
      <c r="SJ7" s="9">
        <v>3934171.56</v>
      </c>
      <c r="SK7" s="9">
        <v>34984377.460000001</v>
      </c>
      <c r="SL7" s="9">
        <v>34618213.119999997</v>
      </c>
      <c r="SM7" s="9"/>
      <c r="SN7" s="9">
        <v>5000</v>
      </c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 t="s">
        <v>1797</v>
      </c>
      <c r="TK7" s="11" t="s">
        <v>1802</v>
      </c>
      <c r="TL7" s="11">
        <v>852117000</v>
      </c>
      <c r="TM7" s="11">
        <v>137444700</v>
      </c>
      <c r="TN7" s="11">
        <v>734065400</v>
      </c>
      <c r="TO7" s="11" t="s">
        <v>1777</v>
      </c>
      <c r="TP7" s="11">
        <v>375986400</v>
      </c>
      <c r="TQ7" s="11">
        <v>101855000</v>
      </c>
      <c r="TR7" s="11">
        <v>264426300</v>
      </c>
      <c r="TS7" s="11" t="s">
        <v>1807</v>
      </c>
      <c r="TT7" s="11">
        <v>260308000</v>
      </c>
      <c r="TU7" s="11">
        <v>71709500</v>
      </c>
      <c r="TV7" s="11">
        <v>271108500</v>
      </c>
      <c r="TW7" s="11" t="s">
        <v>1781</v>
      </c>
      <c r="TX7" s="11">
        <v>195547200</v>
      </c>
      <c r="TY7" s="11">
        <v>166191700</v>
      </c>
      <c r="TZ7" s="11">
        <v>123305900</v>
      </c>
      <c r="UA7" s="11" t="s">
        <v>1785</v>
      </c>
      <c r="UB7" s="11">
        <v>175357100</v>
      </c>
      <c r="UC7" s="11">
        <v>137245700</v>
      </c>
      <c r="UD7" s="11">
        <v>141054800</v>
      </c>
      <c r="UE7" s="11" t="s">
        <v>1812</v>
      </c>
      <c r="UF7" s="11" t="s">
        <v>1720</v>
      </c>
      <c r="UG7" s="11">
        <v>1295743700</v>
      </c>
      <c r="UH7" s="11"/>
      <c r="UI7" s="11"/>
      <c r="UJ7" s="11" t="s">
        <v>1727</v>
      </c>
      <c r="UK7" s="11">
        <v>430001600</v>
      </c>
      <c r="UL7" s="11"/>
      <c r="UM7" s="11"/>
      <c r="UN7" s="11" t="s">
        <v>1724</v>
      </c>
      <c r="UO7" s="11">
        <v>327719900</v>
      </c>
      <c r="UP7" s="11"/>
      <c r="UQ7" s="11"/>
      <c r="UR7" s="11" t="s">
        <v>1723</v>
      </c>
      <c r="US7" s="11">
        <v>263316200</v>
      </c>
      <c r="UT7" s="11"/>
      <c r="UU7" s="11"/>
      <c r="UV7" s="11" t="s">
        <v>1729</v>
      </c>
      <c r="UW7" s="11">
        <v>250254300</v>
      </c>
      <c r="UX7" s="11"/>
      <c r="UY7" s="11"/>
      <c r="UZ7" s="11">
        <v>29424500</v>
      </c>
      <c r="VA7" s="11">
        <v>349902011.25</v>
      </c>
      <c r="VB7" s="11">
        <v>95.95</v>
      </c>
      <c r="VC7" s="11">
        <v>0</v>
      </c>
      <c r="VD7" s="11">
        <v>11697634.15</v>
      </c>
      <c r="VE7" s="11">
        <v>1.74</v>
      </c>
      <c r="VF7" s="11">
        <v>0</v>
      </c>
      <c r="VG7" s="11">
        <v>2753413.1</v>
      </c>
      <c r="VH7" s="11">
        <v>1.22</v>
      </c>
      <c r="VI7" s="11">
        <v>0</v>
      </c>
      <c r="VJ7" s="11">
        <v>4201994.59</v>
      </c>
      <c r="VK7" s="11">
        <v>1.55</v>
      </c>
      <c r="VL7" s="11">
        <v>0</v>
      </c>
      <c r="VM7" s="11">
        <v>0</v>
      </c>
      <c r="VN7" s="11">
        <v>0</v>
      </c>
      <c r="VO7" s="11">
        <v>0</v>
      </c>
      <c r="VP7" s="11">
        <v>0</v>
      </c>
    </row>
    <row r="8" spans="1:588" ht="13.8">
      <c r="C8" t="s">
        <v>1773</v>
      </c>
      <c r="E8" s="11" t="s">
        <v>1600</v>
      </c>
      <c r="F8" s="9">
        <v>26819204.789999999</v>
      </c>
      <c r="G8" s="9">
        <v>49459440.5</v>
      </c>
      <c r="H8" s="9">
        <v>4308921.74</v>
      </c>
      <c r="I8" s="9">
        <v>86257169.159999996</v>
      </c>
      <c r="J8" s="9">
        <v>117855418.3</v>
      </c>
      <c r="K8" s="9">
        <v>13459945.99</v>
      </c>
      <c r="L8" s="9"/>
      <c r="M8" s="9"/>
      <c r="N8" s="9"/>
      <c r="O8" s="9">
        <v>24590639.25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>
        <v>1666340.46</v>
      </c>
      <c r="AC8" s="9"/>
      <c r="AD8" s="10"/>
      <c r="AE8" s="9">
        <v>383396111.02999997</v>
      </c>
      <c r="AF8" s="9"/>
      <c r="AG8" s="9"/>
      <c r="AH8" s="9"/>
      <c r="AI8" s="9"/>
      <c r="AJ8" s="9">
        <v>1541977.33</v>
      </c>
      <c r="AK8" s="9"/>
      <c r="AL8" s="9">
        <v>6478000.8700000001</v>
      </c>
      <c r="AM8" s="9">
        <v>388880204.52999997</v>
      </c>
      <c r="AN8" s="9">
        <v>279487.18</v>
      </c>
      <c r="AO8" s="9">
        <v>161937626</v>
      </c>
      <c r="AP8" s="9"/>
      <c r="AQ8" s="9"/>
      <c r="AR8" s="9"/>
      <c r="AS8" s="9">
        <v>20072230.210000001</v>
      </c>
      <c r="AT8" s="9"/>
      <c r="AU8" s="9"/>
      <c r="AV8" s="9"/>
      <c r="AW8" s="9">
        <v>5364309.01</v>
      </c>
      <c r="AX8" s="9"/>
      <c r="AY8" s="9">
        <v>28194476.149999999</v>
      </c>
      <c r="AZ8" s="9"/>
      <c r="BA8" s="10"/>
      <c r="BB8" s="9">
        <v>613398311.27999997</v>
      </c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10"/>
      <c r="BY8" s="9">
        <v>996794422.30999994</v>
      </c>
      <c r="BZ8" s="9"/>
      <c r="CA8" s="9"/>
      <c r="CB8" s="9"/>
      <c r="CC8" s="9">
        <v>24174829.530000001</v>
      </c>
      <c r="CD8" s="9">
        <v>18124808.239999998</v>
      </c>
      <c r="CE8" s="9">
        <v>11327488.08</v>
      </c>
      <c r="CF8" s="9">
        <v>72656351.950000003</v>
      </c>
      <c r="CG8" s="9"/>
      <c r="CH8" s="9"/>
      <c r="CI8" s="9">
        <v>26250000</v>
      </c>
      <c r="CJ8" s="9">
        <v>3717942.17</v>
      </c>
      <c r="CK8" s="9"/>
      <c r="CL8" s="9"/>
      <c r="CM8" s="9"/>
      <c r="CN8" s="9">
        <v>24086564.550000001</v>
      </c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10"/>
      <c r="DB8" s="9">
        <v>180337984.52000001</v>
      </c>
      <c r="DC8" s="9"/>
      <c r="DD8" s="9"/>
      <c r="DE8" s="9">
        <v>63293987.520000003</v>
      </c>
      <c r="DF8" s="9"/>
      <c r="DG8" s="9"/>
      <c r="DH8" s="9"/>
      <c r="DI8" s="9">
        <v>356660.58</v>
      </c>
      <c r="DJ8" s="9">
        <v>2493259.36</v>
      </c>
      <c r="DK8" s="9"/>
      <c r="DL8" s="9"/>
      <c r="DM8" s="10"/>
      <c r="DN8" s="9">
        <v>66143907.460000001</v>
      </c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10"/>
      <c r="EH8" s="9">
        <v>246481891.97999999</v>
      </c>
      <c r="EI8" s="9">
        <v>90000000</v>
      </c>
      <c r="EJ8" s="9"/>
      <c r="EK8" s="9"/>
      <c r="EL8" s="9">
        <v>21710724.870000001</v>
      </c>
      <c r="EM8" s="9">
        <v>62087138.990000002</v>
      </c>
      <c r="EN8" s="9">
        <v>533999307.24000001</v>
      </c>
      <c r="EO8" s="9"/>
      <c r="EP8" s="9"/>
      <c r="EQ8" s="9">
        <v>42515359.229999997</v>
      </c>
      <c r="ER8" s="9"/>
      <c r="ES8" s="9"/>
      <c r="ET8" s="9"/>
      <c r="EU8" s="9"/>
      <c r="EV8" s="10"/>
      <c r="EW8" s="9">
        <v>750312530.33000004</v>
      </c>
      <c r="EX8" s="9"/>
      <c r="EY8" s="9">
        <v>750312530.33000004</v>
      </c>
      <c r="EZ8" s="9"/>
      <c r="FA8" s="10"/>
      <c r="FB8" s="9">
        <v>996794422.30999994</v>
      </c>
      <c r="FC8" s="9">
        <v>779287856.15999997</v>
      </c>
      <c r="FD8" s="9">
        <v>779287856.15999997</v>
      </c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>
        <v>463027781.64999998</v>
      </c>
      <c r="FT8" s="9">
        <v>315631903.30000001</v>
      </c>
      <c r="FU8" s="9"/>
      <c r="FV8" s="9"/>
      <c r="FW8" s="9"/>
      <c r="FX8" s="9">
        <v>7429356.3200000003</v>
      </c>
      <c r="FY8" s="9">
        <v>100661009.15000001</v>
      </c>
      <c r="FZ8" s="9">
        <v>37488454.060000002</v>
      </c>
      <c r="GA8" s="9">
        <v>-1779458.13</v>
      </c>
      <c r="GB8" s="9">
        <v>-2687172.32</v>
      </c>
      <c r="GC8" s="9"/>
      <c r="GD8" s="9"/>
      <c r="GE8" s="9"/>
      <c r="GF8" s="9"/>
      <c r="GG8" s="9"/>
      <c r="GH8" s="9"/>
      <c r="GI8" s="9"/>
      <c r="GJ8" s="9"/>
      <c r="GK8" s="9"/>
      <c r="GL8" s="9"/>
      <c r="GM8" s="9">
        <v>459440.5</v>
      </c>
      <c r="GN8" s="9">
        <v>200794.52</v>
      </c>
      <c r="GO8" s="9"/>
      <c r="GP8" s="9"/>
      <c r="GQ8" s="9">
        <v>21115.99</v>
      </c>
      <c r="GR8" s="9">
        <v>2177018.36</v>
      </c>
      <c r="GS8" s="9"/>
      <c r="GT8" s="10"/>
      <c r="GU8" s="9">
        <v>319118443.88</v>
      </c>
      <c r="GV8" s="9">
        <v>111679.74</v>
      </c>
      <c r="GW8" s="9">
        <v>374233.25</v>
      </c>
      <c r="GX8" s="9"/>
      <c r="GY8" s="9"/>
      <c r="GZ8" s="10"/>
      <c r="HA8" s="9">
        <v>318855890.37</v>
      </c>
      <c r="HB8" s="9">
        <v>56842318.420000002</v>
      </c>
      <c r="HC8" s="9"/>
      <c r="HD8" s="9"/>
      <c r="HE8" s="10"/>
      <c r="HF8" s="9">
        <v>262013571.94999999</v>
      </c>
      <c r="HG8" s="9">
        <v>262013571.94999999</v>
      </c>
      <c r="HH8" s="9"/>
      <c r="HI8" s="9"/>
      <c r="HJ8" s="9">
        <v>262013571.94999999</v>
      </c>
      <c r="HK8" s="9">
        <v>0.73</v>
      </c>
      <c r="HL8" s="9">
        <v>0.73</v>
      </c>
      <c r="HM8" s="9"/>
      <c r="HN8" s="9">
        <v>262013571.94999999</v>
      </c>
      <c r="HO8" s="9"/>
      <c r="HP8" s="9">
        <v>262013571.94999999</v>
      </c>
      <c r="HQ8" s="9">
        <v>635927712.07000005</v>
      </c>
      <c r="HR8" s="9">
        <v>1399220.23</v>
      </c>
      <c r="HS8" s="9">
        <v>2407274.33</v>
      </c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10"/>
      <c r="IH8" s="9">
        <v>639734206.63</v>
      </c>
      <c r="II8" s="9"/>
      <c r="IJ8" s="9"/>
      <c r="IK8" s="9">
        <v>157239731.31</v>
      </c>
      <c r="IL8" s="9">
        <v>50970026.829999998</v>
      </c>
      <c r="IM8" s="9">
        <v>121588815.48999999</v>
      </c>
      <c r="IN8" s="9">
        <v>47747188.090000004</v>
      </c>
      <c r="IO8" s="9"/>
      <c r="IP8" s="9"/>
      <c r="IQ8" s="9"/>
      <c r="IR8" s="9"/>
      <c r="IS8" s="9"/>
      <c r="IT8" s="9"/>
      <c r="IU8" s="10"/>
      <c r="IV8" s="9">
        <v>377545761.72000003</v>
      </c>
      <c r="IW8" s="9">
        <v>262188444.91</v>
      </c>
      <c r="IX8" s="9">
        <v>40000000</v>
      </c>
      <c r="IY8" s="9">
        <v>200794.52</v>
      </c>
      <c r="IZ8" s="9">
        <v>90661.5</v>
      </c>
      <c r="JA8" s="9"/>
      <c r="JB8" s="9">
        <v>21002358</v>
      </c>
      <c r="JC8" s="9"/>
      <c r="JD8" s="10"/>
      <c r="JE8" s="9">
        <v>61293814.020000003</v>
      </c>
      <c r="JF8" s="9">
        <v>43890509.560000002</v>
      </c>
      <c r="JG8" s="9">
        <v>89000000</v>
      </c>
      <c r="JH8" s="9"/>
      <c r="JI8" s="9"/>
      <c r="JJ8" s="9">
        <v>38096673.810000002</v>
      </c>
      <c r="JK8" s="9"/>
      <c r="JL8" s="10"/>
      <c r="JM8" s="9">
        <v>170987183.37</v>
      </c>
      <c r="JN8" s="9">
        <v>-109693369.34999999</v>
      </c>
      <c r="JO8" s="9"/>
      <c r="JP8" s="9"/>
      <c r="JQ8" s="9"/>
      <c r="JR8" s="9"/>
      <c r="JS8" s="9"/>
      <c r="JT8" s="9"/>
      <c r="JU8" s="10"/>
      <c r="JV8" s="9"/>
      <c r="JW8" s="9">
        <v>55000000</v>
      </c>
      <c r="JX8" s="9">
        <v>137638364.72</v>
      </c>
      <c r="JY8" s="9"/>
      <c r="JZ8" s="9">
        <v>8115689.3799999999</v>
      </c>
      <c r="KA8" s="9"/>
      <c r="KB8" s="10"/>
      <c r="KC8" s="9">
        <v>200754054.09999999</v>
      </c>
      <c r="KD8" s="9">
        <v>-200754054.09999999</v>
      </c>
      <c r="KE8" s="9"/>
      <c r="KF8" s="9"/>
      <c r="KG8" s="10"/>
      <c r="KH8" s="9">
        <v>-48258978.539999999</v>
      </c>
      <c r="KI8" s="9">
        <v>64078183.329999998</v>
      </c>
      <c r="KJ8" s="9">
        <v>15819204.789999999</v>
      </c>
      <c r="KK8" s="9">
        <v>262013571.94999999</v>
      </c>
      <c r="KL8" s="9">
        <v>2687172.32</v>
      </c>
      <c r="KM8" s="9">
        <v>61328780.979999997</v>
      </c>
      <c r="KN8" s="9">
        <v>639736.93999999994</v>
      </c>
      <c r="KO8" s="9"/>
      <c r="KP8" s="9"/>
      <c r="KQ8" s="9"/>
      <c r="KR8" s="9">
        <v>-21115.99</v>
      </c>
      <c r="KS8" s="9">
        <v>225129.91</v>
      </c>
      <c r="KT8" s="9">
        <v>-459440.5</v>
      </c>
      <c r="KU8" s="9">
        <v>-1030965</v>
      </c>
      <c r="KV8" s="9">
        <v>-200794.52</v>
      </c>
      <c r="KW8" s="9">
        <v>-592455.64</v>
      </c>
      <c r="KX8" s="9">
        <v>98349.17</v>
      </c>
      <c r="KY8" s="9">
        <v>-5651446.8099999996</v>
      </c>
      <c r="KZ8" s="9">
        <v>-73971219.120000005</v>
      </c>
      <c r="LA8" s="9">
        <v>15174644.970000001</v>
      </c>
      <c r="LB8" s="9"/>
      <c r="LC8" s="9">
        <v>1039151.62</v>
      </c>
      <c r="LD8" s="9"/>
      <c r="LE8" s="10"/>
      <c r="LF8" s="9">
        <v>262188444.91</v>
      </c>
      <c r="LG8" s="9"/>
      <c r="LH8" s="9"/>
      <c r="LI8" s="9"/>
      <c r="LJ8" s="9">
        <v>15819204.789999999</v>
      </c>
      <c r="LK8" s="9">
        <v>64078183.329999998</v>
      </c>
      <c r="LL8" s="9"/>
      <c r="LM8" s="9"/>
      <c r="LN8" s="9"/>
      <c r="LO8" s="10"/>
      <c r="LP8" s="9">
        <v>-48258978.539999999</v>
      </c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11" t="s">
        <v>1587</v>
      </c>
      <c r="MM8" s="11" t="s">
        <v>1594</v>
      </c>
      <c r="MN8" s="9"/>
      <c r="MO8" s="11" t="s">
        <v>1528</v>
      </c>
      <c r="MP8" s="10"/>
      <c r="MQ8" s="11"/>
      <c r="MR8" s="11"/>
      <c r="MS8" s="11"/>
      <c r="MT8" s="10"/>
      <c r="MU8" s="12"/>
      <c r="MV8" s="9">
        <v>19455432.25</v>
      </c>
      <c r="MW8" s="9"/>
      <c r="MX8" s="9">
        <v>6167154.8499999996</v>
      </c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>
        <v>26819204.789999999</v>
      </c>
      <c r="PC8" s="9"/>
      <c r="PD8" s="9"/>
      <c r="PE8" s="9"/>
      <c r="PF8" s="9"/>
      <c r="PG8" s="9"/>
      <c r="PH8" s="9"/>
      <c r="PI8" s="9">
        <v>26819204.789999999</v>
      </c>
      <c r="PJ8" s="9"/>
      <c r="PK8" s="9"/>
      <c r="PL8" s="9"/>
      <c r="PM8" s="9"/>
      <c r="PN8" s="9"/>
      <c r="PO8" s="9"/>
      <c r="PP8" s="9"/>
      <c r="PQ8" s="9"/>
      <c r="PR8" s="9">
        <v>14000000</v>
      </c>
      <c r="PS8" s="9"/>
      <c r="PT8" s="9"/>
      <c r="PU8" s="9"/>
      <c r="PV8" s="9"/>
      <c r="PW8" s="9"/>
      <c r="PX8" s="9"/>
      <c r="PY8" s="9">
        <v>14000000</v>
      </c>
      <c r="PZ8" s="9">
        <v>14000000</v>
      </c>
      <c r="QA8" s="9">
        <v>14000000</v>
      </c>
      <c r="QB8" s="9"/>
      <c r="QC8" s="9"/>
      <c r="QD8" s="9">
        <v>-225129.91</v>
      </c>
      <c r="QE8" s="9"/>
      <c r="QF8" s="9">
        <v>2377018.36</v>
      </c>
      <c r="QG8" s="9">
        <v>5116628.12</v>
      </c>
      <c r="QH8" s="9"/>
      <c r="QI8" s="9"/>
      <c r="QJ8" s="9"/>
      <c r="QK8" s="9"/>
      <c r="QL8" s="9"/>
      <c r="QM8" s="9"/>
      <c r="QN8" s="9"/>
      <c r="QO8" s="9"/>
      <c r="QP8" s="9"/>
      <c r="QQ8" s="9">
        <v>660235.02</v>
      </c>
      <c r="QR8" s="9">
        <v>480988.56</v>
      </c>
      <c r="QS8" s="9"/>
      <c r="QT8" s="9"/>
      <c r="QU8" s="9"/>
      <c r="QV8" s="9"/>
      <c r="QW8" s="9">
        <v>-16307.61</v>
      </c>
      <c r="QX8" s="9"/>
      <c r="QY8" s="9">
        <v>8393432.5399999991</v>
      </c>
      <c r="QZ8" s="9">
        <v>2032625.08</v>
      </c>
      <c r="RA8" s="9"/>
      <c r="RB8" s="9">
        <v>6360807.46</v>
      </c>
      <c r="RC8" s="9">
        <v>0</v>
      </c>
      <c r="RD8" s="9">
        <v>171787.72</v>
      </c>
      <c r="RE8" s="9"/>
      <c r="RF8" s="9"/>
      <c r="RG8" s="9"/>
      <c r="RH8" s="9"/>
      <c r="RI8" s="9">
        <v>4114921.29</v>
      </c>
      <c r="RJ8" s="9">
        <v>5752563.7300000004</v>
      </c>
      <c r="RK8" s="9"/>
      <c r="RL8" s="9">
        <v>-152428.72</v>
      </c>
      <c r="RM8" s="9"/>
      <c r="RN8" s="9">
        <v>10613.03</v>
      </c>
      <c r="RO8" s="9"/>
      <c r="RP8" s="9"/>
      <c r="RQ8" s="9"/>
      <c r="RR8" s="9"/>
      <c r="RS8" s="9">
        <v>13378145.279999999</v>
      </c>
      <c r="RT8" s="9">
        <v>13504589</v>
      </c>
      <c r="RU8" s="9">
        <v>3082897.74</v>
      </c>
      <c r="RV8" s="9">
        <v>6109036.5599999996</v>
      </c>
      <c r="RW8" s="9">
        <v>1109761.3899999999</v>
      </c>
      <c r="RX8" s="9">
        <v>2918317.32</v>
      </c>
      <c r="RY8" s="9">
        <v>77588139.510000005</v>
      </c>
      <c r="RZ8" s="9"/>
      <c r="SA8" s="9">
        <v>15</v>
      </c>
      <c r="SB8" s="9"/>
      <c r="SC8" s="9"/>
      <c r="SD8" s="9"/>
      <c r="SE8" s="9"/>
      <c r="SF8" s="9">
        <v>-494106.47</v>
      </c>
      <c r="SG8" s="9">
        <v>56842318.420000002</v>
      </c>
      <c r="SH8" s="9">
        <v>52466214.789999999</v>
      </c>
      <c r="SI8" s="9">
        <v>7308961.1200000001</v>
      </c>
      <c r="SJ8" s="9">
        <v>6650895.9699999997</v>
      </c>
      <c r="SK8" s="9">
        <v>42036613.539999999</v>
      </c>
      <c r="SL8" s="9">
        <v>41378548.390000001</v>
      </c>
      <c r="SM8" s="9"/>
      <c r="SN8" s="9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 t="s">
        <v>1798</v>
      </c>
      <c r="TK8" s="11" t="s">
        <v>1803</v>
      </c>
      <c r="TL8" s="11">
        <v>465574800</v>
      </c>
      <c r="TM8" s="11">
        <v>263549400</v>
      </c>
      <c r="TN8" s="11">
        <v>81750500</v>
      </c>
      <c r="TO8" s="11" t="s">
        <v>1778</v>
      </c>
      <c r="TP8" s="11">
        <v>155947600</v>
      </c>
      <c r="TQ8" s="11">
        <v>115343000</v>
      </c>
      <c r="TR8" s="11">
        <v>51455700</v>
      </c>
      <c r="TS8" s="11" t="s">
        <v>1808</v>
      </c>
      <c r="TT8" s="11">
        <v>1898400</v>
      </c>
      <c r="TU8" s="11"/>
      <c r="TV8" s="11"/>
      <c r="TW8" s="11" t="s">
        <v>1782</v>
      </c>
      <c r="TX8" s="11">
        <v>1266900</v>
      </c>
      <c r="TY8" s="11"/>
      <c r="TZ8" s="11"/>
      <c r="UA8" s="11" t="s">
        <v>305</v>
      </c>
      <c r="UB8" s="11">
        <v>904500</v>
      </c>
      <c r="UC8" s="11"/>
      <c r="UD8" s="11"/>
      <c r="UE8" s="11" t="s">
        <v>1813</v>
      </c>
      <c r="UF8" s="11" t="s">
        <v>1788</v>
      </c>
      <c r="UG8" s="11">
        <v>135216000</v>
      </c>
      <c r="UH8" s="11"/>
      <c r="UI8" s="11"/>
      <c r="UJ8" s="11" t="s">
        <v>1787</v>
      </c>
      <c r="UK8" s="11">
        <v>116418600</v>
      </c>
      <c r="UL8" s="11"/>
      <c r="UM8" s="11"/>
      <c r="UN8" s="11" t="s">
        <v>1819</v>
      </c>
      <c r="UO8" s="11">
        <v>109805200</v>
      </c>
      <c r="UP8" s="11"/>
      <c r="UQ8" s="11"/>
      <c r="UR8" s="11" t="s">
        <v>1790</v>
      </c>
      <c r="US8" s="11">
        <v>46498000</v>
      </c>
      <c r="UT8" s="11"/>
      <c r="UU8" s="11"/>
      <c r="UV8" s="11" t="s">
        <v>1792</v>
      </c>
      <c r="UW8" s="11">
        <v>39811600</v>
      </c>
      <c r="UX8" s="11"/>
      <c r="UY8" s="11"/>
      <c r="UZ8" s="11">
        <v>301425600</v>
      </c>
      <c r="VA8" s="11">
        <v>26794832.870000001</v>
      </c>
      <c r="VB8" s="11">
        <v>85.300000000000011</v>
      </c>
      <c r="VC8" s="11">
        <v>0</v>
      </c>
      <c r="VD8" s="11">
        <v>6341537.0999999996</v>
      </c>
      <c r="VE8" s="11">
        <v>4.1100000000000003</v>
      </c>
      <c r="VF8" s="11">
        <v>0</v>
      </c>
      <c r="VG8" s="11">
        <v>357577.4</v>
      </c>
      <c r="VH8" s="11">
        <v>9.7100000000000009</v>
      </c>
      <c r="VI8" s="11">
        <v>0</v>
      </c>
      <c r="VJ8" s="11">
        <v>266667.81</v>
      </c>
      <c r="VK8" s="11">
        <v>9.4499999999999993</v>
      </c>
      <c r="VL8" s="11">
        <v>0</v>
      </c>
      <c r="VM8" s="11">
        <v>0</v>
      </c>
      <c r="VN8" s="11">
        <v>0</v>
      </c>
      <c r="VO8" s="11">
        <v>0</v>
      </c>
      <c r="VP8" s="11">
        <v>0</v>
      </c>
    </row>
    <row r="9" spans="1:588" ht="13.8">
      <c r="C9" t="s">
        <v>1774</v>
      </c>
      <c r="E9" s="11" t="s">
        <v>1601</v>
      </c>
      <c r="F9" s="9">
        <v>189541211.53</v>
      </c>
      <c r="G9" s="9"/>
      <c r="H9" s="9"/>
      <c r="I9" s="9">
        <v>67906009.379999995</v>
      </c>
      <c r="J9" s="9">
        <v>748360.72</v>
      </c>
      <c r="K9" s="9">
        <v>2760164.03</v>
      </c>
      <c r="L9" s="9"/>
      <c r="M9" s="9"/>
      <c r="N9" s="9">
        <v>754520.55</v>
      </c>
      <c r="O9" s="9">
        <v>55191396.93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>
        <v>3743065.84</v>
      </c>
      <c r="AC9" s="9"/>
      <c r="AD9" s="10"/>
      <c r="AE9" s="9">
        <v>338692236.94999999</v>
      </c>
      <c r="AF9" s="9"/>
      <c r="AG9" s="9"/>
      <c r="AH9" s="9"/>
      <c r="AI9" s="9"/>
      <c r="AJ9" s="9"/>
      <c r="AK9" s="9"/>
      <c r="AL9" s="9"/>
      <c r="AM9" s="9">
        <v>167976248.69</v>
      </c>
      <c r="AN9" s="9"/>
      <c r="AO9" s="9">
        <v>2990655.59</v>
      </c>
      <c r="AP9" s="9"/>
      <c r="AQ9" s="9"/>
      <c r="AR9" s="9"/>
      <c r="AS9" s="9">
        <v>13126474.529999999</v>
      </c>
      <c r="AT9" s="9"/>
      <c r="AU9" s="9"/>
      <c r="AV9" s="9"/>
      <c r="AW9" s="9">
        <v>4200021.43</v>
      </c>
      <c r="AX9" s="9"/>
      <c r="AY9" s="9">
        <v>2594730.04</v>
      </c>
      <c r="AZ9" s="9"/>
      <c r="BA9" s="10"/>
      <c r="BB9" s="9">
        <v>198288130.28</v>
      </c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10"/>
      <c r="BY9" s="9">
        <v>536980367.23000002</v>
      </c>
      <c r="BZ9" s="9"/>
      <c r="CA9" s="9"/>
      <c r="CB9" s="9">
        <v>7507615.6100000003</v>
      </c>
      <c r="CC9" s="9">
        <v>26367865.010000002</v>
      </c>
      <c r="CD9" s="9">
        <v>1349775.46</v>
      </c>
      <c r="CE9" s="9">
        <v>11307716.17</v>
      </c>
      <c r="CF9" s="9">
        <v>1665918.46</v>
      </c>
      <c r="CG9" s="9"/>
      <c r="CH9" s="9"/>
      <c r="CI9" s="9"/>
      <c r="CJ9" s="9">
        <v>12214754.369999999</v>
      </c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>
        <v>1505092.6</v>
      </c>
      <c r="CZ9" s="9"/>
      <c r="DA9" s="10"/>
      <c r="DB9" s="9">
        <v>61918737.68</v>
      </c>
      <c r="DC9" s="9"/>
      <c r="DD9" s="9"/>
      <c r="DE9" s="9"/>
      <c r="DF9" s="9"/>
      <c r="DG9" s="9"/>
      <c r="DH9" s="9"/>
      <c r="DI9" s="9"/>
      <c r="DJ9" s="9">
        <v>7375645</v>
      </c>
      <c r="DK9" s="9"/>
      <c r="DL9" s="9"/>
      <c r="DM9" s="10"/>
      <c r="DN9" s="9">
        <v>7375645</v>
      </c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10"/>
      <c r="EH9" s="9">
        <v>69294382.680000007</v>
      </c>
      <c r="EI9" s="9">
        <v>109160000</v>
      </c>
      <c r="EJ9" s="9"/>
      <c r="EK9" s="9"/>
      <c r="EL9" s="9">
        <v>205087698.40000001</v>
      </c>
      <c r="EM9" s="9">
        <v>18577270.670000002</v>
      </c>
      <c r="EN9" s="9">
        <v>137746003.62</v>
      </c>
      <c r="EO9" s="9"/>
      <c r="EP9" s="9">
        <v>-3220607.24</v>
      </c>
      <c r="EQ9" s="9"/>
      <c r="ER9" s="9"/>
      <c r="ES9" s="9"/>
      <c r="ET9" s="9"/>
      <c r="EU9" s="9"/>
      <c r="EV9" s="10"/>
      <c r="EW9" s="9">
        <v>467350365.44999999</v>
      </c>
      <c r="EX9" s="9">
        <v>335619.1</v>
      </c>
      <c r="EY9" s="9">
        <v>467685984.55000001</v>
      </c>
      <c r="EZ9" s="9"/>
      <c r="FA9" s="10"/>
      <c r="FB9" s="9">
        <v>536980367.23000002</v>
      </c>
      <c r="FC9" s="9">
        <v>251364973.90000001</v>
      </c>
      <c r="FD9" s="9">
        <v>251364973.90000001</v>
      </c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>
        <v>254675255.75</v>
      </c>
      <c r="FT9" s="9">
        <v>190617000.33000001</v>
      </c>
      <c r="FU9" s="9"/>
      <c r="FV9" s="9"/>
      <c r="FW9" s="9"/>
      <c r="FX9" s="9">
        <v>3042563.79</v>
      </c>
      <c r="FY9" s="9">
        <v>14736407.58</v>
      </c>
      <c r="FZ9" s="9">
        <v>26995056.09</v>
      </c>
      <c r="GA9" s="9">
        <v>-1102745.6499999999</v>
      </c>
      <c r="GB9" s="9">
        <v>-810721.95</v>
      </c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>
        <v>2842450.3</v>
      </c>
      <c r="GO9" s="9"/>
      <c r="GP9" s="9"/>
      <c r="GQ9" s="9">
        <v>59111.11</v>
      </c>
      <c r="GR9" s="9">
        <v>6028034.0999999996</v>
      </c>
      <c r="GS9" s="9"/>
      <c r="GT9" s="10"/>
      <c r="GU9" s="9">
        <v>5619313.6600000001</v>
      </c>
      <c r="GV9" s="9">
        <v>204382.02</v>
      </c>
      <c r="GW9" s="9">
        <v>621623.39</v>
      </c>
      <c r="GX9" s="9"/>
      <c r="GY9" s="9"/>
      <c r="GZ9" s="10"/>
      <c r="HA9" s="9">
        <v>5202072.29</v>
      </c>
      <c r="HB9" s="9">
        <v>-159618.07</v>
      </c>
      <c r="HC9" s="9"/>
      <c r="HD9" s="9"/>
      <c r="HE9" s="10"/>
      <c r="HF9" s="9">
        <v>5361690.3600000003</v>
      </c>
      <c r="HG9" s="9">
        <v>5361690.3600000003</v>
      </c>
      <c r="HH9" s="9"/>
      <c r="HI9" s="9">
        <v>-249394.71</v>
      </c>
      <c r="HJ9" s="9">
        <v>5611085.0700000003</v>
      </c>
      <c r="HK9" s="9">
        <v>0.05</v>
      </c>
      <c r="HL9" s="9">
        <v>0.05</v>
      </c>
      <c r="HM9" s="9">
        <v>-2506016.94</v>
      </c>
      <c r="HN9" s="9">
        <v>2855673.42</v>
      </c>
      <c r="HO9" s="9">
        <v>-249394.71</v>
      </c>
      <c r="HP9" s="9">
        <v>3105068.13</v>
      </c>
      <c r="HQ9" s="9">
        <v>277812551.79000002</v>
      </c>
      <c r="HR9" s="9">
        <v>7232336.5599999996</v>
      </c>
      <c r="HS9" s="9">
        <v>14606192.82</v>
      </c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10"/>
      <c r="IH9" s="9">
        <v>299651081.17000002</v>
      </c>
      <c r="II9" s="9"/>
      <c r="IJ9" s="9"/>
      <c r="IK9" s="9">
        <v>124389004.41</v>
      </c>
      <c r="IL9" s="9">
        <v>86986190.370000005</v>
      </c>
      <c r="IM9" s="9">
        <v>5244755.99</v>
      </c>
      <c r="IN9" s="9">
        <v>27011248.469999999</v>
      </c>
      <c r="IO9" s="9"/>
      <c r="IP9" s="9"/>
      <c r="IQ9" s="9"/>
      <c r="IR9" s="9"/>
      <c r="IS9" s="9"/>
      <c r="IT9" s="9"/>
      <c r="IU9" s="10"/>
      <c r="IV9" s="9">
        <v>243631199.24000001</v>
      </c>
      <c r="IW9" s="9">
        <v>56019881.93</v>
      </c>
      <c r="IX9" s="9">
        <v>243900000</v>
      </c>
      <c r="IY9" s="9">
        <v>2842450.3</v>
      </c>
      <c r="IZ9" s="9">
        <v>5656.5</v>
      </c>
      <c r="JA9" s="9"/>
      <c r="JB9" s="9"/>
      <c r="JC9" s="9"/>
      <c r="JD9" s="10"/>
      <c r="JE9" s="9">
        <v>246748106.80000001</v>
      </c>
      <c r="JF9" s="9">
        <v>20449872.510000002</v>
      </c>
      <c r="JG9" s="9">
        <v>244225000</v>
      </c>
      <c r="JH9" s="9"/>
      <c r="JI9" s="9"/>
      <c r="JJ9" s="9"/>
      <c r="JK9" s="9"/>
      <c r="JL9" s="10"/>
      <c r="JM9" s="9">
        <v>264674872.50999999</v>
      </c>
      <c r="JN9" s="9">
        <v>-17926765.710000001</v>
      </c>
      <c r="JO9" s="9">
        <v>3231750</v>
      </c>
      <c r="JP9" s="9"/>
      <c r="JQ9" s="9"/>
      <c r="JR9" s="9"/>
      <c r="JS9" s="9"/>
      <c r="JT9" s="9"/>
      <c r="JU9" s="10"/>
      <c r="JV9" s="9">
        <v>3231750</v>
      </c>
      <c r="JW9" s="9"/>
      <c r="JX9" s="9">
        <v>5676319.9900000002</v>
      </c>
      <c r="JY9" s="9"/>
      <c r="JZ9" s="9">
        <v>29200</v>
      </c>
      <c r="KA9" s="9"/>
      <c r="KB9" s="10"/>
      <c r="KC9" s="9">
        <v>5705519.9900000002</v>
      </c>
      <c r="KD9" s="9">
        <v>-2473769.9900000002</v>
      </c>
      <c r="KE9" s="9">
        <v>-54901.53</v>
      </c>
      <c r="KF9" s="9"/>
      <c r="KG9" s="10"/>
      <c r="KH9" s="9">
        <v>35564444.700000003</v>
      </c>
      <c r="KI9" s="9">
        <v>153976766.83000001</v>
      </c>
      <c r="KJ9" s="9">
        <v>189541211.53</v>
      </c>
      <c r="KK9" s="9">
        <v>5361690.3600000003</v>
      </c>
      <c r="KL9" s="9">
        <v>810721.95</v>
      </c>
      <c r="KM9" s="9">
        <v>23231717.75</v>
      </c>
      <c r="KN9" s="9">
        <v>724215.82</v>
      </c>
      <c r="KO9" s="9">
        <v>150252.79</v>
      </c>
      <c r="KP9" s="9"/>
      <c r="KQ9" s="9"/>
      <c r="KR9" s="9">
        <v>-59111.11</v>
      </c>
      <c r="KS9" s="9">
        <v>425723.15</v>
      </c>
      <c r="KT9" s="9"/>
      <c r="KU9" s="9">
        <v>212.38</v>
      </c>
      <c r="KV9" s="9">
        <v>-2842450.3</v>
      </c>
      <c r="KW9" s="9">
        <v>-1419980.65</v>
      </c>
      <c r="KX9" s="9"/>
      <c r="KY9" s="9">
        <v>4615806.29</v>
      </c>
      <c r="KZ9" s="9">
        <v>21462749.579999998</v>
      </c>
      <c r="LA9" s="9">
        <v>5037636.9400000004</v>
      </c>
      <c r="LB9" s="9"/>
      <c r="LC9" s="9"/>
      <c r="LD9" s="9"/>
      <c r="LE9" s="10"/>
      <c r="LF9" s="9">
        <v>56019881.93</v>
      </c>
      <c r="LG9" s="9"/>
      <c r="LH9" s="9"/>
      <c r="LI9" s="9"/>
      <c r="LJ9" s="9">
        <v>189541211.53</v>
      </c>
      <c r="LK9" s="9">
        <v>153976766.83000001</v>
      </c>
      <c r="LL9" s="9"/>
      <c r="LM9" s="9"/>
      <c r="LN9" s="9"/>
      <c r="LO9" s="10"/>
      <c r="LP9" s="9">
        <v>35564444.700000003</v>
      </c>
      <c r="LQ9" s="9">
        <v>138021391.71000001</v>
      </c>
      <c r="LR9" s="9">
        <v>5611085.0700000003</v>
      </c>
      <c r="LS9" s="9"/>
      <c r="LT9" s="9">
        <v>5676319.9900000002</v>
      </c>
      <c r="LU9" s="9">
        <v>210153.17</v>
      </c>
      <c r="LV9" s="9"/>
      <c r="LW9" s="9"/>
      <c r="LX9" s="9">
        <v>137746003.62</v>
      </c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11" t="s">
        <v>1585</v>
      </c>
      <c r="MM9" s="11" t="s">
        <v>1735</v>
      </c>
      <c r="MN9" s="9">
        <v>350000</v>
      </c>
      <c r="MO9" s="11" t="s">
        <v>1528</v>
      </c>
      <c r="MP9" s="10"/>
      <c r="MQ9" s="11"/>
      <c r="MR9" s="11"/>
      <c r="MS9" s="11"/>
      <c r="MT9" s="10"/>
      <c r="MU9" s="12"/>
      <c r="MV9" s="9">
        <v>7741222.9500000002</v>
      </c>
      <c r="MW9" s="9">
        <v>14337093</v>
      </c>
      <c r="MX9" s="9">
        <v>32402397.41</v>
      </c>
      <c r="MY9" s="9"/>
      <c r="MZ9" s="9"/>
      <c r="NA9" s="9">
        <v>1521405.52</v>
      </c>
      <c r="NB9" s="9"/>
      <c r="NC9" s="9"/>
      <c r="ND9" s="9">
        <v>266004505.56999999</v>
      </c>
      <c r="NE9" s="9">
        <v>98028256.879999995</v>
      </c>
      <c r="NF9" s="9"/>
      <c r="NG9" s="9">
        <v>167976248.69</v>
      </c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>
        <v>17141414.93</v>
      </c>
      <c r="NU9" s="9">
        <v>4014940.4</v>
      </c>
      <c r="NV9" s="9"/>
      <c r="NW9" s="9">
        <v>13126474.529999999</v>
      </c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>
        <v>-366612.04</v>
      </c>
      <c r="QE9" s="9"/>
      <c r="QF9" s="9">
        <v>5957569</v>
      </c>
      <c r="QG9" s="9">
        <v>754520.55</v>
      </c>
      <c r="QH9" s="9"/>
      <c r="QI9" s="9"/>
      <c r="QJ9" s="9"/>
      <c r="QK9" s="9"/>
      <c r="QL9" s="9"/>
      <c r="QM9" s="9"/>
      <c r="QN9" s="9"/>
      <c r="QO9" s="9"/>
      <c r="QP9" s="9"/>
      <c r="QQ9" s="9">
        <v>2842450.3</v>
      </c>
      <c r="QR9" s="9"/>
      <c r="QS9" s="9"/>
      <c r="QT9" s="9"/>
      <c r="QU9" s="9"/>
      <c r="QV9" s="9"/>
      <c r="QW9" s="9">
        <v>8481.7800000000007</v>
      </c>
      <c r="QX9" s="9">
        <v>70465.100000000006</v>
      </c>
      <c r="QY9" s="9">
        <v>9266874.6899999995</v>
      </c>
      <c r="QZ9" s="9">
        <v>1633346.44</v>
      </c>
      <c r="RA9" s="9">
        <v>-22.73</v>
      </c>
      <c r="RB9" s="9">
        <v>7633550.9800000004</v>
      </c>
      <c r="RC9" s="9">
        <v>0</v>
      </c>
      <c r="RD9" s="9">
        <v>810721.95</v>
      </c>
      <c r="RE9" s="9"/>
      <c r="RF9" s="9"/>
      <c r="RG9" s="9"/>
      <c r="RH9" s="9"/>
      <c r="RI9" s="9">
        <v>862.38</v>
      </c>
      <c r="RJ9" s="9">
        <v>889072.16</v>
      </c>
      <c r="RK9" s="9"/>
      <c r="RL9" s="9">
        <v>-238189.7</v>
      </c>
      <c r="RM9" s="9"/>
      <c r="RN9" s="9">
        <v>23653.83</v>
      </c>
      <c r="RO9" s="9"/>
      <c r="RP9" s="9"/>
      <c r="RQ9" s="9">
        <v>21055554.68</v>
      </c>
      <c r="RR9" s="9">
        <v>8.3800000000000008</v>
      </c>
      <c r="RS9" s="9">
        <v>6241315.1699999999</v>
      </c>
      <c r="RT9" s="9">
        <v>14069869.949999999</v>
      </c>
      <c r="RU9" s="9">
        <v>61408.41</v>
      </c>
      <c r="RV9" s="9">
        <v>3907449.46</v>
      </c>
      <c r="RW9" s="9"/>
      <c r="RX9" s="9"/>
      <c r="RY9" s="9">
        <v>2088864.87</v>
      </c>
      <c r="RZ9" s="9">
        <v>4554106.0999999996</v>
      </c>
      <c r="SA9" s="9">
        <v>15</v>
      </c>
      <c r="SB9" s="9"/>
      <c r="SC9" s="9"/>
      <c r="SD9" s="9"/>
      <c r="SE9" s="9"/>
      <c r="SF9" s="9"/>
      <c r="SG9" s="9"/>
      <c r="SH9" s="9">
        <v>85369127.120000005</v>
      </c>
      <c r="SI9" s="9">
        <v>11307716.17</v>
      </c>
      <c r="SJ9" s="9">
        <v>12924779.42</v>
      </c>
      <c r="SK9" s="9">
        <v>73893892.480000004</v>
      </c>
      <c r="SL9" s="9">
        <v>75510955.730000004</v>
      </c>
      <c r="SM9" s="9"/>
      <c r="SN9" s="9"/>
      <c r="SO9" s="11" t="s">
        <v>1823</v>
      </c>
      <c r="SP9" s="11" t="s">
        <v>1794</v>
      </c>
      <c r="SQ9" s="11">
        <v>2474470100</v>
      </c>
      <c r="SR9" s="11"/>
      <c r="SS9" s="11"/>
      <c r="ST9" s="11" t="s">
        <v>1817</v>
      </c>
      <c r="SU9" s="11">
        <v>61806100</v>
      </c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 t="s">
        <v>1799</v>
      </c>
      <c r="TK9" s="11" t="s">
        <v>1804</v>
      </c>
      <c r="TL9" s="11">
        <v>710622000</v>
      </c>
      <c r="TM9" s="11"/>
      <c r="TN9" s="11"/>
      <c r="TO9" s="11" t="s">
        <v>1779</v>
      </c>
      <c r="TP9" s="11">
        <v>299721500</v>
      </c>
      <c r="TQ9" s="11"/>
      <c r="TR9" s="11"/>
      <c r="TS9" s="11" t="s">
        <v>1809</v>
      </c>
      <c r="TT9" s="11">
        <v>125706700</v>
      </c>
      <c r="TU9" s="11"/>
      <c r="TV9" s="11"/>
      <c r="TW9" s="11" t="s">
        <v>1783</v>
      </c>
      <c r="TX9" s="11">
        <v>61806100</v>
      </c>
      <c r="TY9" s="11"/>
      <c r="TZ9" s="11"/>
      <c r="UA9" s="11" t="s">
        <v>1786</v>
      </c>
      <c r="UB9" s="11">
        <v>16257400</v>
      </c>
      <c r="UC9" s="11"/>
      <c r="UD9" s="11"/>
      <c r="UE9" s="11" t="s">
        <v>1814</v>
      </c>
      <c r="UF9" s="11" t="s">
        <v>1789</v>
      </c>
      <c r="UG9" s="11">
        <v>2467847400</v>
      </c>
      <c r="UH9" s="11"/>
      <c r="UI9" s="11"/>
      <c r="UJ9" s="11" t="s">
        <v>1818</v>
      </c>
      <c r="UK9" s="11">
        <v>6481100</v>
      </c>
      <c r="UL9" s="11"/>
      <c r="UM9" s="11"/>
      <c r="UN9" s="11" t="s">
        <v>1792</v>
      </c>
      <c r="UO9" s="11">
        <v>1396200</v>
      </c>
      <c r="UP9" s="11"/>
      <c r="UQ9" s="11"/>
      <c r="UR9" s="11" t="s">
        <v>1791</v>
      </c>
      <c r="US9" s="11">
        <v>14086.91</v>
      </c>
      <c r="UT9" s="11"/>
      <c r="UU9" s="11"/>
      <c r="UV9" s="11" t="s">
        <v>1766</v>
      </c>
      <c r="UW9" s="11"/>
      <c r="UX9" s="11"/>
      <c r="UY9" s="11"/>
      <c r="UZ9" s="11"/>
      <c r="VA9" s="11">
        <v>623068192.06999993</v>
      </c>
      <c r="VB9" s="11">
        <v>100</v>
      </c>
      <c r="VC9" s="11">
        <v>9865340.9600000009</v>
      </c>
      <c r="VD9" s="11">
        <v>95237663.959999993</v>
      </c>
      <c r="VE9" s="11">
        <v>0</v>
      </c>
      <c r="VF9" s="11">
        <v>9523766.4000000004</v>
      </c>
      <c r="VG9" s="11">
        <v>0</v>
      </c>
      <c r="VH9" s="11">
        <v>0</v>
      </c>
      <c r="VI9" s="11">
        <v>0</v>
      </c>
      <c r="VJ9" s="11">
        <v>0</v>
      </c>
      <c r="VK9" s="11">
        <v>0</v>
      </c>
      <c r="VL9" s="11">
        <v>0</v>
      </c>
      <c r="VM9" s="11">
        <v>0</v>
      </c>
      <c r="VN9" s="11">
        <v>0</v>
      </c>
      <c r="VO9" s="11">
        <v>0</v>
      </c>
      <c r="VP9" s="11">
        <v>0</v>
      </c>
    </row>
    <row r="10" spans="1:588" ht="13.8">
      <c r="C10" t="s">
        <v>1566</v>
      </c>
      <c r="E10" s="11" t="s">
        <v>1602</v>
      </c>
      <c r="F10" s="9">
        <v>5639652485.4499998</v>
      </c>
      <c r="G10" s="9"/>
      <c r="H10" s="9">
        <v>58964950</v>
      </c>
      <c r="I10" s="9">
        <v>1771530816.78</v>
      </c>
      <c r="J10" s="9">
        <v>16279731612.379999</v>
      </c>
      <c r="K10" s="9">
        <v>77359477.519999996</v>
      </c>
      <c r="L10" s="9"/>
      <c r="M10" s="9"/>
      <c r="N10" s="9">
        <v>9354497.9199999999</v>
      </c>
      <c r="O10" s="9">
        <v>9673384608.25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v>473759203.54000002</v>
      </c>
      <c r="AC10" s="9"/>
      <c r="AD10" s="10"/>
      <c r="AE10" s="9">
        <v>33983737651.84</v>
      </c>
      <c r="AF10" s="9"/>
      <c r="AG10" s="9"/>
      <c r="AH10" s="9">
        <v>369938380</v>
      </c>
      <c r="AI10" s="9">
        <v>100000000</v>
      </c>
      <c r="AJ10" s="9">
        <v>323978874.14999998</v>
      </c>
      <c r="AK10" s="9">
        <v>1907804406.77</v>
      </c>
      <c r="AL10" s="9"/>
      <c r="AM10" s="9">
        <v>4549706173.0100002</v>
      </c>
      <c r="AN10" s="9"/>
      <c r="AO10" s="9">
        <v>275996345.81</v>
      </c>
      <c r="AP10" s="9"/>
      <c r="AQ10" s="9"/>
      <c r="AR10" s="9"/>
      <c r="AS10" s="9">
        <v>768104928.36000001</v>
      </c>
      <c r="AT10" s="9"/>
      <c r="AU10" s="9"/>
      <c r="AV10" s="9">
        <v>61155495.340000004</v>
      </c>
      <c r="AW10" s="9">
        <v>3752298.38</v>
      </c>
      <c r="AX10" s="9"/>
      <c r="AY10" s="9"/>
      <c r="AZ10" s="9"/>
      <c r="BA10" s="10"/>
      <c r="BB10" s="9">
        <v>8360436901.8199997</v>
      </c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10"/>
      <c r="BY10" s="9">
        <v>42344174553.660004</v>
      </c>
      <c r="BZ10" s="9">
        <v>2542700000</v>
      </c>
      <c r="CA10" s="9"/>
      <c r="CB10" s="9">
        <v>5713330000</v>
      </c>
      <c r="CC10" s="9">
        <v>1153095691.1600001</v>
      </c>
      <c r="CD10" s="9">
        <v>52184496.100000001</v>
      </c>
      <c r="CE10" s="9">
        <v>11459888.960000001</v>
      </c>
      <c r="CF10" s="9">
        <v>909639678.86000001</v>
      </c>
      <c r="CG10" s="9"/>
      <c r="CH10" s="9">
        <v>49921958.420000002</v>
      </c>
      <c r="CI10" s="9"/>
      <c r="CJ10" s="9">
        <v>137147106.33000001</v>
      </c>
      <c r="CK10" s="9"/>
      <c r="CL10" s="9"/>
      <c r="CM10" s="9"/>
      <c r="CN10" s="9">
        <v>1386631583.95</v>
      </c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10"/>
      <c r="DB10" s="9">
        <v>11956110403.780001</v>
      </c>
      <c r="DC10" s="9">
        <v>9910686600.9200001</v>
      </c>
      <c r="DD10" s="9">
        <v>500000000</v>
      </c>
      <c r="DE10" s="9">
        <v>2650298783.0999999</v>
      </c>
      <c r="DF10" s="9"/>
      <c r="DG10" s="9"/>
      <c r="DH10" s="9"/>
      <c r="DI10" s="9"/>
      <c r="DJ10" s="9"/>
      <c r="DK10" s="9"/>
      <c r="DL10" s="9"/>
      <c r="DM10" s="10"/>
      <c r="DN10" s="9">
        <v>13060985384.02</v>
      </c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10"/>
      <c r="EH10" s="9">
        <v>25017095787.799999</v>
      </c>
      <c r="EI10" s="9">
        <v>651258100</v>
      </c>
      <c r="EJ10" s="9"/>
      <c r="EK10" s="9"/>
      <c r="EL10" s="9">
        <v>14168482311.639999</v>
      </c>
      <c r="EM10" s="9">
        <v>4745.82</v>
      </c>
      <c r="EN10" s="9">
        <v>452540962.16000003</v>
      </c>
      <c r="EO10" s="9"/>
      <c r="EP10" s="9"/>
      <c r="EQ10" s="9"/>
      <c r="ER10" s="9"/>
      <c r="ES10" s="9"/>
      <c r="ET10" s="9"/>
      <c r="EU10" s="9"/>
      <c r="EV10" s="10"/>
      <c r="EW10" s="9">
        <v>15272286119.620001</v>
      </c>
      <c r="EX10" s="9">
        <v>2054792646.24</v>
      </c>
      <c r="EY10" s="9">
        <v>17327078765.860001</v>
      </c>
      <c r="EZ10" s="9"/>
      <c r="FA10" s="10"/>
      <c r="FB10" s="9">
        <v>42344174553.660004</v>
      </c>
      <c r="FC10" s="9">
        <v>2575242734.1900001</v>
      </c>
      <c r="FD10" s="9">
        <v>2575242734.1900001</v>
      </c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>
        <v>2458814457.8000002</v>
      </c>
      <c r="FT10" s="9">
        <v>2038505638.3299999</v>
      </c>
      <c r="FU10" s="9"/>
      <c r="FV10" s="9"/>
      <c r="FW10" s="9"/>
      <c r="FX10" s="9">
        <v>64036442.68</v>
      </c>
      <c r="FY10" s="9">
        <v>104744553.47</v>
      </c>
      <c r="FZ10" s="9">
        <v>168887244.56999999</v>
      </c>
      <c r="GA10" s="9">
        <v>82552153.680000007</v>
      </c>
      <c r="GB10" s="9">
        <v>-88425.07</v>
      </c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>
        <v>34273777.439999998</v>
      </c>
      <c r="GO10" s="9">
        <v>-14932014.49</v>
      </c>
      <c r="GP10" s="9"/>
      <c r="GQ10" s="9">
        <v>-127681.2</v>
      </c>
      <c r="GR10" s="9">
        <v>206448999.34</v>
      </c>
      <c r="GS10" s="9"/>
      <c r="GT10" s="10"/>
      <c r="GU10" s="9">
        <v>357023371.97000003</v>
      </c>
      <c r="GV10" s="9">
        <v>3046381.66</v>
      </c>
      <c r="GW10" s="9">
        <v>492118.21</v>
      </c>
      <c r="GX10" s="9"/>
      <c r="GY10" s="9"/>
      <c r="GZ10" s="10"/>
      <c r="HA10" s="9">
        <v>359577635.42000002</v>
      </c>
      <c r="HB10" s="9">
        <v>115241812.01000001</v>
      </c>
      <c r="HC10" s="9"/>
      <c r="HD10" s="9"/>
      <c r="HE10" s="10"/>
      <c r="HF10" s="9">
        <v>244335823.41</v>
      </c>
      <c r="HG10" s="9">
        <v>244335823.41</v>
      </c>
      <c r="HH10" s="9"/>
      <c r="HI10" s="9">
        <v>54592149.289999999</v>
      </c>
      <c r="HJ10" s="9">
        <v>189743674.12</v>
      </c>
      <c r="HK10" s="9"/>
      <c r="HL10" s="9"/>
      <c r="HM10" s="9"/>
      <c r="HN10" s="9">
        <v>244335823.41</v>
      </c>
      <c r="HO10" s="9">
        <v>54592149.289999999</v>
      </c>
      <c r="HP10" s="9">
        <v>189743674.12</v>
      </c>
      <c r="HQ10" s="9">
        <v>2029004164.97</v>
      </c>
      <c r="HR10" s="9"/>
      <c r="HS10" s="9">
        <v>1846269603.3299999</v>
      </c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10"/>
      <c r="IH10" s="9">
        <v>3875273768.3000002</v>
      </c>
      <c r="II10" s="9"/>
      <c r="IJ10" s="9"/>
      <c r="IK10" s="9">
        <v>1223154242.8599999</v>
      </c>
      <c r="IL10" s="9">
        <v>123649042.87</v>
      </c>
      <c r="IM10" s="9">
        <v>143089687.40000001</v>
      </c>
      <c r="IN10" s="9">
        <v>2278065069.7199998</v>
      </c>
      <c r="IO10" s="9"/>
      <c r="IP10" s="9"/>
      <c r="IQ10" s="9"/>
      <c r="IR10" s="9"/>
      <c r="IS10" s="9"/>
      <c r="IT10" s="9"/>
      <c r="IU10" s="10"/>
      <c r="IV10" s="9">
        <v>3767958042.8499999</v>
      </c>
      <c r="IW10" s="9">
        <v>107315725.45</v>
      </c>
      <c r="IX10" s="9"/>
      <c r="IY10" s="9">
        <v>31238444.84</v>
      </c>
      <c r="IZ10" s="9"/>
      <c r="JA10" s="9"/>
      <c r="JB10" s="9"/>
      <c r="JC10" s="9"/>
      <c r="JD10" s="10"/>
      <c r="JE10" s="9">
        <v>31238444.84</v>
      </c>
      <c r="JF10" s="9">
        <v>483028585.10000002</v>
      </c>
      <c r="JG10" s="9">
        <v>140000000</v>
      </c>
      <c r="JH10" s="9"/>
      <c r="JI10" s="9"/>
      <c r="JJ10" s="9">
        <v>341841781.99000001</v>
      </c>
      <c r="JK10" s="9"/>
      <c r="JL10" s="10"/>
      <c r="JM10" s="9">
        <v>964870367.09000003</v>
      </c>
      <c r="JN10" s="9">
        <v>-933631922.25</v>
      </c>
      <c r="JO10" s="9">
        <v>2245456000</v>
      </c>
      <c r="JP10" s="9"/>
      <c r="JQ10" s="9">
        <v>9357107333.3400002</v>
      </c>
      <c r="JR10" s="9">
        <v>1053956335.0599999</v>
      </c>
      <c r="JS10" s="9"/>
      <c r="JT10" s="9"/>
      <c r="JU10" s="10"/>
      <c r="JV10" s="9">
        <v>12656519668.4</v>
      </c>
      <c r="JW10" s="9">
        <v>9007445453.9200001</v>
      </c>
      <c r="JX10" s="9">
        <v>665886123.13999999</v>
      </c>
      <c r="JY10" s="9"/>
      <c r="JZ10" s="9">
        <v>2661314039.02</v>
      </c>
      <c r="KA10" s="9"/>
      <c r="KB10" s="10"/>
      <c r="KC10" s="9">
        <v>12334645616.08</v>
      </c>
      <c r="KD10" s="9">
        <v>321874052.31999999</v>
      </c>
      <c r="KE10" s="9"/>
      <c r="KF10" s="9"/>
      <c r="KG10" s="10"/>
      <c r="KH10" s="9">
        <v>-504442144.48000002</v>
      </c>
      <c r="KI10" s="9">
        <v>1992844538.4200001</v>
      </c>
      <c r="KJ10" s="9">
        <v>1488402393.9400001</v>
      </c>
      <c r="KK10" s="9">
        <v>244335823.41</v>
      </c>
      <c r="KL10" s="9">
        <v>-88425.07</v>
      </c>
      <c r="KM10" s="9">
        <v>161945559.11000001</v>
      </c>
      <c r="KN10" s="9">
        <v>22431212.66</v>
      </c>
      <c r="KO10" s="9">
        <v>16798842.460000001</v>
      </c>
      <c r="KP10" s="9"/>
      <c r="KQ10" s="9"/>
      <c r="KR10" s="9">
        <v>127681.2</v>
      </c>
      <c r="KS10" s="9"/>
      <c r="KT10" s="9"/>
      <c r="KU10" s="9">
        <v>114100676.54000001</v>
      </c>
      <c r="KV10" s="9">
        <v>-34273777.439999998</v>
      </c>
      <c r="KW10" s="9">
        <v>23291.72</v>
      </c>
      <c r="KX10" s="9"/>
      <c r="KY10" s="9">
        <v>618851572.83000004</v>
      </c>
      <c r="KZ10" s="9">
        <v>-2444183890.23</v>
      </c>
      <c r="LA10" s="9">
        <v>1407247158.26</v>
      </c>
      <c r="LB10" s="9"/>
      <c r="LC10" s="9"/>
      <c r="LD10" s="9"/>
      <c r="LE10" s="10"/>
      <c r="LF10" s="9">
        <v>107315725.45</v>
      </c>
      <c r="LG10" s="9"/>
      <c r="LH10" s="9"/>
      <c r="LI10" s="9"/>
      <c r="LJ10" s="9">
        <v>1488402393.9400001</v>
      </c>
      <c r="LK10" s="9">
        <v>1992844538.4200001</v>
      </c>
      <c r="LL10" s="9"/>
      <c r="LM10" s="9"/>
      <c r="LN10" s="9"/>
      <c r="LO10" s="10"/>
      <c r="LP10" s="9">
        <v>-504442144.48000002</v>
      </c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11" t="s">
        <v>1588</v>
      </c>
      <c r="MM10" s="11"/>
      <c r="MN10" s="9"/>
      <c r="MO10" s="11" t="s">
        <v>1528</v>
      </c>
      <c r="MP10" s="10"/>
      <c r="MQ10" s="11"/>
      <c r="MR10" s="11"/>
      <c r="MS10" s="11"/>
      <c r="MT10" s="10"/>
      <c r="MU10" s="12"/>
      <c r="MV10" s="9">
        <v>0</v>
      </c>
      <c r="MW10" s="9"/>
      <c r="MX10" s="9">
        <v>0</v>
      </c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>
        <v>114100676.54000001</v>
      </c>
      <c r="RJ10" s="9">
        <v>35847907.649999999</v>
      </c>
      <c r="RK10" s="9"/>
      <c r="RL10" s="9">
        <v>-92539.57</v>
      </c>
      <c r="RM10" s="9">
        <v>4391924.3600000003</v>
      </c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11"/>
      <c r="SP10" s="18" t="s">
        <v>1561</v>
      </c>
      <c r="SQ10" s="11"/>
      <c r="SR10" s="11"/>
      <c r="SS10" s="11"/>
      <c r="ST10" s="18" t="s">
        <v>1561</v>
      </c>
      <c r="SU10" s="11"/>
      <c r="SV10" s="11"/>
      <c r="SW10" s="11"/>
      <c r="SX10" s="18" t="s">
        <v>1561</v>
      </c>
      <c r="SY10" s="11"/>
      <c r="SZ10" s="11"/>
      <c r="TA10" s="11"/>
      <c r="TB10" s="18" t="s">
        <v>1561</v>
      </c>
      <c r="TC10" s="11"/>
      <c r="TD10" s="11"/>
      <c r="TE10" s="11"/>
      <c r="TF10" s="18" t="s">
        <v>1561</v>
      </c>
      <c r="TG10" s="11"/>
      <c r="TH10" s="11"/>
      <c r="TI10" s="11"/>
      <c r="TJ10" s="11"/>
      <c r="TK10" s="11"/>
      <c r="TL10" s="11"/>
      <c r="TM10" s="11"/>
      <c r="TN10" s="11"/>
      <c r="TO10" s="11"/>
      <c r="TP10" s="11"/>
      <c r="TQ10" s="11"/>
      <c r="TR10" s="11"/>
      <c r="TS10" s="11"/>
      <c r="TT10" s="11"/>
      <c r="TU10" s="11"/>
      <c r="TV10" s="11"/>
      <c r="TW10" s="11"/>
      <c r="TX10" s="11"/>
      <c r="TY10" s="11"/>
      <c r="TZ10" s="11"/>
      <c r="UA10" s="11"/>
      <c r="UB10" s="11"/>
      <c r="UC10" s="11"/>
      <c r="UD10" s="11"/>
      <c r="UE10" s="11"/>
      <c r="UF10" s="11"/>
      <c r="UG10" s="11"/>
      <c r="UH10" s="11"/>
      <c r="UI10" s="11"/>
      <c r="UJ10" s="11"/>
      <c r="UK10" s="11"/>
      <c r="UL10" s="11"/>
      <c r="UM10" s="11"/>
      <c r="UN10" s="11"/>
      <c r="UO10" s="11"/>
      <c r="UP10" s="11"/>
      <c r="UQ10" s="11"/>
      <c r="UR10" s="11"/>
      <c r="US10" s="11"/>
      <c r="UT10" s="11"/>
      <c r="UU10" s="11"/>
      <c r="UV10" s="11"/>
      <c r="UW10" s="11"/>
      <c r="UX10" s="11"/>
      <c r="UY10" s="11"/>
      <c r="UZ10" s="11"/>
      <c r="VA10" s="11"/>
      <c r="VB10" s="11"/>
      <c r="VC10" s="11"/>
      <c r="VD10" s="11"/>
      <c r="VE10" s="11"/>
      <c r="VF10" s="11"/>
      <c r="VG10" s="11"/>
      <c r="VH10" s="11"/>
      <c r="VI10" s="11"/>
      <c r="VJ10" s="11"/>
      <c r="VK10" s="11"/>
      <c r="VL10" s="11"/>
      <c r="VM10" s="11"/>
      <c r="VN10" s="11"/>
      <c r="VO10" s="11"/>
      <c r="VP10" s="11"/>
    </row>
    <row r="11" spans="1:588" ht="13.8">
      <c r="C11" t="s">
        <v>1567</v>
      </c>
      <c r="E11" s="11" t="s">
        <v>1603</v>
      </c>
      <c r="F11" s="9">
        <v>3073305999.1500001</v>
      </c>
      <c r="G11" s="9"/>
      <c r="H11" s="9">
        <v>995618.88</v>
      </c>
      <c r="I11" s="9">
        <v>459380365.25</v>
      </c>
      <c r="J11" s="9">
        <v>2134942982.6600001</v>
      </c>
      <c r="K11" s="9">
        <v>902189641.23000002</v>
      </c>
      <c r="L11" s="9"/>
      <c r="M11" s="9">
        <v>14000000</v>
      </c>
      <c r="N11" s="9">
        <v>19328302.030000001</v>
      </c>
      <c r="O11" s="9">
        <v>7711630394.0699997</v>
      </c>
      <c r="P11" s="9"/>
      <c r="Q11" s="9"/>
      <c r="R11" s="9"/>
      <c r="S11" s="9">
        <v>30000000</v>
      </c>
      <c r="T11" s="9"/>
      <c r="U11" s="9"/>
      <c r="V11" s="9"/>
      <c r="W11" s="9"/>
      <c r="X11" s="9"/>
      <c r="Y11" s="9"/>
      <c r="Z11" s="9"/>
      <c r="AA11" s="9"/>
      <c r="AB11" s="9">
        <v>342626537.60000002</v>
      </c>
      <c r="AC11" s="9"/>
      <c r="AD11" s="10"/>
      <c r="AE11" s="9">
        <v>14688399840.870001</v>
      </c>
      <c r="AF11" s="9"/>
      <c r="AG11" s="9"/>
      <c r="AH11" s="9">
        <v>1525270668.23</v>
      </c>
      <c r="AI11" s="9"/>
      <c r="AJ11" s="9">
        <v>1783260865</v>
      </c>
      <c r="AK11" s="9">
        <v>1048604411.66</v>
      </c>
      <c r="AL11" s="9">
        <v>16639572.33</v>
      </c>
      <c r="AM11" s="9">
        <v>1733508126.8599999</v>
      </c>
      <c r="AN11" s="9"/>
      <c r="AO11" s="9">
        <v>214361252.86000001</v>
      </c>
      <c r="AP11" s="9">
        <v>6615252.7999999998</v>
      </c>
      <c r="AQ11" s="9">
        <v>16255338.140000001</v>
      </c>
      <c r="AR11" s="9"/>
      <c r="AS11" s="9">
        <v>966510220.44000006</v>
      </c>
      <c r="AT11" s="9">
        <v>1904310.38</v>
      </c>
      <c r="AU11" s="9">
        <v>2220021373.3600001</v>
      </c>
      <c r="AV11" s="9">
        <v>134781949.62</v>
      </c>
      <c r="AW11" s="9">
        <v>244834234.38</v>
      </c>
      <c r="AX11" s="9"/>
      <c r="AY11" s="9">
        <v>726331581.32000005</v>
      </c>
      <c r="AZ11" s="9"/>
      <c r="BA11" s="10"/>
      <c r="BB11" s="9">
        <v>10638899157.379999</v>
      </c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10"/>
      <c r="BY11" s="9">
        <v>25327298998.25</v>
      </c>
      <c r="BZ11" s="9">
        <v>1910190000</v>
      </c>
      <c r="CA11" s="9"/>
      <c r="CB11" s="9">
        <v>474592262.69999999</v>
      </c>
      <c r="CC11" s="9">
        <v>621055029.49000001</v>
      </c>
      <c r="CD11" s="9">
        <v>3025125320.4099998</v>
      </c>
      <c r="CE11" s="9">
        <v>103708383.62</v>
      </c>
      <c r="CF11" s="9">
        <v>114538770.44</v>
      </c>
      <c r="CG11" s="9"/>
      <c r="CH11" s="9">
        <v>151343591.86000001</v>
      </c>
      <c r="CI11" s="9"/>
      <c r="CJ11" s="9">
        <v>1501972391.53</v>
      </c>
      <c r="CK11" s="9"/>
      <c r="CL11" s="9"/>
      <c r="CM11" s="9"/>
      <c r="CN11" s="9">
        <v>1317597091.6600001</v>
      </c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>
        <v>500000000</v>
      </c>
      <c r="CZ11" s="9"/>
      <c r="DA11" s="10"/>
      <c r="DB11" s="9">
        <v>9720122841.7099991</v>
      </c>
      <c r="DC11" s="9">
        <v>4988500000</v>
      </c>
      <c r="DD11" s="9">
        <v>4827267079.0500002</v>
      </c>
      <c r="DE11" s="9">
        <v>1226725355.52</v>
      </c>
      <c r="DF11" s="9"/>
      <c r="DG11" s="9">
        <v>71270385.170000002</v>
      </c>
      <c r="DH11" s="9"/>
      <c r="DI11" s="9">
        <v>339460217.93000001</v>
      </c>
      <c r="DJ11" s="9">
        <v>57629341.280000001</v>
      </c>
      <c r="DK11" s="9"/>
      <c r="DL11" s="9"/>
      <c r="DM11" s="10"/>
      <c r="DN11" s="9">
        <v>11510852378.950001</v>
      </c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10"/>
      <c r="EH11" s="9">
        <v>21230975220.66</v>
      </c>
      <c r="EI11" s="9">
        <v>1000000000</v>
      </c>
      <c r="EJ11" s="9"/>
      <c r="EK11" s="9"/>
      <c r="EL11" s="9">
        <v>1383009658.1700001</v>
      </c>
      <c r="EM11" s="9"/>
      <c r="EN11" s="9">
        <v>295262520.48000002</v>
      </c>
      <c r="EO11" s="9"/>
      <c r="EP11" s="9">
        <v>136918035.03</v>
      </c>
      <c r="EQ11" s="9"/>
      <c r="ER11" s="9"/>
      <c r="ES11" s="9"/>
      <c r="ET11" s="9"/>
      <c r="EU11" s="9"/>
      <c r="EV11" s="10"/>
      <c r="EW11" s="9">
        <v>2815190213.6799998</v>
      </c>
      <c r="EX11" s="9">
        <v>1281133563.9100001</v>
      </c>
      <c r="EY11" s="9">
        <v>4096323777.5900002</v>
      </c>
      <c r="EZ11" s="9"/>
      <c r="FA11" s="10"/>
      <c r="FB11" s="9">
        <v>25327298998.25</v>
      </c>
      <c r="FC11" s="9">
        <v>3387456587.4299998</v>
      </c>
      <c r="FD11" s="9">
        <v>3387456587.4299998</v>
      </c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>
        <v>3706157001.21</v>
      </c>
      <c r="FT11" s="9">
        <v>2361597780.4400001</v>
      </c>
      <c r="FU11" s="9"/>
      <c r="FV11" s="9"/>
      <c r="FW11" s="9"/>
      <c r="FX11" s="9">
        <v>32938567.02</v>
      </c>
      <c r="FY11" s="9">
        <v>432660870.79000002</v>
      </c>
      <c r="FZ11" s="9">
        <v>373807200.12</v>
      </c>
      <c r="GA11" s="9">
        <v>461456570.62</v>
      </c>
      <c r="GB11" s="9">
        <v>-20784308.809999999</v>
      </c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>
        <v>382318033.67000002</v>
      </c>
      <c r="GN11" s="9">
        <v>-30390456.91</v>
      </c>
      <c r="GO11" s="9"/>
      <c r="GP11" s="9"/>
      <c r="GQ11" s="9">
        <v>-2744758.28</v>
      </c>
      <c r="GR11" s="9">
        <v>89707198.650000006</v>
      </c>
      <c r="GS11" s="9"/>
      <c r="GT11" s="10"/>
      <c r="GU11" s="9">
        <v>120189603.34999999</v>
      </c>
      <c r="GV11" s="9">
        <v>112296036.41</v>
      </c>
      <c r="GW11" s="9">
        <v>6614961.7000000002</v>
      </c>
      <c r="GX11" s="9"/>
      <c r="GY11" s="9"/>
      <c r="GZ11" s="10"/>
      <c r="HA11" s="9">
        <v>225870678.06</v>
      </c>
      <c r="HB11" s="9">
        <v>57073140.109999999</v>
      </c>
      <c r="HC11" s="9"/>
      <c r="HD11" s="9"/>
      <c r="HE11" s="10"/>
      <c r="HF11" s="9">
        <v>168797537.94999999</v>
      </c>
      <c r="HG11" s="9"/>
      <c r="HH11" s="9"/>
      <c r="HI11" s="9">
        <v>133292753.03</v>
      </c>
      <c r="HJ11" s="9">
        <v>35504784.920000002</v>
      </c>
      <c r="HK11" s="9"/>
      <c r="HL11" s="9"/>
      <c r="HM11" s="9"/>
      <c r="HN11" s="9">
        <v>168797537.94999999</v>
      </c>
      <c r="HO11" s="9">
        <v>133292753.03</v>
      </c>
      <c r="HP11" s="9">
        <v>35504784.920000002</v>
      </c>
      <c r="HQ11" s="9">
        <v>6070995333.4099998</v>
      </c>
      <c r="HR11" s="9">
        <v>397952.95</v>
      </c>
      <c r="HS11" s="9">
        <v>4671320518.0100002</v>
      </c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10"/>
      <c r="IH11" s="9">
        <v>10742713804.370001</v>
      </c>
      <c r="II11" s="9"/>
      <c r="IJ11" s="9"/>
      <c r="IK11" s="9">
        <v>5544720856.2700005</v>
      </c>
      <c r="IL11" s="9">
        <v>455668813.72000003</v>
      </c>
      <c r="IM11" s="9">
        <v>235103979.28999999</v>
      </c>
      <c r="IN11" s="9">
        <v>5489698645.1999998</v>
      </c>
      <c r="IO11" s="9"/>
      <c r="IP11" s="9"/>
      <c r="IQ11" s="9"/>
      <c r="IR11" s="9"/>
      <c r="IS11" s="9"/>
      <c r="IT11" s="9"/>
      <c r="IU11" s="10"/>
      <c r="IV11" s="9">
        <v>11725192294.48</v>
      </c>
      <c r="IW11" s="9">
        <v>-982478490.11000001</v>
      </c>
      <c r="IX11" s="9">
        <v>2848293028.23</v>
      </c>
      <c r="IY11" s="9">
        <v>7839436.6600000001</v>
      </c>
      <c r="IZ11" s="9">
        <v>17888.560000000001</v>
      </c>
      <c r="JA11" s="9">
        <v>-1669108.18</v>
      </c>
      <c r="JB11" s="9">
        <v>459378.67</v>
      </c>
      <c r="JC11" s="9"/>
      <c r="JD11" s="10"/>
      <c r="JE11" s="9">
        <v>2854940623.9400001</v>
      </c>
      <c r="JF11" s="9">
        <v>326780614.97000003</v>
      </c>
      <c r="JG11" s="9">
        <v>4673487238.1099997</v>
      </c>
      <c r="JH11" s="9"/>
      <c r="JI11" s="9">
        <v>-231382650.52000001</v>
      </c>
      <c r="JJ11" s="9">
        <v>824094031.94000006</v>
      </c>
      <c r="JK11" s="9"/>
      <c r="JL11" s="10"/>
      <c r="JM11" s="9">
        <v>5592979234.5</v>
      </c>
      <c r="JN11" s="9">
        <v>-2738038610.5599999</v>
      </c>
      <c r="JO11" s="9">
        <v>88508000</v>
      </c>
      <c r="JP11" s="9">
        <v>88408000</v>
      </c>
      <c r="JQ11" s="9">
        <v>8859047377.7800007</v>
      </c>
      <c r="JR11" s="9">
        <v>353263454.14999998</v>
      </c>
      <c r="JS11" s="9"/>
      <c r="JT11" s="9"/>
      <c r="JU11" s="10"/>
      <c r="JV11" s="9">
        <v>9300818831.9300003</v>
      </c>
      <c r="JW11" s="9">
        <v>3596058841.77</v>
      </c>
      <c r="JX11" s="9">
        <v>665578821.55999994</v>
      </c>
      <c r="JY11" s="9"/>
      <c r="JZ11" s="9">
        <v>324194548.19</v>
      </c>
      <c r="KA11" s="9"/>
      <c r="KB11" s="10"/>
      <c r="KC11" s="9">
        <v>4585832211.5200005</v>
      </c>
      <c r="KD11" s="9">
        <v>4714986620.4099998</v>
      </c>
      <c r="KE11" s="9">
        <v>105925.82</v>
      </c>
      <c r="KF11" s="9"/>
      <c r="KG11" s="10"/>
      <c r="KH11" s="9">
        <v>994575445.55999994</v>
      </c>
      <c r="KI11" s="9">
        <v>1570190148.8699999</v>
      </c>
      <c r="KJ11" s="9">
        <v>2564765594.4299998</v>
      </c>
      <c r="KK11" s="9">
        <v>168797537.94999999</v>
      </c>
      <c r="KL11" s="9">
        <v>20784308.809999999</v>
      </c>
      <c r="KM11" s="9">
        <v>86128849.840000004</v>
      </c>
      <c r="KN11" s="9">
        <v>23378467.5</v>
      </c>
      <c r="KO11" s="9">
        <v>22526067.5</v>
      </c>
      <c r="KP11" s="9"/>
      <c r="KQ11" s="9"/>
      <c r="KR11" s="9">
        <v>3599711.43</v>
      </c>
      <c r="KS11" s="9">
        <v>83317.960000000006</v>
      </c>
      <c r="KT11" s="9">
        <v>-382318033.67000002</v>
      </c>
      <c r="KU11" s="9">
        <v>617409318.94000006</v>
      </c>
      <c r="KV11" s="9">
        <v>30390456.91</v>
      </c>
      <c r="KW11" s="9">
        <v>-126282869.90000001</v>
      </c>
      <c r="KX11" s="9">
        <v>142866151.63</v>
      </c>
      <c r="KY11" s="9">
        <v>-3521762076.1100001</v>
      </c>
      <c r="KZ11" s="9">
        <v>576863873.26999998</v>
      </c>
      <c r="LA11" s="9">
        <v>1355056427.8299999</v>
      </c>
      <c r="LB11" s="9"/>
      <c r="LC11" s="9"/>
      <c r="LD11" s="9"/>
      <c r="LE11" s="10"/>
      <c r="LF11" s="9">
        <v>-982478490.11000001</v>
      </c>
      <c r="LG11" s="9"/>
      <c r="LH11" s="9"/>
      <c r="LI11" s="9"/>
      <c r="LJ11" s="9">
        <v>2564765594.4299998</v>
      </c>
      <c r="LK11" s="9">
        <v>1570190148.8699999</v>
      </c>
      <c r="LL11" s="9"/>
      <c r="LM11" s="9"/>
      <c r="LN11" s="9"/>
      <c r="LO11" s="10"/>
      <c r="LP11" s="9">
        <v>994575445.55999994</v>
      </c>
      <c r="LQ11" s="9">
        <v>154694426.47999999</v>
      </c>
      <c r="LR11" s="9">
        <v>35504784.920000002</v>
      </c>
      <c r="LS11" s="9"/>
      <c r="LT11" s="9"/>
      <c r="LU11" s="9"/>
      <c r="LV11" s="9"/>
      <c r="LW11" s="9"/>
      <c r="LX11" s="9">
        <v>295262520.48000002</v>
      </c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11" t="s">
        <v>1588</v>
      </c>
      <c r="MM11" s="11"/>
      <c r="MN11" s="9"/>
      <c r="MO11" s="11" t="s">
        <v>1528</v>
      </c>
      <c r="MP11" s="10"/>
      <c r="MQ11" s="11"/>
      <c r="MR11" s="11"/>
      <c r="MS11" s="11"/>
      <c r="MT11" s="10"/>
      <c r="MU11" s="12"/>
      <c r="MV11" s="9">
        <v>69366047.590000004</v>
      </c>
      <c r="MW11" s="9">
        <v>23235464.609999999</v>
      </c>
      <c r="MX11" s="9">
        <v>348905880.06</v>
      </c>
      <c r="MY11" s="9"/>
      <c r="MZ11" s="9"/>
      <c r="NA11" s="9"/>
      <c r="NB11" s="9"/>
      <c r="NC11" s="9"/>
      <c r="ND11" s="9">
        <v>2247931172.6900001</v>
      </c>
      <c r="NE11" s="9">
        <v>509862965.79000002</v>
      </c>
      <c r="NF11" s="9">
        <v>4560080.04</v>
      </c>
      <c r="NG11" s="9">
        <v>1733508126.8599999</v>
      </c>
      <c r="NH11" s="9"/>
      <c r="NI11" s="9"/>
      <c r="NJ11" s="9"/>
      <c r="NK11" s="9"/>
      <c r="NL11" s="9">
        <v>18693647.5</v>
      </c>
      <c r="NM11" s="9">
        <v>2438309.36</v>
      </c>
      <c r="NN11" s="9"/>
      <c r="NO11" s="9">
        <v>16255338.140000001</v>
      </c>
      <c r="NP11" s="9"/>
      <c r="NQ11" s="9"/>
      <c r="NR11" s="9"/>
      <c r="NS11" s="9"/>
      <c r="NT11" s="9">
        <v>1084108522.6099999</v>
      </c>
      <c r="NU11" s="9">
        <v>117598302.17</v>
      </c>
      <c r="NV11" s="9"/>
      <c r="NW11" s="9">
        <v>966510220.44000006</v>
      </c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>
        <v>3073305999.1500001</v>
      </c>
      <c r="PC11" s="9"/>
      <c r="PD11" s="9"/>
      <c r="PE11" s="9"/>
      <c r="PF11" s="9"/>
      <c r="PG11" s="9"/>
      <c r="PH11" s="9"/>
      <c r="PI11" s="9">
        <v>3073305999.1500001</v>
      </c>
      <c r="PJ11" s="9">
        <v>1910190000</v>
      </c>
      <c r="PK11" s="9"/>
      <c r="PL11" s="9"/>
      <c r="PM11" s="9"/>
      <c r="PN11" s="9"/>
      <c r="PO11" s="9"/>
      <c r="PP11" s="9"/>
      <c r="PQ11" s="9">
        <v>1910190000</v>
      </c>
      <c r="PR11" s="9">
        <v>6002000000</v>
      </c>
      <c r="PS11" s="9"/>
      <c r="PT11" s="9"/>
      <c r="PU11" s="9"/>
      <c r="PV11" s="9"/>
      <c r="PW11" s="9"/>
      <c r="PX11" s="9"/>
      <c r="PY11" s="9">
        <v>6002000000</v>
      </c>
      <c r="PZ11" s="9">
        <v>7912190000</v>
      </c>
      <c r="QA11" s="9">
        <v>1013500000</v>
      </c>
      <c r="QB11" s="9">
        <v>10000000</v>
      </c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>
        <v>471547202.31999999</v>
      </c>
      <c r="RJ11" s="9">
        <v>31752065.34</v>
      </c>
      <c r="RK11" s="9"/>
      <c r="RL11" s="9">
        <v>130703.53</v>
      </c>
      <c r="RM11" s="9">
        <v>21530730.109999999</v>
      </c>
      <c r="RN11" s="9"/>
      <c r="RO11" s="9"/>
      <c r="RP11" s="9"/>
      <c r="RQ11" s="9"/>
      <c r="RR11" s="9"/>
      <c r="RS11" s="9">
        <v>155292150.94999999</v>
      </c>
      <c r="RT11" s="9">
        <v>178782916.93000001</v>
      </c>
      <c r="RU11" s="9"/>
      <c r="RV11" s="9">
        <v>75635664.420000002</v>
      </c>
      <c r="RW11" s="9"/>
      <c r="RX11" s="9">
        <v>16914282.710000001</v>
      </c>
      <c r="RY11" s="9">
        <v>92316755.459999993</v>
      </c>
      <c r="RZ11" s="9">
        <v>75529919.150000006</v>
      </c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>
        <v>1878140.8</v>
      </c>
      <c r="SO11" s="11"/>
      <c r="SP11" s="18" t="s">
        <v>1561</v>
      </c>
      <c r="SQ11" s="11"/>
      <c r="SR11" s="11"/>
      <c r="SS11" s="11"/>
      <c r="ST11" s="18" t="s">
        <v>1561</v>
      </c>
      <c r="SU11" s="11"/>
      <c r="SV11" s="11"/>
      <c r="SW11" s="11"/>
      <c r="SX11" s="18" t="s">
        <v>1561</v>
      </c>
      <c r="SY11" s="11"/>
      <c r="SZ11" s="11"/>
      <c r="TA11" s="11"/>
      <c r="TB11" s="18" t="s">
        <v>1561</v>
      </c>
      <c r="TC11" s="11"/>
      <c r="TD11" s="11"/>
      <c r="TE11" s="11"/>
      <c r="TF11" s="18" t="s">
        <v>1561</v>
      </c>
      <c r="TG11" s="11"/>
      <c r="TH11" s="11"/>
      <c r="TI11" s="11"/>
      <c r="TJ11" s="11"/>
      <c r="TK11" s="11"/>
      <c r="TL11" s="11"/>
      <c r="TM11" s="11"/>
      <c r="TN11" s="11"/>
      <c r="TO11" s="11"/>
      <c r="TP11" s="11"/>
      <c r="TQ11" s="11"/>
      <c r="TR11" s="11"/>
      <c r="TS11" s="11"/>
      <c r="TT11" s="11"/>
      <c r="TU11" s="11"/>
      <c r="TV11" s="11"/>
      <c r="TW11" s="11"/>
      <c r="TX11" s="11"/>
      <c r="TY11" s="11"/>
      <c r="TZ11" s="11"/>
      <c r="UA11" s="11"/>
      <c r="UB11" s="11"/>
      <c r="UC11" s="11"/>
      <c r="UD11" s="11"/>
      <c r="UE11" s="11"/>
      <c r="UF11" s="11"/>
      <c r="UG11" s="11"/>
      <c r="UH11" s="11"/>
      <c r="UI11" s="11"/>
      <c r="UJ11" s="11"/>
      <c r="UK11" s="11"/>
      <c r="UL11" s="11"/>
      <c r="UM11" s="11"/>
      <c r="UN11" s="11"/>
      <c r="UO11" s="11"/>
      <c r="UP11" s="11"/>
      <c r="UQ11" s="11"/>
      <c r="UR11" s="11"/>
      <c r="US11" s="11"/>
      <c r="UT11" s="11"/>
      <c r="UU11" s="11"/>
      <c r="UV11" s="11"/>
      <c r="UW11" s="11"/>
      <c r="UX11" s="11"/>
      <c r="UY11" s="11"/>
      <c r="UZ11" s="11"/>
      <c r="VA11" s="11"/>
      <c r="VB11" s="11"/>
      <c r="VC11" s="11"/>
      <c r="VD11" s="11"/>
      <c r="VE11" s="11"/>
      <c r="VF11" s="11"/>
      <c r="VG11" s="11"/>
      <c r="VH11" s="11"/>
      <c r="VI11" s="11"/>
      <c r="VJ11" s="11"/>
      <c r="VK11" s="11"/>
      <c r="VL11" s="11"/>
      <c r="VM11" s="11"/>
      <c r="VN11" s="11"/>
      <c r="VO11" s="11"/>
      <c r="VP11" s="11"/>
    </row>
    <row r="12" spans="1:588" ht="13.8">
      <c r="C12" t="s">
        <v>1568</v>
      </c>
      <c r="E12" s="11" t="s">
        <v>1604</v>
      </c>
      <c r="F12" s="9">
        <v>6616207056.9200001</v>
      </c>
      <c r="G12" s="9"/>
      <c r="H12" s="9"/>
      <c r="I12" s="9">
        <v>57649403.469999999</v>
      </c>
      <c r="J12" s="9">
        <v>1469019023.9400001</v>
      </c>
      <c r="K12" s="9">
        <v>7431015.0099999998</v>
      </c>
      <c r="L12" s="9"/>
      <c r="M12" s="9"/>
      <c r="N12" s="9"/>
      <c r="O12" s="9">
        <v>4014193711.7800002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>
        <v>2954607767.0700002</v>
      </c>
      <c r="AC12" s="9"/>
      <c r="AD12" s="10"/>
      <c r="AE12" s="9">
        <v>15119107978.190001</v>
      </c>
      <c r="AF12" s="9"/>
      <c r="AG12" s="9"/>
      <c r="AH12" s="9"/>
      <c r="AI12" s="9"/>
      <c r="AJ12" s="9"/>
      <c r="AK12" s="9">
        <v>288000414.97000003</v>
      </c>
      <c r="AL12" s="9"/>
      <c r="AM12" s="9">
        <v>25677457689.09</v>
      </c>
      <c r="AN12" s="9"/>
      <c r="AO12" s="9">
        <v>41584198665.019997</v>
      </c>
      <c r="AP12" s="9">
        <v>14868731.23</v>
      </c>
      <c r="AQ12" s="9"/>
      <c r="AR12" s="9"/>
      <c r="AS12" s="9">
        <v>13121982.279999999</v>
      </c>
      <c r="AT12" s="9"/>
      <c r="AU12" s="9"/>
      <c r="AV12" s="9">
        <v>10035597.220000001</v>
      </c>
      <c r="AW12" s="9">
        <v>42061769.25</v>
      </c>
      <c r="AX12" s="9"/>
      <c r="AY12" s="9">
        <v>2383078117.7600002</v>
      </c>
      <c r="AZ12" s="9"/>
      <c r="BA12" s="10"/>
      <c r="BB12" s="9">
        <v>70012822966.820007</v>
      </c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10"/>
      <c r="BY12" s="9">
        <v>85131930945.009995</v>
      </c>
      <c r="BZ12" s="9"/>
      <c r="CA12" s="9"/>
      <c r="CB12" s="9"/>
      <c r="CC12" s="9">
        <v>2606655875.1900001</v>
      </c>
      <c r="CD12" s="9">
        <v>108361968.55</v>
      </c>
      <c r="CE12" s="9">
        <v>155297352.96000001</v>
      </c>
      <c r="CF12" s="9">
        <v>6154072.0599999996</v>
      </c>
      <c r="CG12" s="9"/>
      <c r="CH12" s="9">
        <v>17256071.16</v>
      </c>
      <c r="CI12" s="9"/>
      <c r="CJ12" s="9">
        <v>231426122.69999999</v>
      </c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10"/>
      <c r="DB12" s="9">
        <v>3125151462.6199999</v>
      </c>
      <c r="DC12" s="9">
        <v>13229222000</v>
      </c>
      <c r="DD12" s="9">
        <v>4071592622.9499998</v>
      </c>
      <c r="DE12" s="9"/>
      <c r="DF12" s="9"/>
      <c r="DG12" s="9">
        <v>7111400539.5900002</v>
      </c>
      <c r="DH12" s="9"/>
      <c r="DI12" s="9"/>
      <c r="DJ12" s="9">
        <v>57383615.740000002</v>
      </c>
      <c r="DK12" s="9"/>
      <c r="DL12" s="9"/>
      <c r="DM12" s="10"/>
      <c r="DN12" s="9">
        <v>24469598778.279999</v>
      </c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10"/>
      <c r="EH12" s="9">
        <v>27594750240.900002</v>
      </c>
      <c r="EI12" s="9">
        <v>30000000000</v>
      </c>
      <c r="EJ12" s="9"/>
      <c r="EK12" s="9"/>
      <c r="EL12" s="9">
        <v>23567656932.52</v>
      </c>
      <c r="EM12" s="9">
        <v>411608907.97000003</v>
      </c>
      <c r="EN12" s="9">
        <v>3554377523.96</v>
      </c>
      <c r="EO12" s="9"/>
      <c r="EP12" s="9"/>
      <c r="EQ12" s="9">
        <v>3537339.66</v>
      </c>
      <c r="ER12" s="9"/>
      <c r="ES12" s="9"/>
      <c r="ET12" s="9"/>
      <c r="EU12" s="9"/>
      <c r="EV12" s="10"/>
      <c r="EW12" s="9">
        <v>57537180704.110001</v>
      </c>
      <c r="EX12" s="9"/>
      <c r="EY12" s="9">
        <v>57537180704.110001</v>
      </c>
      <c r="EZ12" s="9"/>
      <c r="FA12" s="10"/>
      <c r="FB12" s="9">
        <v>85131930945.009995</v>
      </c>
      <c r="FC12" s="9">
        <v>389194880.12</v>
      </c>
      <c r="FD12" s="9">
        <v>389194880.12</v>
      </c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>
        <v>940328743.09000003</v>
      </c>
      <c r="FT12" s="9">
        <v>920662578.65999997</v>
      </c>
      <c r="FU12" s="9"/>
      <c r="FV12" s="9"/>
      <c r="FW12" s="9"/>
      <c r="FX12" s="9">
        <v>2811724.52</v>
      </c>
      <c r="FY12" s="9">
        <v>10539549.890000001</v>
      </c>
      <c r="FZ12" s="9">
        <v>117184079.41</v>
      </c>
      <c r="GA12" s="9">
        <v>-99010946.379999995</v>
      </c>
      <c r="GB12" s="9">
        <v>11858243.01</v>
      </c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>
        <v>-13100452.800000001</v>
      </c>
      <c r="GO12" s="9">
        <v>-13100452.800000001</v>
      </c>
      <c r="GP12" s="9"/>
      <c r="GQ12" s="9">
        <v>-126662.77</v>
      </c>
      <c r="GR12" s="9">
        <v>407828478.76999998</v>
      </c>
      <c r="GS12" s="9"/>
      <c r="GT12" s="10"/>
      <c r="GU12" s="9">
        <v>-156532499.77000001</v>
      </c>
      <c r="GV12" s="9">
        <v>800839119.37</v>
      </c>
      <c r="GW12" s="9">
        <v>80893192.260000005</v>
      </c>
      <c r="GX12" s="9"/>
      <c r="GY12" s="9"/>
      <c r="GZ12" s="10"/>
      <c r="HA12" s="9">
        <v>563413427.34000003</v>
      </c>
      <c r="HB12" s="9">
        <v>5988416.71</v>
      </c>
      <c r="HC12" s="9"/>
      <c r="HD12" s="9"/>
      <c r="HE12" s="10"/>
      <c r="HF12" s="9">
        <v>557425010.63</v>
      </c>
      <c r="HG12" s="9">
        <v>557425010.63</v>
      </c>
      <c r="HH12" s="9"/>
      <c r="HI12" s="9"/>
      <c r="HJ12" s="9">
        <v>557425010.63</v>
      </c>
      <c r="HK12" s="9"/>
      <c r="HL12" s="9"/>
      <c r="HM12" s="9"/>
      <c r="HN12" s="9">
        <v>557425010.63</v>
      </c>
      <c r="HO12" s="9"/>
      <c r="HP12" s="9">
        <v>557425010.63</v>
      </c>
      <c r="HQ12" s="9">
        <v>367902664.79000002</v>
      </c>
      <c r="HR12" s="9">
        <v>126533.39</v>
      </c>
      <c r="HS12" s="9">
        <v>1804704353.51</v>
      </c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10"/>
      <c r="IH12" s="9">
        <v>2172733551.6900001</v>
      </c>
      <c r="II12" s="9"/>
      <c r="IJ12" s="9"/>
      <c r="IK12" s="9">
        <v>2026164711.6800001</v>
      </c>
      <c r="IL12" s="9">
        <v>492810890.19</v>
      </c>
      <c r="IM12" s="9">
        <v>15263722.470000001</v>
      </c>
      <c r="IN12" s="9">
        <v>423331387.60000002</v>
      </c>
      <c r="IO12" s="9"/>
      <c r="IP12" s="9"/>
      <c r="IQ12" s="9"/>
      <c r="IR12" s="9"/>
      <c r="IS12" s="9"/>
      <c r="IT12" s="9"/>
      <c r="IU12" s="10"/>
      <c r="IV12" s="9">
        <v>2957570711.9400001</v>
      </c>
      <c r="IW12" s="9">
        <v>-784837160.25</v>
      </c>
      <c r="IX12" s="9"/>
      <c r="IY12" s="9"/>
      <c r="IZ12" s="9">
        <v>174967.5</v>
      </c>
      <c r="JA12" s="9"/>
      <c r="JB12" s="9">
        <v>630817511.58000004</v>
      </c>
      <c r="JC12" s="9"/>
      <c r="JD12" s="10"/>
      <c r="JE12" s="9">
        <v>630992479.08000004</v>
      </c>
      <c r="JF12" s="9">
        <v>15293598851.549999</v>
      </c>
      <c r="JG12" s="9">
        <v>246000000</v>
      </c>
      <c r="JH12" s="9"/>
      <c r="JI12" s="9"/>
      <c r="JJ12" s="9">
        <v>276965235.13999999</v>
      </c>
      <c r="JK12" s="9"/>
      <c r="JL12" s="10"/>
      <c r="JM12" s="9">
        <v>15816564086.690001</v>
      </c>
      <c r="JN12" s="9">
        <v>-15185571607.610001</v>
      </c>
      <c r="JO12" s="9"/>
      <c r="JP12" s="9"/>
      <c r="JQ12" s="9">
        <v>12200000000</v>
      </c>
      <c r="JR12" s="9">
        <v>4411243063.9099998</v>
      </c>
      <c r="JS12" s="9"/>
      <c r="JT12" s="9"/>
      <c r="JU12" s="10"/>
      <c r="JV12" s="9">
        <v>16611243063.91</v>
      </c>
      <c r="JW12" s="9">
        <v>100778000</v>
      </c>
      <c r="JX12" s="9">
        <v>336355345.11000001</v>
      </c>
      <c r="JY12" s="9"/>
      <c r="JZ12" s="9"/>
      <c r="KA12" s="9"/>
      <c r="KB12" s="10"/>
      <c r="KC12" s="9">
        <v>437133345.11000001</v>
      </c>
      <c r="KD12" s="9">
        <v>16174109718.799999</v>
      </c>
      <c r="KE12" s="9"/>
      <c r="KF12" s="9"/>
      <c r="KG12" s="10"/>
      <c r="KH12" s="9">
        <v>203700950.94</v>
      </c>
      <c r="KI12" s="9">
        <v>6412506105.9799995</v>
      </c>
      <c r="KJ12" s="9">
        <v>6616207056.9200001</v>
      </c>
      <c r="KK12" s="9">
        <v>557425010.63</v>
      </c>
      <c r="KL12" s="9">
        <v>-11858243.01</v>
      </c>
      <c r="KM12" s="9">
        <v>212671009.06</v>
      </c>
      <c r="KN12" s="9">
        <v>3990849.36</v>
      </c>
      <c r="KO12" s="9">
        <v>353223.9</v>
      </c>
      <c r="KP12" s="9"/>
      <c r="KQ12" s="9"/>
      <c r="KR12" s="9">
        <v>126662.77</v>
      </c>
      <c r="KS12" s="9">
        <v>80893086.420000002</v>
      </c>
      <c r="KT12" s="9"/>
      <c r="KU12" s="9">
        <v>97875</v>
      </c>
      <c r="KV12" s="9">
        <v>13100452.800000001</v>
      </c>
      <c r="KW12" s="9">
        <v>2964560.74</v>
      </c>
      <c r="KX12" s="9"/>
      <c r="KY12" s="9">
        <v>-24144406.620000001</v>
      </c>
      <c r="KZ12" s="9">
        <v>-962743178.26999998</v>
      </c>
      <c r="LA12" s="9">
        <v>-657714063.02999997</v>
      </c>
      <c r="LB12" s="9"/>
      <c r="LC12" s="9"/>
      <c r="LD12" s="9"/>
      <c r="LE12" s="10"/>
      <c r="LF12" s="9">
        <v>-784837160.25</v>
      </c>
      <c r="LG12" s="9"/>
      <c r="LH12" s="9"/>
      <c r="LI12" s="9"/>
      <c r="LJ12" s="9">
        <v>4616207056.9200001</v>
      </c>
      <c r="LK12" s="9">
        <v>2942506105.98</v>
      </c>
      <c r="LL12" s="9">
        <v>2000000000</v>
      </c>
      <c r="LM12" s="9">
        <v>3470000000</v>
      </c>
      <c r="LN12" s="9"/>
      <c r="LO12" s="10"/>
      <c r="LP12" s="9">
        <v>203700950.94</v>
      </c>
      <c r="LQ12" s="9">
        <v>3069917990.6500001</v>
      </c>
      <c r="LR12" s="9">
        <v>557425010.63</v>
      </c>
      <c r="LS12" s="9"/>
      <c r="LT12" s="9"/>
      <c r="LU12" s="9">
        <v>72965477.319999993</v>
      </c>
      <c r="LV12" s="9"/>
      <c r="LW12" s="9"/>
      <c r="LX12" s="9">
        <v>3554377523.96</v>
      </c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11" t="s">
        <v>1589</v>
      </c>
      <c r="MM12" s="11"/>
      <c r="MN12" s="9"/>
      <c r="MO12" s="11" t="s">
        <v>1528</v>
      </c>
      <c r="MP12" s="10"/>
      <c r="MQ12" s="11"/>
      <c r="MR12" s="11"/>
      <c r="MS12" s="11"/>
      <c r="MT12" s="10"/>
      <c r="MU12" s="12"/>
      <c r="MV12" s="9">
        <v>2419612.19</v>
      </c>
      <c r="MW12" s="9"/>
      <c r="MX12" s="9">
        <v>565818343.5</v>
      </c>
      <c r="MY12" s="9"/>
      <c r="MZ12" s="9"/>
      <c r="NA12" s="9"/>
      <c r="NB12" s="9"/>
      <c r="NC12" s="9"/>
      <c r="ND12" s="9">
        <v>26176993673.529999</v>
      </c>
      <c r="NE12" s="9">
        <v>499535984.44</v>
      </c>
      <c r="NF12" s="9"/>
      <c r="NG12" s="9">
        <v>25677457689.09</v>
      </c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>
        <v>36964489.219999999</v>
      </c>
      <c r="NU12" s="9">
        <v>23842506.940000001</v>
      </c>
      <c r="NV12" s="9"/>
      <c r="NW12" s="9">
        <v>13121982.279999999</v>
      </c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>
        <v>6616207056.9200001</v>
      </c>
      <c r="PC12" s="9"/>
      <c r="PD12" s="9"/>
      <c r="PE12" s="9"/>
      <c r="PF12" s="9"/>
      <c r="PG12" s="9"/>
      <c r="PH12" s="9"/>
      <c r="PI12" s="9">
        <v>6616207056.9200001</v>
      </c>
      <c r="PJ12" s="9"/>
      <c r="PK12" s="9"/>
      <c r="PL12" s="9"/>
      <c r="PM12" s="9"/>
      <c r="PN12" s="9"/>
      <c r="PO12" s="9"/>
      <c r="PP12" s="9"/>
      <c r="PQ12" s="9"/>
      <c r="PR12" s="9">
        <v>13229222000</v>
      </c>
      <c r="PS12" s="9"/>
      <c r="PT12" s="9"/>
      <c r="PU12" s="9"/>
      <c r="PV12" s="9"/>
      <c r="PW12" s="9"/>
      <c r="PX12" s="9"/>
      <c r="PY12" s="9">
        <v>13229222000</v>
      </c>
      <c r="PZ12" s="9">
        <v>13229222000</v>
      </c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>
        <v>0</v>
      </c>
      <c r="RD12" s="9">
        <v>0</v>
      </c>
      <c r="RE12" s="9"/>
      <c r="RF12" s="9"/>
      <c r="RG12" s="9"/>
      <c r="RH12" s="9"/>
      <c r="RI12" s="9">
        <v>3091917.55</v>
      </c>
      <c r="RJ12" s="9">
        <v>102137661.15000001</v>
      </c>
      <c r="RK12" s="9"/>
      <c r="RL12" s="9">
        <v>-4671</v>
      </c>
      <c r="RM12" s="9">
        <v>38986.58</v>
      </c>
      <c r="RN12" s="9">
        <v>481.64</v>
      </c>
      <c r="RO12" s="9"/>
      <c r="RP12" s="9"/>
      <c r="RQ12" s="9"/>
      <c r="RR12" s="9"/>
      <c r="RS12" s="9">
        <v>7843023.4900000002</v>
      </c>
      <c r="RT12" s="9">
        <v>73626297.629999995</v>
      </c>
      <c r="RU12" s="9">
        <v>63777.08</v>
      </c>
      <c r="RV12" s="9">
        <v>967077.23</v>
      </c>
      <c r="RW12" s="9"/>
      <c r="RX12" s="9"/>
      <c r="RY12" s="9">
        <v>1516828.81</v>
      </c>
      <c r="RZ12" s="9"/>
      <c r="SA12" s="9"/>
      <c r="SB12" s="9"/>
      <c r="SC12" s="9"/>
      <c r="SD12" s="9"/>
      <c r="SE12" s="9"/>
      <c r="SF12" s="9"/>
      <c r="SG12" s="9"/>
      <c r="SH12" s="9">
        <v>812193377.20000005</v>
      </c>
      <c r="SI12" s="9">
        <v>150582614.47</v>
      </c>
      <c r="SJ12" s="9">
        <v>94877864.519999996</v>
      </c>
      <c r="SK12" s="9">
        <v>593807818.08000004</v>
      </c>
      <c r="SL12" s="9">
        <v>538103068.13</v>
      </c>
      <c r="SM12" s="9"/>
      <c r="SN12" s="9">
        <v>800007152.70000005</v>
      </c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 t="s">
        <v>1623</v>
      </c>
      <c r="TK12" s="11" t="s">
        <v>1644</v>
      </c>
      <c r="TL12" s="11"/>
      <c r="TM12" s="11">
        <v>1936833100</v>
      </c>
      <c r="TN12" s="11">
        <v>-1506580400</v>
      </c>
      <c r="TO12" s="11" t="s">
        <v>1660</v>
      </c>
      <c r="TP12" s="11"/>
      <c r="TQ12" s="11">
        <v>323020800</v>
      </c>
      <c r="TR12" s="11">
        <v>25218800</v>
      </c>
      <c r="TS12" s="11" t="s">
        <v>1675</v>
      </c>
      <c r="TT12" s="11"/>
      <c r="TU12" s="11">
        <v>79684600</v>
      </c>
      <c r="TV12" s="11">
        <v>106621700</v>
      </c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>
        <v>0</v>
      </c>
      <c r="VB12" s="11">
        <v>0</v>
      </c>
      <c r="VC12" s="11">
        <v>0</v>
      </c>
      <c r="VD12" s="11">
        <v>31257342.07</v>
      </c>
      <c r="VE12" s="11">
        <v>0</v>
      </c>
      <c r="VF12" s="11">
        <v>47372.65</v>
      </c>
      <c r="VG12" s="11">
        <v>0</v>
      </c>
      <c r="VH12" s="11">
        <v>0.22</v>
      </c>
      <c r="VI12" s="11">
        <v>0</v>
      </c>
      <c r="VJ12" s="11">
        <v>0</v>
      </c>
      <c r="VK12" s="11">
        <v>0</v>
      </c>
      <c r="VL12" s="11">
        <v>0</v>
      </c>
      <c r="VM12" s="11">
        <v>0</v>
      </c>
      <c r="VN12" s="11">
        <v>0</v>
      </c>
      <c r="VO12" s="11">
        <v>0</v>
      </c>
      <c r="VP12" s="11">
        <v>0</v>
      </c>
    </row>
    <row r="13" spans="1:588" ht="13.8">
      <c r="C13" t="s">
        <v>1569</v>
      </c>
      <c r="E13" s="11" t="s">
        <v>1605</v>
      </c>
      <c r="F13" s="9">
        <v>309856918.83999997</v>
      </c>
      <c r="G13" s="9"/>
      <c r="H13" s="9"/>
      <c r="I13" s="9">
        <v>238611472.38999999</v>
      </c>
      <c r="J13" s="9">
        <v>1088804244.9000001</v>
      </c>
      <c r="K13" s="9">
        <v>137659748.27000001</v>
      </c>
      <c r="L13" s="9"/>
      <c r="M13" s="9"/>
      <c r="N13" s="9"/>
      <c r="O13" s="9">
        <v>317173564.39999998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>
        <v>3234886.09</v>
      </c>
      <c r="AC13" s="9"/>
      <c r="AD13" s="10"/>
      <c r="AE13" s="9">
        <v>2095340834.8900001</v>
      </c>
      <c r="AF13" s="9"/>
      <c r="AG13" s="9"/>
      <c r="AH13" s="9">
        <v>5001000</v>
      </c>
      <c r="AI13" s="9"/>
      <c r="AJ13" s="9">
        <v>166400324.16999999</v>
      </c>
      <c r="AK13" s="9">
        <v>297959181.04000002</v>
      </c>
      <c r="AL13" s="9">
        <v>210546332.96000001</v>
      </c>
      <c r="AM13" s="9">
        <v>733238763.04999995</v>
      </c>
      <c r="AN13" s="9"/>
      <c r="AO13" s="9">
        <v>87097488.930000007</v>
      </c>
      <c r="AP13" s="9">
        <v>255812.56</v>
      </c>
      <c r="AQ13" s="9"/>
      <c r="AR13" s="9"/>
      <c r="AS13" s="9">
        <v>195094770.18000001</v>
      </c>
      <c r="AT13" s="9"/>
      <c r="AU13" s="9"/>
      <c r="AV13" s="9">
        <v>12636428.859999999</v>
      </c>
      <c r="AW13" s="9">
        <v>231174.25</v>
      </c>
      <c r="AX13" s="9"/>
      <c r="AY13" s="9"/>
      <c r="AZ13" s="9"/>
      <c r="BA13" s="10"/>
      <c r="BB13" s="9">
        <v>1708461276</v>
      </c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10"/>
      <c r="BY13" s="9">
        <v>3803802110.8899999</v>
      </c>
      <c r="BZ13" s="9">
        <v>30000000</v>
      </c>
      <c r="CA13" s="9"/>
      <c r="CB13" s="9">
        <v>30550580.190000001</v>
      </c>
      <c r="CC13" s="9">
        <v>218648685.22</v>
      </c>
      <c r="CD13" s="9">
        <v>318492473.29000002</v>
      </c>
      <c r="CE13" s="9">
        <v>8720055.3300000001</v>
      </c>
      <c r="CF13" s="9">
        <v>48516168.57</v>
      </c>
      <c r="CG13" s="9"/>
      <c r="CH13" s="9">
        <v>424966.67</v>
      </c>
      <c r="CI13" s="9"/>
      <c r="CJ13" s="9">
        <v>369313563.18000001</v>
      </c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10"/>
      <c r="DB13" s="9">
        <v>1024666492.45</v>
      </c>
      <c r="DC13" s="9">
        <v>1324962500</v>
      </c>
      <c r="DD13" s="9"/>
      <c r="DE13" s="9"/>
      <c r="DF13" s="9"/>
      <c r="DG13" s="9"/>
      <c r="DH13" s="9"/>
      <c r="DI13" s="9"/>
      <c r="DJ13" s="9"/>
      <c r="DK13" s="9"/>
      <c r="DL13" s="9"/>
      <c r="DM13" s="10"/>
      <c r="DN13" s="9">
        <v>1564440552.6600001</v>
      </c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10"/>
      <c r="EH13" s="9">
        <v>2589107045.1100001</v>
      </c>
      <c r="EI13" s="9">
        <v>270000000</v>
      </c>
      <c r="EJ13" s="9"/>
      <c r="EK13" s="9"/>
      <c r="EL13" s="9">
        <v>456354620.41000003</v>
      </c>
      <c r="EM13" s="9">
        <v>4712434.1900000004</v>
      </c>
      <c r="EN13" s="9">
        <v>178345969.66999999</v>
      </c>
      <c r="EO13" s="9"/>
      <c r="EP13" s="9"/>
      <c r="EQ13" s="9"/>
      <c r="ER13" s="9"/>
      <c r="ES13" s="9"/>
      <c r="ET13" s="9"/>
      <c r="EU13" s="9"/>
      <c r="EV13" s="10"/>
      <c r="EW13" s="9">
        <v>909413024.26999998</v>
      </c>
      <c r="EX13" s="9">
        <v>305282041.50999999</v>
      </c>
      <c r="EY13" s="9">
        <v>1214695065.78</v>
      </c>
      <c r="EZ13" s="9"/>
      <c r="FA13" s="10"/>
      <c r="FB13" s="9">
        <v>3803802110.8899999</v>
      </c>
      <c r="FC13" s="9">
        <v>626506130.78999996</v>
      </c>
      <c r="FD13" s="9">
        <v>626506130.78999996</v>
      </c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>
        <v>463612448.44</v>
      </c>
      <c r="FT13" s="9">
        <v>358808487.56999999</v>
      </c>
      <c r="FU13" s="9"/>
      <c r="FV13" s="9"/>
      <c r="FW13" s="9"/>
      <c r="FX13" s="9">
        <v>3583567.88</v>
      </c>
      <c r="FY13" s="9">
        <v>77065.41</v>
      </c>
      <c r="FZ13" s="9">
        <v>60997227.689999998</v>
      </c>
      <c r="GA13" s="9">
        <v>38805861.030000001</v>
      </c>
      <c r="GB13" s="9">
        <v>-1340238.8600000001</v>
      </c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>
        <v>68912651.719999999</v>
      </c>
      <c r="GO13" s="9">
        <v>68912651.719999999</v>
      </c>
      <c r="GP13" s="9"/>
      <c r="GQ13" s="9"/>
      <c r="GR13" s="9">
        <v>1833266</v>
      </c>
      <c r="GS13" s="9"/>
      <c r="GT13" s="10"/>
      <c r="GU13" s="9">
        <v>233639600.06999999</v>
      </c>
      <c r="GV13" s="9">
        <v>1150930.43</v>
      </c>
      <c r="GW13" s="9">
        <v>6856837.71</v>
      </c>
      <c r="GX13" s="9"/>
      <c r="GY13" s="9"/>
      <c r="GZ13" s="10"/>
      <c r="HA13" s="9">
        <v>227933692.78999999</v>
      </c>
      <c r="HB13" s="9">
        <v>49764595.369999997</v>
      </c>
      <c r="HC13" s="9"/>
      <c r="HD13" s="9"/>
      <c r="HE13" s="10"/>
      <c r="HF13" s="9">
        <v>178169097.41999999</v>
      </c>
      <c r="HG13" s="9">
        <v>178169097.41999999</v>
      </c>
      <c r="HH13" s="9"/>
      <c r="HI13" s="9">
        <v>77331018.950000003</v>
      </c>
      <c r="HJ13" s="9">
        <v>100838078.47</v>
      </c>
      <c r="HK13" s="9"/>
      <c r="HL13" s="9"/>
      <c r="HM13" s="9"/>
      <c r="HN13" s="9">
        <v>178169097.41999999</v>
      </c>
      <c r="HO13" s="9">
        <v>77331018.950000003</v>
      </c>
      <c r="HP13" s="9">
        <v>100838078.47</v>
      </c>
      <c r="HQ13" s="9">
        <v>594336367.52999997</v>
      </c>
      <c r="HR13" s="9">
        <v>399540.96</v>
      </c>
      <c r="HS13" s="9">
        <v>128174888.17</v>
      </c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10"/>
      <c r="IH13" s="9">
        <v>722910796.65999997</v>
      </c>
      <c r="II13" s="9"/>
      <c r="IJ13" s="9"/>
      <c r="IK13" s="9">
        <v>265276315.30000001</v>
      </c>
      <c r="IL13" s="9">
        <v>95857846.790000007</v>
      </c>
      <c r="IM13" s="9">
        <v>68480165.140000001</v>
      </c>
      <c r="IN13" s="9">
        <v>173637158.09</v>
      </c>
      <c r="IO13" s="9"/>
      <c r="IP13" s="9"/>
      <c r="IQ13" s="9"/>
      <c r="IR13" s="9"/>
      <c r="IS13" s="9"/>
      <c r="IT13" s="9"/>
      <c r="IU13" s="10"/>
      <c r="IV13" s="9">
        <v>603251485.32000005</v>
      </c>
      <c r="IW13" s="9">
        <v>119659311.34</v>
      </c>
      <c r="IX13" s="9"/>
      <c r="IY13" s="9"/>
      <c r="IZ13" s="9">
        <v>1097605.9099999999</v>
      </c>
      <c r="JA13" s="9"/>
      <c r="JB13" s="9">
        <v>48581753.289999999</v>
      </c>
      <c r="JC13" s="9"/>
      <c r="JD13" s="10"/>
      <c r="JE13" s="9">
        <v>49679359.200000003</v>
      </c>
      <c r="JF13" s="9">
        <v>34435928.799999997</v>
      </c>
      <c r="JG13" s="9">
        <v>50000000</v>
      </c>
      <c r="JH13" s="9"/>
      <c r="JI13" s="9"/>
      <c r="JJ13" s="9">
        <v>254930</v>
      </c>
      <c r="JK13" s="9"/>
      <c r="JL13" s="10"/>
      <c r="JM13" s="9">
        <v>84690858.799999997</v>
      </c>
      <c r="JN13" s="9">
        <v>-35011499.600000001</v>
      </c>
      <c r="JO13" s="9"/>
      <c r="JP13" s="9"/>
      <c r="JQ13" s="9">
        <v>408000000</v>
      </c>
      <c r="JR13" s="9">
        <v>50000000</v>
      </c>
      <c r="JS13" s="9"/>
      <c r="JT13" s="9"/>
      <c r="JU13" s="10"/>
      <c r="JV13" s="9">
        <v>458000000</v>
      </c>
      <c r="JW13" s="9">
        <v>214515000</v>
      </c>
      <c r="JX13" s="9">
        <v>107209101.45</v>
      </c>
      <c r="JY13" s="9"/>
      <c r="JZ13" s="9">
        <v>101000000</v>
      </c>
      <c r="KA13" s="9"/>
      <c r="KB13" s="10"/>
      <c r="KC13" s="9">
        <v>422724101.44999999</v>
      </c>
      <c r="KD13" s="9">
        <v>35275898.549999997</v>
      </c>
      <c r="KE13" s="9"/>
      <c r="KF13" s="9"/>
      <c r="KG13" s="10"/>
      <c r="KH13" s="9">
        <v>119923710.29000001</v>
      </c>
      <c r="KI13" s="9">
        <v>157804273.78</v>
      </c>
      <c r="KJ13" s="9">
        <v>277727984.06999999</v>
      </c>
      <c r="KK13" s="9">
        <v>178169097.41999999</v>
      </c>
      <c r="KL13" s="9">
        <v>1340238.8600000001</v>
      </c>
      <c r="KM13" s="9">
        <v>91496528.730000004</v>
      </c>
      <c r="KN13" s="9">
        <v>1326199.93</v>
      </c>
      <c r="KO13" s="9">
        <v>1564906.47</v>
      </c>
      <c r="KP13" s="9"/>
      <c r="KQ13" s="9"/>
      <c r="KR13" s="9">
        <v>-585686.81000000006</v>
      </c>
      <c r="KS13" s="9">
        <v>332126.84000000003</v>
      </c>
      <c r="KT13" s="9"/>
      <c r="KU13" s="9">
        <v>32208818.809999999</v>
      </c>
      <c r="KV13" s="9">
        <v>-113600292.72</v>
      </c>
      <c r="KW13" s="9">
        <v>-53800.38</v>
      </c>
      <c r="KX13" s="9"/>
      <c r="KY13" s="9">
        <v>132841635.81</v>
      </c>
      <c r="KZ13" s="9">
        <v>450737189.86000001</v>
      </c>
      <c r="LA13" s="9">
        <v>-656117651.48000002</v>
      </c>
      <c r="LB13" s="9"/>
      <c r="LC13" s="9"/>
      <c r="LD13" s="9"/>
      <c r="LE13" s="10"/>
      <c r="LF13" s="9">
        <v>119659311.34</v>
      </c>
      <c r="LG13" s="9"/>
      <c r="LH13" s="9"/>
      <c r="LI13" s="9"/>
      <c r="LJ13" s="9">
        <v>277727984.06999999</v>
      </c>
      <c r="LK13" s="9">
        <v>157804273.78</v>
      </c>
      <c r="LL13" s="9"/>
      <c r="LM13" s="9"/>
      <c r="LN13" s="9"/>
      <c r="LO13" s="10"/>
      <c r="LP13" s="9">
        <v>119923710.29000001</v>
      </c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11" t="s">
        <v>1541</v>
      </c>
      <c r="MM13" s="11"/>
      <c r="MN13" s="9"/>
      <c r="MO13" s="11" t="s">
        <v>1528</v>
      </c>
      <c r="MP13" s="10"/>
      <c r="MQ13" s="11"/>
      <c r="MR13" s="11"/>
      <c r="MS13" s="11"/>
      <c r="MT13" s="10"/>
      <c r="MU13" s="12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>
        <v>64417206.399999999</v>
      </c>
      <c r="RJ13" s="9">
        <v>26521391.73</v>
      </c>
      <c r="RK13" s="9"/>
      <c r="RL13" s="9"/>
      <c r="RM13" s="9"/>
      <c r="RN13" s="9">
        <v>910046.36</v>
      </c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11"/>
      <c r="SP13" s="11"/>
      <c r="SQ13" s="11"/>
      <c r="SR13" s="11"/>
      <c r="SS13" s="11"/>
      <c r="ST13" s="11"/>
      <c r="SU13" s="11"/>
      <c r="SV13" s="11"/>
      <c r="SW13" s="11"/>
      <c r="SX13" s="11"/>
      <c r="SY13" s="11"/>
      <c r="SZ13" s="11"/>
      <c r="TA13" s="11"/>
      <c r="TB13" s="11"/>
      <c r="TC13" s="11"/>
      <c r="TD13" s="11"/>
      <c r="TE13" s="11"/>
      <c r="TF13" s="11"/>
      <c r="TG13" s="11"/>
      <c r="TH13" s="11"/>
      <c r="TI13" s="11"/>
      <c r="TJ13" s="11" t="s">
        <v>1624</v>
      </c>
      <c r="TK13" s="11" t="s">
        <v>1645</v>
      </c>
      <c r="TL13" s="11">
        <v>224624379.08000001</v>
      </c>
      <c r="TM13" s="11">
        <v>156665612.84999999</v>
      </c>
      <c r="TN13" s="11">
        <v>149420786.15000001</v>
      </c>
      <c r="TO13" s="11" t="s">
        <v>1642</v>
      </c>
      <c r="TP13" s="11">
        <v>160927616.66999999</v>
      </c>
      <c r="TQ13" s="11">
        <v>147265520.02000001</v>
      </c>
      <c r="TR13" s="11">
        <v>24714987.370000001</v>
      </c>
      <c r="TS13" s="11" t="s">
        <v>1676</v>
      </c>
      <c r="TT13" s="11">
        <v>8368716.8099999996</v>
      </c>
      <c r="TU13" s="11">
        <v>19220230.5</v>
      </c>
      <c r="TV13" s="11">
        <v>5855433.7400000002</v>
      </c>
      <c r="TW13" s="11" t="s">
        <v>305</v>
      </c>
      <c r="TX13" s="11">
        <v>5559998.1100000003</v>
      </c>
      <c r="TY13" s="11">
        <v>5751465.9900000002</v>
      </c>
      <c r="TZ13" s="11">
        <v>9632589.0399999991</v>
      </c>
      <c r="UA13" s="11" t="s">
        <v>1696</v>
      </c>
      <c r="UB13" s="11">
        <v>2384477.83</v>
      </c>
      <c r="UC13" s="11">
        <v>4760889.93</v>
      </c>
      <c r="UD13" s="11">
        <v>9027612.9100000001</v>
      </c>
      <c r="UE13" s="11"/>
      <c r="UF13" s="11"/>
      <c r="UG13" s="11"/>
      <c r="UH13" s="11"/>
      <c r="UI13" s="11"/>
      <c r="UJ13" s="11"/>
      <c r="UK13" s="11"/>
      <c r="UL13" s="11"/>
      <c r="UM13" s="11"/>
      <c r="UN13" s="11"/>
      <c r="UO13" s="11"/>
      <c r="UP13" s="11"/>
      <c r="UQ13" s="11"/>
      <c r="UR13" s="11"/>
      <c r="US13" s="11"/>
      <c r="UT13" s="11"/>
      <c r="UU13" s="11"/>
      <c r="UV13" s="11"/>
      <c r="UW13" s="11"/>
      <c r="UX13" s="11"/>
      <c r="UY13" s="11"/>
      <c r="UZ13" s="11"/>
      <c r="VA13" s="11"/>
      <c r="VB13" s="11"/>
      <c r="VC13" s="11"/>
      <c r="VD13" s="11"/>
      <c r="VE13" s="11"/>
      <c r="VF13" s="11"/>
      <c r="VG13" s="11"/>
      <c r="VH13" s="11"/>
      <c r="VI13" s="11"/>
      <c r="VJ13" s="11"/>
      <c r="VK13" s="11"/>
      <c r="VL13" s="11"/>
      <c r="VM13" s="11"/>
      <c r="VN13" s="11"/>
      <c r="VO13" s="11"/>
      <c r="VP13" s="11"/>
    </row>
    <row r="14" spans="1:588" ht="13.8">
      <c r="C14" t="s">
        <v>1570</v>
      </c>
      <c r="E14" s="11" t="s">
        <v>1606</v>
      </c>
      <c r="F14" s="9">
        <v>365161847.49000001</v>
      </c>
      <c r="G14" s="9"/>
      <c r="H14" s="9"/>
      <c r="I14" s="9">
        <v>25393161.98</v>
      </c>
      <c r="J14" s="9">
        <v>25351213.940000001</v>
      </c>
      <c r="K14" s="9">
        <v>5125605.8099999996</v>
      </c>
      <c r="L14" s="9"/>
      <c r="M14" s="9"/>
      <c r="N14" s="9"/>
      <c r="O14" s="9">
        <v>559117554.59000003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458065721.54000002</v>
      </c>
      <c r="AC14" s="9"/>
      <c r="AD14" s="10"/>
      <c r="AE14" s="9">
        <v>1438215105.3499999</v>
      </c>
      <c r="AF14" s="9"/>
      <c r="AG14" s="9"/>
      <c r="AH14" s="9"/>
      <c r="AI14" s="9"/>
      <c r="AJ14" s="9">
        <v>13101579.82</v>
      </c>
      <c r="AK14" s="9"/>
      <c r="AL14" s="9">
        <v>260679658.44</v>
      </c>
      <c r="AM14" s="9"/>
      <c r="AN14" s="9"/>
      <c r="AO14" s="9"/>
      <c r="AP14" s="9"/>
      <c r="AQ14" s="9"/>
      <c r="AR14" s="9"/>
      <c r="AS14" s="9">
        <v>2456441380.6900001</v>
      </c>
      <c r="AT14" s="9"/>
      <c r="AU14" s="9"/>
      <c r="AV14" s="9">
        <v>31319061.18</v>
      </c>
      <c r="AW14" s="9">
        <v>5892127.4699999997</v>
      </c>
      <c r="AX14" s="9"/>
      <c r="AY14" s="9">
        <v>112676526.44</v>
      </c>
      <c r="AZ14" s="9"/>
      <c r="BA14" s="10"/>
      <c r="BB14" s="9">
        <v>4322946936.1400003</v>
      </c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10"/>
      <c r="BY14" s="9">
        <v>5761162041.4899998</v>
      </c>
      <c r="BZ14" s="9"/>
      <c r="CA14" s="9"/>
      <c r="CB14" s="9"/>
      <c r="CC14" s="9">
        <v>57411681.810000002</v>
      </c>
      <c r="CD14" s="9">
        <v>69521094.980000004</v>
      </c>
      <c r="CE14" s="9">
        <v>26565232.629999999</v>
      </c>
      <c r="CF14" s="9">
        <v>25758717.039999999</v>
      </c>
      <c r="CG14" s="9"/>
      <c r="CH14" s="9"/>
      <c r="CI14" s="9"/>
      <c r="CJ14" s="9">
        <v>417556387.88999999</v>
      </c>
      <c r="CK14" s="9"/>
      <c r="CL14" s="9"/>
      <c r="CM14" s="9"/>
      <c r="CN14" s="9">
        <v>32650575.109999999</v>
      </c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10"/>
      <c r="DB14" s="9">
        <v>629463689.46000004</v>
      </c>
      <c r="DC14" s="9"/>
      <c r="DD14" s="9"/>
      <c r="DE14" s="9">
        <v>336196319.31</v>
      </c>
      <c r="DF14" s="9"/>
      <c r="DG14" s="9"/>
      <c r="DH14" s="9"/>
      <c r="DI14" s="9"/>
      <c r="DJ14" s="9"/>
      <c r="DK14" s="9"/>
      <c r="DL14" s="9"/>
      <c r="DM14" s="10"/>
      <c r="DN14" s="9">
        <v>336196319.31</v>
      </c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10"/>
      <c r="EH14" s="9">
        <v>965660008.76999998</v>
      </c>
      <c r="EI14" s="9">
        <v>1000000000</v>
      </c>
      <c r="EJ14" s="9"/>
      <c r="EK14" s="9"/>
      <c r="EL14" s="9">
        <v>3041228322.9299998</v>
      </c>
      <c r="EM14" s="9">
        <v>129653568.58</v>
      </c>
      <c r="EN14" s="9">
        <v>103014020.8</v>
      </c>
      <c r="EO14" s="9"/>
      <c r="EP14" s="9"/>
      <c r="EQ14" s="9"/>
      <c r="ER14" s="9"/>
      <c r="ES14" s="9"/>
      <c r="ET14" s="9"/>
      <c r="EU14" s="9"/>
      <c r="EV14" s="10"/>
      <c r="EW14" s="9">
        <v>4273895912.3099999</v>
      </c>
      <c r="EX14" s="9">
        <v>521606120.41000003</v>
      </c>
      <c r="EY14" s="9">
        <v>4795502032.7200003</v>
      </c>
      <c r="EZ14" s="9"/>
      <c r="FA14" s="10"/>
      <c r="FB14" s="9">
        <v>5761162041.4899998</v>
      </c>
      <c r="FC14" s="9">
        <v>488809722.63999999</v>
      </c>
      <c r="FD14" s="9">
        <v>488809722.63999999</v>
      </c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>
        <v>451470107.25</v>
      </c>
      <c r="FT14" s="9">
        <v>238896450.03999999</v>
      </c>
      <c r="FU14" s="9"/>
      <c r="FV14" s="9"/>
      <c r="FW14" s="9"/>
      <c r="FX14" s="9">
        <v>11797576.529999999</v>
      </c>
      <c r="FY14" s="9">
        <v>59527027.82</v>
      </c>
      <c r="FZ14" s="9">
        <v>120629644.76000001</v>
      </c>
      <c r="GA14" s="9">
        <v>18667943</v>
      </c>
      <c r="GB14" s="9">
        <v>-1951465.1</v>
      </c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>
        <v>12236706.49</v>
      </c>
      <c r="GO14" s="9">
        <v>-471498.77</v>
      </c>
      <c r="GP14" s="9"/>
      <c r="GQ14" s="9"/>
      <c r="GR14" s="9">
        <v>1030813.93</v>
      </c>
      <c r="GS14" s="9"/>
      <c r="GT14" s="10"/>
      <c r="GU14" s="9">
        <v>50607135.810000002</v>
      </c>
      <c r="GV14" s="9">
        <v>16298893.91</v>
      </c>
      <c r="GW14" s="9">
        <v>16807116.800000001</v>
      </c>
      <c r="GX14" s="9"/>
      <c r="GY14" s="9"/>
      <c r="GZ14" s="10"/>
      <c r="HA14" s="9">
        <v>50098912.920000002</v>
      </c>
      <c r="HB14" s="9">
        <v>22701950.140000001</v>
      </c>
      <c r="HC14" s="9"/>
      <c r="HD14" s="9"/>
      <c r="HE14" s="10"/>
      <c r="HF14" s="9">
        <v>27396962.780000001</v>
      </c>
      <c r="HG14" s="9">
        <v>27396962.780000001</v>
      </c>
      <c r="HH14" s="9"/>
      <c r="HI14" s="9">
        <v>-9460709.9399999995</v>
      </c>
      <c r="HJ14" s="9">
        <v>36857672.719999999</v>
      </c>
      <c r="HK14" s="9"/>
      <c r="HL14" s="9"/>
      <c r="HM14" s="9"/>
      <c r="HN14" s="9">
        <v>27396962.780000001</v>
      </c>
      <c r="HO14" s="9">
        <v>-9460709.9399999995</v>
      </c>
      <c r="HP14" s="9">
        <v>36857672.719999999</v>
      </c>
      <c r="HQ14" s="9">
        <v>472480724.41000003</v>
      </c>
      <c r="HR14" s="9">
        <v>2691092.7</v>
      </c>
      <c r="HS14" s="9">
        <v>733535046.13999999</v>
      </c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10"/>
      <c r="IH14" s="9">
        <v>1208706863.25</v>
      </c>
      <c r="II14" s="9"/>
      <c r="IJ14" s="9"/>
      <c r="IK14" s="9">
        <v>611473696.37</v>
      </c>
      <c r="IL14" s="9">
        <v>213179510.00999999</v>
      </c>
      <c r="IM14" s="9">
        <v>128091107.66</v>
      </c>
      <c r="IN14" s="9">
        <v>564571731.33000004</v>
      </c>
      <c r="IO14" s="9"/>
      <c r="IP14" s="9"/>
      <c r="IQ14" s="9"/>
      <c r="IR14" s="9"/>
      <c r="IS14" s="9"/>
      <c r="IT14" s="9"/>
      <c r="IU14" s="10"/>
      <c r="IV14" s="9">
        <v>1517316045.3699999</v>
      </c>
      <c r="IW14" s="9">
        <v>-308609182.12</v>
      </c>
      <c r="IX14" s="9">
        <v>3600000</v>
      </c>
      <c r="IY14" s="9"/>
      <c r="IZ14" s="9">
        <v>22357.54</v>
      </c>
      <c r="JA14" s="9"/>
      <c r="JB14" s="9">
        <v>1953898339.8499999</v>
      </c>
      <c r="JC14" s="9"/>
      <c r="JD14" s="10"/>
      <c r="JE14" s="9">
        <v>1957520697.3900001</v>
      </c>
      <c r="JF14" s="9">
        <v>987104106.23000002</v>
      </c>
      <c r="JG14" s="9"/>
      <c r="JH14" s="9"/>
      <c r="JI14" s="9"/>
      <c r="JJ14" s="9">
        <v>2189000000</v>
      </c>
      <c r="JK14" s="9"/>
      <c r="JL14" s="10"/>
      <c r="JM14" s="9">
        <v>3176104106.23</v>
      </c>
      <c r="JN14" s="9">
        <v>-1218583408.8399999</v>
      </c>
      <c r="JO14" s="9">
        <v>1550845500</v>
      </c>
      <c r="JP14" s="9"/>
      <c r="JQ14" s="9"/>
      <c r="JR14" s="9">
        <v>370000000</v>
      </c>
      <c r="JS14" s="9"/>
      <c r="JT14" s="9"/>
      <c r="JU14" s="10"/>
      <c r="JV14" s="9">
        <v>1920845500</v>
      </c>
      <c r="JW14" s="9"/>
      <c r="JX14" s="9">
        <v>310401000</v>
      </c>
      <c r="JY14" s="9"/>
      <c r="JZ14" s="9">
        <v>42901910</v>
      </c>
      <c r="KA14" s="9"/>
      <c r="KB14" s="10"/>
      <c r="KC14" s="9">
        <v>353302910</v>
      </c>
      <c r="KD14" s="9">
        <v>1567542590</v>
      </c>
      <c r="KE14" s="9"/>
      <c r="KF14" s="9"/>
      <c r="KG14" s="10"/>
      <c r="KH14" s="9">
        <v>40349999.039999999</v>
      </c>
      <c r="KI14" s="9">
        <v>324811848.44999999</v>
      </c>
      <c r="KJ14" s="9">
        <v>365161847.49000001</v>
      </c>
      <c r="KK14" s="9">
        <v>27396962.780000001</v>
      </c>
      <c r="KL14" s="9">
        <v>1951465.1</v>
      </c>
      <c r="KM14" s="9">
        <v>50856376.740000002</v>
      </c>
      <c r="KN14" s="9">
        <v>4122909.35</v>
      </c>
      <c r="KO14" s="9">
        <v>4912081.3099999996</v>
      </c>
      <c r="KP14" s="9"/>
      <c r="KQ14" s="9"/>
      <c r="KR14" s="9">
        <v>2830921.69</v>
      </c>
      <c r="KS14" s="9"/>
      <c r="KT14" s="9"/>
      <c r="KU14" s="9">
        <v>24044653.440000001</v>
      </c>
      <c r="KV14" s="9">
        <v>-12236706.49</v>
      </c>
      <c r="KW14" s="9">
        <v>416944.51</v>
      </c>
      <c r="KX14" s="9"/>
      <c r="KY14" s="9">
        <v>-551967985.13</v>
      </c>
      <c r="KZ14" s="9">
        <v>-677027273.72000003</v>
      </c>
      <c r="LA14" s="9">
        <v>816090468.29999995</v>
      </c>
      <c r="LB14" s="9"/>
      <c r="LC14" s="9"/>
      <c r="LD14" s="9"/>
      <c r="LE14" s="10"/>
      <c r="LF14" s="9">
        <v>-308609182.12</v>
      </c>
      <c r="LG14" s="9"/>
      <c r="LH14" s="9"/>
      <c r="LI14" s="9"/>
      <c r="LJ14" s="9">
        <v>365161847.49000001</v>
      </c>
      <c r="LK14" s="9">
        <v>324811848.44999999</v>
      </c>
      <c r="LL14" s="9"/>
      <c r="LM14" s="9"/>
      <c r="LN14" s="9"/>
      <c r="LO14" s="10"/>
      <c r="LP14" s="9">
        <v>40349999.039999999</v>
      </c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11" t="s">
        <v>1540</v>
      </c>
      <c r="MM14" s="11"/>
      <c r="MN14" s="9"/>
      <c r="MO14" s="11" t="s">
        <v>1528</v>
      </c>
      <c r="MP14" s="10"/>
      <c r="MQ14" s="11"/>
      <c r="MR14" s="11"/>
      <c r="MS14" s="11"/>
      <c r="MT14" s="10"/>
      <c r="MU14" s="12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>
        <v>24044653.440000001</v>
      </c>
      <c r="RJ14" s="9">
        <v>6009699.2800000003</v>
      </c>
      <c r="RK14" s="9"/>
      <c r="RL14" s="9"/>
      <c r="RM14" s="9">
        <v>632988.84</v>
      </c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 t="s">
        <v>1625</v>
      </c>
      <c r="TK14" s="11" t="s">
        <v>1646</v>
      </c>
      <c r="TL14" s="11">
        <v>127658517.90000001</v>
      </c>
      <c r="TM14" s="11">
        <v>87120293.489999995</v>
      </c>
      <c r="TN14" s="11">
        <v>55255521.740000002</v>
      </c>
      <c r="TO14" s="11" t="s">
        <v>1661</v>
      </c>
      <c r="TP14" s="11">
        <v>55117710.649999999</v>
      </c>
      <c r="TQ14" s="11">
        <v>45819276.25</v>
      </c>
      <c r="TR14" s="11">
        <v>8858391.0500000007</v>
      </c>
      <c r="TS14" s="11" t="s">
        <v>1677</v>
      </c>
      <c r="TT14" s="11">
        <v>22577569.010000002</v>
      </c>
      <c r="TU14" s="11">
        <v>1659411.9</v>
      </c>
      <c r="TV14" s="11">
        <v>34567853.450000003</v>
      </c>
      <c r="TW14" s="11" t="s">
        <v>1688</v>
      </c>
      <c r="TX14" s="11">
        <v>22194403.079999998</v>
      </c>
      <c r="TY14" s="11">
        <v>52920747.079999998</v>
      </c>
      <c r="TZ14" s="11">
        <v>-19779519.559999999</v>
      </c>
      <c r="UA14" s="11" t="s">
        <v>1697</v>
      </c>
      <c r="UB14" s="11">
        <v>18762807.670000002</v>
      </c>
      <c r="UC14" s="11">
        <v>23456653.280000001</v>
      </c>
      <c r="UD14" s="11">
        <v>5697880.0599999996</v>
      </c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</row>
    <row r="15" spans="1:588" ht="13.8">
      <c r="C15" t="s">
        <v>1571</v>
      </c>
      <c r="E15" s="11" t="s">
        <v>1607</v>
      </c>
      <c r="F15" s="9">
        <v>517563115.01999998</v>
      </c>
      <c r="G15" s="9"/>
      <c r="H15" s="9"/>
      <c r="I15" s="9">
        <v>371340439.44999999</v>
      </c>
      <c r="J15" s="9">
        <v>897313921.98000002</v>
      </c>
      <c r="K15" s="9">
        <v>8828080.3399999999</v>
      </c>
      <c r="L15" s="9"/>
      <c r="M15" s="9">
        <v>600000</v>
      </c>
      <c r="N15" s="9"/>
      <c r="O15" s="9">
        <v>608562791.88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8587812.4100000001</v>
      </c>
      <c r="AC15" s="9"/>
      <c r="AD15" s="10"/>
      <c r="AE15" s="9">
        <v>2412796161.0799999</v>
      </c>
      <c r="AF15" s="9"/>
      <c r="AG15" s="9"/>
      <c r="AH15" s="9">
        <v>673685505.75</v>
      </c>
      <c r="AI15" s="9"/>
      <c r="AJ15" s="9">
        <v>1875764600</v>
      </c>
      <c r="AK15" s="9">
        <v>50721897.450000003</v>
      </c>
      <c r="AL15" s="9"/>
      <c r="AM15" s="9">
        <v>3315991.17</v>
      </c>
      <c r="AN15" s="9"/>
      <c r="AO15" s="9">
        <v>117955218.45</v>
      </c>
      <c r="AP15" s="9"/>
      <c r="AQ15" s="9"/>
      <c r="AR15" s="9"/>
      <c r="AS15" s="9">
        <v>118273.39</v>
      </c>
      <c r="AT15" s="9"/>
      <c r="AU15" s="9"/>
      <c r="AV15" s="9">
        <v>13430622.789999999</v>
      </c>
      <c r="AW15" s="9">
        <v>6385374.9100000001</v>
      </c>
      <c r="AX15" s="9"/>
      <c r="AY15" s="9"/>
      <c r="AZ15" s="9"/>
      <c r="BA15" s="10"/>
      <c r="BB15" s="9">
        <v>2741377483.9099998</v>
      </c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10"/>
      <c r="BY15" s="9">
        <v>5154173644.9899998</v>
      </c>
      <c r="BZ15" s="9"/>
      <c r="CA15" s="9"/>
      <c r="CB15" s="9"/>
      <c r="CC15" s="9">
        <v>15205737.060000001</v>
      </c>
      <c r="CD15" s="9">
        <v>64924596.289999999</v>
      </c>
      <c r="CE15" s="9">
        <v>8749768.2599999998</v>
      </c>
      <c r="CF15" s="9">
        <v>20728426.579999998</v>
      </c>
      <c r="CG15" s="9"/>
      <c r="CH15" s="9"/>
      <c r="CI15" s="9"/>
      <c r="CJ15" s="9">
        <v>118936098.23</v>
      </c>
      <c r="CK15" s="9"/>
      <c r="CL15" s="9"/>
      <c r="CM15" s="9"/>
      <c r="CN15" s="9">
        <v>141680064</v>
      </c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10"/>
      <c r="DB15" s="9">
        <v>370224690.42000002</v>
      </c>
      <c r="DC15" s="9">
        <v>1402796250</v>
      </c>
      <c r="DD15" s="9"/>
      <c r="DE15" s="9"/>
      <c r="DF15" s="9"/>
      <c r="DG15" s="9">
        <v>1600000</v>
      </c>
      <c r="DH15" s="9"/>
      <c r="DI15" s="9">
        <v>146022699.59999999</v>
      </c>
      <c r="DJ15" s="9"/>
      <c r="DK15" s="9"/>
      <c r="DL15" s="9"/>
      <c r="DM15" s="10"/>
      <c r="DN15" s="9">
        <v>1550418949.5999999</v>
      </c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10"/>
      <c r="EH15" s="9">
        <v>1920643640.02</v>
      </c>
      <c r="EI15" s="9">
        <v>1170000000</v>
      </c>
      <c r="EJ15" s="9"/>
      <c r="EK15" s="9"/>
      <c r="EL15" s="9">
        <v>1467720363.3</v>
      </c>
      <c r="EM15" s="9">
        <v>10514212.560000001</v>
      </c>
      <c r="EN15" s="9">
        <v>566182207.86000001</v>
      </c>
      <c r="EO15" s="9"/>
      <c r="EP15" s="9"/>
      <c r="EQ15" s="9"/>
      <c r="ER15" s="9"/>
      <c r="ES15" s="9"/>
      <c r="ET15" s="9"/>
      <c r="EU15" s="9"/>
      <c r="EV15" s="10"/>
      <c r="EW15" s="9">
        <v>3214416783.7199998</v>
      </c>
      <c r="EX15" s="9">
        <v>19113221.25</v>
      </c>
      <c r="EY15" s="9">
        <v>3233530004.9699998</v>
      </c>
      <c r="EZ15" s="9"/>
      <c r="FA15" s="10"/>
      <c r="FB15" s="9">
        <v>5154173644.9899998</v>
      </c>
      <c r="FC15" s="9">
        <v>360624029.62</v>
      </c>
      <c r="FD15" s="9">
        <v>360624029.62</v>
      </c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>
        <v>347043094.02999997</v>
      </c>
      <c r="FT15" s="9">
        <v>256939857.47</v>
      </c>
      <c r="FU15" s="9"/>
      <c r="FV15" s="9"/>
      <c r="FW15" s="9"/>
      <c r="FX15" s="9">
        <v>8194289.5800000001</v>
      </c>
      <c r="FY15" s="9"/>
      <c r="FZ15" s="9">
        <v>32747987.43</v>
      </c>
      <c r="GA15" s="9">
        <v>47715763.270000003</v>
      </c>
      <c r="GB15" s="9">
        <v>-1445196.28</v>
      </c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>
        <v>91284032.180000007</v>
      </c>
      <c r="GN15" s="9">
        <v>35997259.140000001</v>
      </c>
      <c r="GO15" s="9">
        <v>33691149.219999999</v>
      </c>
      <c r="GP15" s="9"/>
      <c r="GQ15" s="9"/>
      <c r="GR15" s="9">
        <v>40301710.710000001</v>
      </c>
      <c r="GS15" s="9"/>
      <c r="GT15" s="10"/>
      <c r="GU15" s="9">
        <v>181163937.62</v>
      </c>
      <c r="GV15" s="9">
        <v>1808678.04</v>
      </c>
      <c r="GW15" s="9">
        <v>126860.57</v>
      </c>
      <c r="GX15" s="9"/>
      <c r="GY15" s="9"/>
      <c r="GZ15" s="10"/>
      <c r="HA15" s="9">
        <v>182845755.09</v>
      </c>
      <c r="HB15" s="9">
        <v>28368180.030000001</v>
      </c>
      <c r="HC15" s="9"/>
      <c r="HD15" s="9"/>
      <c r="HE15" s="10"/>
      <c r="HF15" s="9">
        <v>154477575.06</v>
      </c>
      <c r="HG15" s="9">
        <v>154477575.06</v>
      </c>
      <c r="HH15" s="9"/>
      <c r="HI15" s="9">
        <v>11517126.99</v>
      </c>
      <c r="HJ15" s="9">
        <v>142960448.06999999</v>
      </c>
      <c r="HK15" s="9"/>
      <c r="HL15" s="9"/>
      <c r="HM15" s="9"/>
      <c r="HN15" s="9">
        <v>154477575.06</v>
      </c>
      <c r="HO15" s="9">
        <v>11517126.99</v>
      </c>
      <c r="HP15" s="9">
        <v>142960448.06999999</v>
      </c>
      <c r="HQ15" s="9">
        <v>234187867.63</v>
      </c>
      <c r="HR15" s="9"/>
      <c r="HS15" s="9">
        <v>161762182.37</v>
      </c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10"/>
      <c r="IH15" s="9">
        <v>395950050</v>
      </c>
      <c r="II15" s="9"/>
      <c r="IJ15" s="9"/>
      <c r="IK15" s="9">
        <v>252262523.56999999</v>
      </c>
      <c r="IL15" s="9">
        <v>69605152.989999995</v>
      </c>
      <c r="IM15" s="9">
        <v>17697233.620000001</v>
      </c>
      <c r="IN15" s="9">
        <v>210299751.77000001</v>
      </c>
      <c r="IO15" s="9"/>
      <c r="IP15" s="9"/>
      <c r="IQ15" s="9"/>
      <c r="IR15" s="9"/>
      <c r="IS15" s="9"/>
      <c r="IT15" s="9"/>
      <c r="IU15" s="10"/>
      <c r="IV15" s="9">
        <v>549864661.95000005</v>
      </c>
      <c r="IW15" s="9">
        <v>-153914611.94999999</v>
      </c>
      <c r="IX15" s="9">
        <v>340000000</v>
      </c>
      <c r="IY15" s="9">
        <v>1706109.92</v>
      </c>
      <c r="IZ15" s="9"/>
      <c r="JA15" s="9"/>
      <c r="JB15" s="9"/>
      <c r="JC15" s="9"/>
      <c r="JD15" s="10"/>
      <c r="JE15" s="9">
        <v>341706109.92000002</v>
      </c>
      <c r="JF15" s="9">
        <v>62419377.07</v>
      </c>
      <c r="JG15" s="9">
        <v>340000000</v>
      </c>
      <c r="JH15" s="9"/>
      <c r="JI15" s="9"/>
      <c r="JJ15" s="9"/>
      <c r="JK15" s="9"/>
      <c r="JL15" s="10"/>
      <c r="JM15" s="9">
        <v>402419377.06999999</v>
      </c>
      <c r="JN15" s="9">
        <v>-60713267.149999999</v>
      </c>
      <c r="JO15" s="9">
        <v>2450000</v>
      </c>
      <c r="JP15" s="9">
        <v>2450000</v>
      </c>
      <c r="JQ15" s="9">
        <v>423590000</v>
      </c>
      <c r="JR15" s="9"/>
      <c r="JS15" s="9"/>
      <c r="JT15" s="9"/>
      <c r="JU15" s="10"/>
      <c r="JV15" s="9">
        <v>426040000</v>
      </c>
      <c r="JW15" s="9">
        <v>304123900</v>
      </c>
      <c r="JX15" s="9">
        <v>98843450.359999999</v>
      </c>
      <c r="JY15" s="9"/>
      <c r="JZ15" s="9"/>
      <c r="KA15" s="9"/>
      <c r="KB15" s="10"/>
      <c r="KC15" s="9">
        <v>402967350.36000001</v>
      </c>
      <c r="KD15" s="9">
        <v>23072649.640000001</v>
      </c>
      <c r="KE15" s="9"/>
      <c r="KF15" s="9"/>
      <c r="KG15" s="10"/>
      <c r="KH15" s="9">
        <v>-191555229.46000001</v>
      </c>
      <c r="KI15" s="9">
        <v>709118344.48000002</v>
      </c>
      <c r="KJ15" s="9">
        <v>517563115.01999998</v>
      </c>
      <c r="KK15" s="9">
        <v>154477575.06</v>
      </c>
      <c r="KL15" s="9">
        <v>1445196.28</v>
      </c>
      <c r="KM15" s="9">
        <v>1243352.24</v>
      </c>
      <c r="KN15" s="9">
        <v>28762.2</v>
      </c>
      <c r="KO15" s="9">
        <v>2560047.4900000002</v>
      </c>
      <c r="KP15" s="9"/>
      <c r="KQ15" s="9"/>
      <c r="KR15" s="9"/>
      <c r="KS15" s="9"/>
      <c r="KT15" s="9"/>
      <c r="KU15" s="9">
        <v>54488719.509999998</v>
      </c>
      <c r="KV15" s="9">
        <v>-35997259.140000001</v>
      </c>
      <c r="KW15" s="9">
        <v>7847350.9199999999</v>
      </c>
      <c r="KX15" s="9">
        <v>14612358.050000001</v>
      </c>
      <c r="KY15" s="9">
        <v>25912048.27</v>
      </c>
      <c r="KZ15" s="9">
        <v>-284451000.73000002</v>
      </c>
      <c r="LA15" s="9">
        <v>-96081762.099999994</v>
      </c>
      <c r="LB15" s="9"/>
      <c r="LC15" s="9"/>
      <c r="LD15" s="9"/>
      <c r="LE15" s="10"/>
      <c r="LF15" s="9">
        <v>-153914611.94999999</v>
      </c>
      <c r="LG15" s="9"/>
      <c r="LH15" s="9"/>
      <c r="LI15" s="9"/>
      <c r="LJ15" s="9">
        <v>517563115.01999998</v>
      </c>
      <c r="LK15" s="9">
        <v>709118344.48000002</v>
      </c>
      <c r="LL15" s="9"/>
      <c r="LM15" s="9"/>
      <c r="LN15" s="9"/>
      <c r="LO15" s="10"/>
      <c r="LP15" s="9">
        <v>-191555229.46000001</v>
      </c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11" t="s">
        <v>1588</v>
      </c>
      <c r="MM15" s="11"/>
      <c r="MN15" s="9"/>
      <c r="MO15" s="11" t="s">
        <v>1528</v>
      </c>
      <c r="MP15" s="10"/>
      <c r="MQ15" s="11"/>
      <c r="MR15" s="11"/>
      <c r="MS15" s="11"/>
      <c r="MT15" s="10"/>
      <c r="MU15" s="12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>
        <v>54488719.509999998</v>
      </c>
      <c r="RJ15" s="9">
        <v>6845460.9299999997</v>
      </c>
      <c r="RK15" s="9"/>
      <c r="RL15" s="9"/>
      <c r="RM15" s="9">
        <v>72504.69</v>
      </c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 t="s">
        <v>1626</v>
      </c>
      <c r="TK15" s="11" t="s">
        <v>1647</v>
      </c>
      <c r="TL15" s="11">
        <v>143471129.16</v>
      </c>
      <c r="TM15" s="11">
        <v>157612789.16999999</v>
      </c>
      <c r="TN15" s="11">
        <v>16481882.359999999</v>
      </c>
      <c r="TO15" s="11" t="s">
        <v>1662</v>
      </c>
      <c r="TP15" s="11">
        <v>86030000</v>
      </c>
      <c r="TQ15" s="11">
        <v>103468127.3</v>
      </c>
      <c r="TR15" s="11">
        <v>7276703.8899999997</v>
      </c>
      <c r="TS15" s="11" t="s">
        <v>1678</v>
      </c>
      <c r="TT15" s="11">
        <v>69061412.700000003</v>
      </c>
      <c r="TU15" s="11"/>
      <c r="TV15" s="11"/>
      <c r="TW15" s="11" t="s">
        <v>1689</v>
      </c>
      <c r="TX15" s="11">
        <v>34143645.640000001</v>
      </c>
      <c r="TY15" s="11">
        <v>29623683.960000001</v>
      </c>
      <c r="TZ15" s="11">
        <v>4504563.28</v>
      </c>
      <c r="UA15" s="11" t="s">
        <v>1698</v>
      </c>
      <c r="UB15" s="11">
        <v>6141745.5599999996</v>
      </c>
      <c r="UC15" s="11">
        <v>30286170.210000001</v>
      </c>
      <c r="UD15" s="11">
        <v>3220056.27</v>
      </c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>
        <v>0</v>
      </c>
      <c r="VB15" s="11">
        <v>0</v>
      </c>
      <c r="VC15" s="11">
        <v>0</v>
      </c>
      <c r="VD15" s="11">
        <v>86922800.049999997</v>
      </c>
      <c r="VE15" s="11">
        <v>0</v>
      </c>
      <c r="VF15" s="11">
        <v>416162.35</v>
      </c>
      <c r="VG15" s="11">
        <v>0</v>
      </c>
      <c r="VH15" s="11">
        <v>10.82</v>
      </c>
      <c r="VI15" s="11">
        <v>0</v>
      </c>
      <c r="VJ15" s="11">
        <v>1633963.98</v>
      </c>
      <c r="VK15" s="11">
        <v>0</v>
      </c>
      <c r="VL15" s="11">
        <v>8169.82</v>
      </c>
      <c r="VM15" s="11">
        <v>0</v>
      </c>
      <c r="VN15" s="11">
        <v>0</v>
      </c>
      <c r="VO15" s="11">
        <v>0</v>
      </c>
      <c r="VP15" s="11">
        <v>0</v>
      </c>
    </row>
    <row r="16" spans="1:588" ht="13.8">
      <c r="C16" t="s">
        <v>1572</v>
      </c>
      <c r="E16" s="11" t="s">
        <v>1608</v>
      </c>
      <c r="F16" s="9">
        <v>709326247.20000005</v>
      </c>
      <c r="G16" s="9"/>
      <c r="H16" s="9"/>
      <c r="I16" s="9">
        <v>605756834.00999999</v>
      </c>
      <c r="J16" s="9">
        <v>2272886543.52</v>
      </c>
      <c r="K16" s="9">
        <v>874595720.42999995</v>
      </c>
      <c r="L16" s="9"/>
      <c r="M16" s="9"/>
      <c r="N16" s="9"/>
      <c r="O16" s="9">
        <v>3558751181.1399999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0"/>
      <c r="AE16" s="9">
        <v>8021316526.3000002</v>
      </c>
      <c r="AF16" s="9"/>
      <c r="AG16" s="9"/>
      <c r="AH16" s="9">
        <v>63236331.57</v>
      </c>
      <c r="AI16" s="9"/>
      <c r="AJ16" s="9"/>
      <c r="AK16" s="9"/>
      <c r="AL16" s="9"/>
      <c r="AM16" s="9">
        <v>930923477.23000002</v>
      </c>
      <c r="AN16" s="9"/>
      <c r="AO16" s="9">
        <v>1063033831.14</v>
      </c>
      <c r="AP16" s="9"/>
      <c r="AQ16" s="9"/>
      <c r="AR16" s="9"/>
      <c r="AS16" s="9">
        <v>30990.83</v>
      </c>
      <c r="AT16" s="9"/>
      <c r="AU16" s="9"/>
      <c r="AV16" s="9">
        <v>207946</v>
      </c>
      <c r="AW16" s="9">
        <v>5320872.5</v>
      </c>
      <c r="AX16" s="9"/>
      <c r="AY16" s="9">
        <v>56072763.469999999</v>
      </c>
      <c r="AZ16" s="9"/>
      <c r="BA16" s="10"/>
      <c r="BB16" s="9">
        <v>2118826212.74</v>
      </c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10"/>
      <c r="BY16" s="9">
        <v>10140142739.040001</v>
      </c>
      <c r="BZ16" s="9">
        <v>199100000</v>
      </c>
      <c r="CA16" s="9"/>
      <c r="CB16" s="9">
        <v>200000000</v>
      </c>
      <c r="CC16" s="9">
        <v>53860123.009999998</v>
      </c>
      <c r="CD16" s="9">
        <v>245852.3</v>
      </c>
      <c r="CE16" s="9"/>
      <c r="CF16" s="9">
        <v>49808562.939999998</v>
      </c>
      <c r="CG16" s="9"/>
      <c r="CH16" s="9"/>
      <c r="CI16" s="9"/>
      <c r="CJ16" s="9">
        <v>1314328072.78</v>
      </c>
      <c r="CK16" s="9"/>
      <c r="CL16" s="9"/>
      <c r="CM16" s="9"/>
      <c r="CN16" s="9">
        <v>287356250</v>
      </c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10"/>
      <c r="DB16" s="9">
        <v>2104698861.03</v>
      </c>
      <c r="DC16" s="9">
        <v>2783637499.8499999</v>
      </c>
      <c r="DD16" s="9"/>
      <c r="DE16" s="9"/>
      <c r="DF16" s="9"/>
      <c r="DG16" s="9"/>
      <c r="DH16" s="9"/>
      <c r="DI16" s="9"/>
      <c r="DJ16" s="9"/>
      <c r="DK16" s="9"/>
      <c r="DL16" s="9"/>
      <c r="DM16" s="10"/>
      <c r="DN16" s="9">
        <v>3783637499.8499999</v>
      </c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10"/>
      <c r="EH16" s="9">
        <v>5888336360.8800001</v>
      </c>
      <c r="EI16" s="9">
        <v>100000000</v>
      </c>
      <c r="EJ16" s="9"/>
      <c r="EK16" s="9"/>
      <c r="EL16" s="9">
        <v>4296092850.3999996</v>
      </c>
      <c r="EM16" s="9"/>
      <c r="EN16" s="9">
        <v>-144286472.24000001</v>
      </c>
      <c r="EO16" s="9"/>
      <c r="EP16" s="9"/>
      <c r="EQ16" s="9"/>
      <c r="ER16" s="9"/>
      <c r="ES16" s="9"/>
      <c r="ET16" s="9"/>
      <c r="EU16" s="9"/>
      <c r="EV16" s="10"/>
      <c r="EW16" s="9">
        <v>4251806378.1599998</v>
      </c>
      <c r="EX16" s="9"/>
      <c r="EY16" s="9">
        <v>4251806378.1599998</v>
      </c>
      <c r="EZ16" s="9"/>
      <c r="FA16" s="10"/>
      <c r="FB16" s="9">
        <v>10140142739.040001</v>
      </c>
      <c r="FC16" s="9">
        <v>400516631.17000002</v>
      </c>
      <c r="FD16" s="9">
        <v>400516631.17000002</v>
      </c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>
        <v>403675227</v>
      </c>
      <c r="FT16" s="9">
        <v>370309719.62</v>
      </c>
      <c r="FU16" s="9"/>
      <c r="FV16" s="9"/>
      <c r="FW16" s="9"/>
      <c r="FX16" s="9">
        <v>7415278.2699999996</v>
      </c>
      <c r="FY16" s="9"/>
      <c r="FZ16" s="9">
        <v>12637628.289999999</v>
      </c>
      <c r="GA16" s="9">
        <v>9496402.0999999996</v>
      </c>
      <c r="GB16" s="9">
        <v>-3816198.72</v>
      </c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>
        <v>75000000</v>
      </c>
      <c r="GS16" s="9"/>
      <c r="GT16" s="10"/>
      <c r="GU16" s="9">
        <v>71841404.170000002</v>
      </c>
      <c r="GV16" s="9">
        <v>232456.86</v>
      </c>
      <c r="GW16" s="9">
        <v>279411.96999999997</v>
      </c>
      <c r="GX16" s="9"/>
      <c r="GY16" s="9"/>
      <c r="GZ16" s="10"/>
      <c r="HA16" s="9">
        <v>71794449.060000002</v>
      </c>
      <c r="HB16" s="9">
        <v>2857390.24</v>
      </c>
      <c r="HC16" s="9"/>
      <c r="HD16" s="9"/>
      <c r="HE16" s="10"/>
      <c r="HF16" s="9">
        <v>68937058.819999993</v>
      </c>
      <c r="HG16" s="9">
        <v>68937058.819999993</v>
      </c>
      <c r="HH16" s="9"/>
      <c r="HI16" s="9"/>
      <c r="HJ16" s="9">
        <v>68937058.819999993</v>
      </c>
      <c r="HK16" s="9"/>
      <c r="HL16" s="9"/>
      <c r="HM16" s="9"/>
      <c r="HN16" s="9">
        <v>68937058.819999993</v>
      </c>
      <c r="HO16" s="9"/>
      <c r="HP16" s="9">
        <v>68937058.819999993</v>
      </c>
      <c r="HQ16" s="9">
        <v>355455372.30000001</v>
      </c>
      <c r="HR16" s="9"/>
      <c r="HS16" s="9">
        <v>760171978.77999997</v>
      </c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10"/>
      <c r="IH16" s="9">
        <v>1115627351.0799999</v>
      </c>
      <c r="II16" s="9"/>
      <c r="IJ16" s="9"/>
      <c r="IK16" s="9">
        <v>677216475.05999994</v>
      </c>
      <c r="IL16" s="9">
        <v>6949029.6399999997</v>
      </c>
      <c r="IM16" s="9">
        <v>27294525.68</v>
      </c>
      <c r="IN16" s="9">
        <v>34518018.439999998</v>
      </c>
      <c r="IO16" s="9"/>
      <c r="IP16" s="9"/>
      <c r="IQ16" s="9"/>
      <c r="IR16" s="9"/>
      <c r="IS16" s="9"/>
      <c r="IT16" s="9"/>
      <c r="IU16" s="10"/>
      <c r="IV16" s="9">
        <v>745978048.82000005</v>
      </c>
      <c r="IW16" s="9">
        <v>369649302.25999999</v>
      </c>
      <c r="IX16" s="9"/>
      <c r="IY16" s="9"/>
      <c r="IZ16" s="9"/>
      <c r="JA16" s="9"/>
      <c r="JB16" s="9"/>
      <c r="JC16" s="9"/>
      <c r="JD16" s="10"/>
      <c r="JE16" s="9"/>
      <c r="JF16" s="9">
        <v>773030723.67999995</v>
      </c>
      <c r="JG16" s="9"/>
      <c r="JH16" s="9"/>
      <c r="JI16" s="9"/>
      <c r="JJ16" s="9"/>
      <c r="JK16" s="9"/>
      <c r="JL16" s="10"/>
      <c r="JM16" s="9">
        <v>773030723.67999995</v>
      </c>
      <c r="JN16" s="9">
        <v>-773030723.67999995</v>
      </c>
      <c r="JO16" s="9"/>
      <c r="JP16" s="9"/>
      <c r="JQ16" s="9">
        <v>1113600000</v>
      </c>
      <c r="JR16" s="9"/>
      <c r="JS16" s="9"/>
      <c r="JT16" s="9"/>
      <c r="JU16" s="10"/>
      <c r="JV16" s="9">
        <v>1113600000</v>
      </c>
      <c r="JW16" s="9">
        <v>267589583.37</v>
      </c>
      <c r="JX16" s="9">
        <v>212107000.47999999</v>
      </c>
      <c r="JY16" s="9"/>
      <c r="JZ16" s="9"/>
      <c r="KA16" s="9"/>
      <c r="KB16" s="10"/>
      <c r="KC16" s="9">
        <v>479696583.85000002</v>
      </c>
      <c r="KD16" s="9">
        <v>633903416.14999998</v>
      </c>
      <c r="KE16" s="9"/>
      <c r="KF16" s="9"/>
      <c r="KG16" s="10"/>
      <c r="KH16" s="9">
        <v>230521994.72999999</v>
      </c>
      <c r="KI16" s="9">
        <v>278804252.47000003</v>
      </c>
      <c r="KJ16" s="9">
        <v>509326247.19999999</v>
      </c>
      <c r="KK16" s="9">
        <v>68937058.819999993</v>
      </c>
      <c r="KL16" s="9">
        <v>3816198.72</v>
      </c>
      <c r="KM16" s="9">
        <v>26666879.539999999</v>
      </c>
      <c r="KN16" s="9">
        <v>7420</v>
      </c>
      <c r="KO16" s="9"/>
      <c r="KP16" s="9"/>
      <c r="KQ16" s="9"/>
      <c r="KR16" s="9"/>
      <c r="KS16" s="9">
        <v>149154.99</v>
      </c>
      <c r="KT16" s="9"/>
      <c r="KU16" s="9">
        <v>10673716.140000001</v>
      </c>
      <c r="KV16" s="9"/>
      <c r="KW16" s="9">
        <v>-954049.68</v>
      </c>
      <c r="KX16" s="9"/>
      <c r="KY16" s="9">
        <v>-790282699.88</v>
      </c>
      <c r="KZ16" s="9">
        <v>-352667657.93000001</v>
      </c>
      <c r="LA16" s="9">
        <v>1403303281.54</v>
      </c>
      <c r="LB16" s="9"/>
      <c r="LC16" s="9"/>
      <c r="LD16" s="9"/>
      <c r="LE16" s="10"/>
      <c r="LF16" s="9">
        <v>369649302.25999999</v>
      </c>
      <c r="LG16" s="9"/>
      <c r="LH16" s="9"/>
      <c r="LI16" s="9"/>
      <c r="LJ16" s="9">
        <v>509326247.19999999</v>
      </c>
      <c r="LK16" s="9">
        <v>278804252.47000003</v>
      </c>
      <c r="LL16" s="9"/>
      <c r="LM16" s="9"/>
      <c r="LN16" s="9"/>
      <c r="LO16" s="10"/>
      <c r="LP16" s="9">
        <v>230521994.72999999</v>
      </c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11" t="s">
        <v>1588</v>
      </c>
      <c r="MM16" s="11"/>
      <c r="MN16" s="9"/>
      <c r="MO16" s="11" t="s">
        <v>1528</v>
      </c>
      <c r="MP16" s="10"/>
      <c r="MQ16" s="11"/>
      <c r="MR16" s="11"/>
      <c r="MS16" s="11"/>
      <c r="MT16" s="10"/>
      <c r="MU16" s="12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>
        <v>10673716.140000001</v>
      </c>
      <c r="RJ16" s="9">
        <v>1438014.45</v>
      </c>
      <c r="RK16" s="9"/>
      <c r="RL16" s="9"/>
      <c r="RM16" s="9">
        <v>260700.41</v>
      </c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RY16" s="9"/>
      <c r="RZ16" s="9"/>
      <c r="SA16" s="9"/>
      <c r="SB16" s="9"/>
      <c r="SC16" s="9"/>
      <c r="SD16" s="9"/>
      <c r="SE16" s="9"/>
      <c r="SF16" s="9"/>
      <c r="SG16" s="9"/>
      <c r="SH16" s="9"/>
      <c r="SI16" s="9"/>
      <c r="SJ16" s="9"/>
      <c r="SK16" s="9"/>
      <c r="SL16" s="9"/>
      <c r="SM16" s="9"/>
      <c r="SN16" s="9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</row>
    <row r="17" spans="3:588" ht="13.8">
      <c r="C17" t="s">
        <v>1573</v>
      </c>
      <c r="E17" s="11" t="s">
        <v>1609</v>
      </c>
      <c r="F17" s="9">
        <v>2798328040.3299999</v>
      </c>
      <c r="G17" s="9"/>
      <c r="H17" s="9">
        <v>229547886.78</v>
      </c>
      <c r="I17" s="9">
        <v>11918109039.82</v>
      </c>
      <c r="J17" s="9"/>
      <c r="K17" s="9">
        <v>527065649.25</v>
      </c>
      <c r="L17" s="9"/>
      <c r="M17" s="9"/>
      <c r="N17" s="9"/>
      <c r="O17" s="9">
        <v>4820973967.2299995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>
        <v>251044257.09</v>
      </c>
      <c r="AC17" s="9"/>
      <c r="AD17" s="10"/>
      <c r="AE17" s="9">
        <v>21389555142.240002</v>
      </c>
      <c r="AF17" s="9"/>
      <c r="AG17" s="9"/>
      <c r="AH17" s="9"/>
      <c r="AI17" s="9"/>
      <c r="AJ17" s="9">
        <v>779878.99</v>
      </c>
      <c r="AK17" s="9"/>
      <c r="AL17" s="9"/>
      <c r="AM17" s="9">
        <v>216062822.91999999</v>
      </c>
      <c r="AN17" s="9"/>
      <c r="AO17" s="9">
        <v>88582687.620000005</v>
      </c>
      <c r="AP17" s="9"/>
      <c r="AQ17" s="9"/>
      <c r="AR17" s="9"/>
      <c r="AS17" s="9">
        <v>145037650.58000001</v>
      </c>
      <c r="AT17" s="9">
        <v>2011139.26</v>
      </c>
      <c r="AU17" s="9">
        <v>50941295.57</v>
      </c>
      <c r="AV17" s="9">
        <v>46093783.549999997</v>
      </c>
      <c r="AW17" s="9">
        <v>104965861.14</v>
      </c>
      <c r="AX17" s="9"/>
      <c r="AY17" s="9">
        <v>112997454.94</v>
      </c>
      <c r="AZ17" s="9"/>
      <c r="BA17" s="10"/>
      <c r="BB17" s="9">
        <v>1305206602.99</v>
      </c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10"/>
      <c r="BY17" s="9">
        <v>22694761745.23</v>
      </c>
      <c r="BZ17" s="9">
        <v>6854875463.5900002</v>
      </c>
      <c r="CA17" s="9"/>
      <c r="CB17" s="9">
        <v>3702955008.9200001</v>
      </c>
      <c r="CC17" s="9">
        <v>6328064681.5600004</v>
      </c>
      <c r="CD17" s="9"/>
      <c r="CE17" s="9">
        <v>67373172.219999999</v>
      </c>
      <c r="CF17" s="9">
        <v>115317733.42</v>
      </c>
      <c r="CG17" s="9"/>
      <c r="CH17" s="9"/>
      <c r="CI17" s="9"/>
      <c r="CJ17" s="9"/>
      <c r="CK17" s="9"/>
      <c r="CL17" s="9"/>
      <c r="CM17" s="9"/>
      <c r="CN17" s="9">
        <v>166719263.93000001</v>
      </c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>
        <v>3721138.36</v>
      </c>
      <c r="CZ17" s="9"/>
      <c r="DA17" s="10"/>
      <c r="DB17" s="9">
        <v>17998139506.290001</v>
      </c>
      <c r="DC17" s="9">
        <v>4500000</v>
      </c>
      <c r="DD17" s="9"/>
      <c r="DE17" s="9"/>
      <c r="DF17" s="9"/>
      <c r="DG17" s="9"/>
      <c r="DH17" s="9"/>
      <c r="DI17" s="9">
        <v>1442023.08</v>
      </c>
      <c r="DJ17" s="9">
        <v>9356107.3499999996</v>
      </c>
      <c r="DK17" s="9"/>
      <c r="DL17" s="9"/>
      <c r="DM17" s="10"/>
      <c r="DN17" s="9">
        <v>306551339.89999998</v>
      </c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10"/>
      <c r="EH17" s="9">
        <v>18304690846.189999</v>
      </c>
      <c r="EI17" s="9">
        <v>2227000000</v>
      </c>
      <c r="EJ17" s="9"/>
      <c r="EK17" s="9"/>
      <c r="EL17" s="9">
        <v>377072540.50999999</v>
      </c>
      <c r="EM17" s="9">
        <v>502859677.66000003</v>
      </c>
      <c r="EN17" s="9">
        <v>949633092.17999995</v>
      </c>
      <c r="EO17" s="9"/>
      <c r="EP17" s="9"/>
      <c r="EQ17" s="9"/>
      <c r="ER17" s="9"/>
      <c r="ES17" s="9"/>
      <c r="ET17" s="9"/>
      <c r="EU17" s="9"/>
      <c r="EV17" s="10"/>
      <c r="EW17" s="9">
        <v>4056565310.3499999</v>
      </c>
      <c r="EX17" s="9">
        <v>333505588.69</v>
      </c>
      <c r="EY17" s="9">
        <v>4390070899.04</v>
      </c>
      <c r="EZ17" s="9"/>
      <c r="FA17" s="10"/>
      <c r="FB17" s="9">
        <v>22694761745.23</v>
      </c>
      <c r="FC17" s="9">
        <v>41130000349.610001</v>
      </c>
      <c r="FD17" s="9">
        <v>41130000349.610001</v>
      </c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>
        <v>40634558828.160004</v>
      </c>
      <c r="FT17" s="9">
        <v>38494660391.639999</v>
      </c>
      <c r="FU17" s="9"/>
      <c r="FV17" s="9"/>
      <c r="FW17" s="9"/>
      <c r="FX17" s="9">
        <v>73232889.340000004</v>
      </c>
      <c r="FY17" s="9">
        <v>1164695171.5899999</v>
      </c>
      <c r="FZ17" s="9">
        <v>370811959.00999999</v>
      </c>
      <c r="GA17" s="9">
        <v>399663715.75</v>
      </c>
      <c r="GB17" s="9">
        <v>-5823378.9199999999</v>
      </c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>
        <v>-13473408.710000001</v>
      </c>
      <c r="GO17" s="9"/>
      <c r="GP17" s="9"/>
      <c r="GQ17" s="9">
        <v>-21027.82</v>
      </c>
      <c r="GR17" s="9">
        <v>13569063.789999999</v>
      </c>
      <c r="GS17" s="9"/>
      <c r="GT17" s="10"/>
      <c r="GU17" s="9">
        <v>495516148.70999998</v>
      </c>
      <c r="GV17" s="9">
        <v>14953775.859999999</v>
      </c>
      <c r="GW17" s="9">
        <v>2205415.62</v>
      </c>
      <c r="GX17" s="9"/>
      <c r="GY17" s="9"/>
      <c r="GZ17" s="10"/>
      <c r="HA17" s="9">
        <v>508264508.94999999</v>
      </c>
      <c r="HB17" s="9">
        <v>135611145.06</v>
      </c>
      <c r="HC17" s="9"/>
      <c r="HD17" s="9"/>
      <c r="HE17" s="10"/>
      <c r="HF17" s="9">
        <v>372653363.88999999</v>
      </c>
      <c r="HG17" s="9"/>
      <c r="HH17" s="9"/>
      <c r="HI17" s="9">
        <v>25251136.5</v>
      </c>
      <c r="HJ17" s="9">
        <v>347402227.38999999</v>
      </c>
      <c r="HK17" s="9"/>
      <c r="HL17" s="9"/>
      <c r="HM17" s="9"/>
      <c r="HN17" s="9">
        <v>372653363.88999999</v>
      </c>
      <c r="HO17" s="9">
        <v>25251136.5</v>
      </c>
      <c r="HP17" s="9">
        <v>347402227.38999999</v>
      </c>
      <c r="HQ17" s="9">
        <v>39897495402.510002</v>
      </c>
      <c r="HR17" s="9">
        <v>35985.61</v>
      </c>
      <c r="HS17" s="9">
        <v>387651703.56</v>
      </c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10"/>
      <c r="IH17" s="9">
        <v>40285183091.68</v>
      </c>
      <c r="II17" s="9"/>
      <c r="IJ17" s="9"/>
      <c r="IK17" s="9">
        <v>37407171565.529999</v>
      </c>
      <c r="IL17" s="9">
        <v>779043231.40999997</v>
      </c>
      <c r="IM17" s="9">
        <v>655465689.77999997</v>
      </c>
      <c r="IN17" s="9">
        <v>922759244.75</v>
      </c>
      <c r="IO17" s="9"/>
      <c r="IP17" s="9"/>
      <c r="IQ17" s="9"/>
      <c r="IR17" s="9"/>
      <c r="IS17" s="9"/>
      <c r="IT17" s="9"/>
      <c r="IU17" s="10"/>
      <c r="IV17" s="9">
        <v>39764439731.470001</v>
      </c>
      <c r="IW17" s="9">
        <v>520743360.20999998</v>
      </c>
      <c r="IX17" s="9"/>
      <c r="IY17" s="9"/>
      <c r="IZ17" s="9">
        <v>302828.18</v>
      </c>
      <c r="JA17" s="9"/>
      <c r="JB17" s="9"/>
      <c r="JC17" s="9"/>
      <c r="JD17" s="10"/>
      <c r="JE17" s="9">
        <v>302828.18</v>
      </c>
      <c r="JF17" s="9">
        <v>270905476.94</v>
      </c>
      <c r="JG17" s="9">
        <v>4000000</v>
      </c>
      <c r="JH17" s="9"/>
      <c r="JI17" s="9">
        <v>2220271.69</v>
      </c>
      <c r="JJ17" s="9"/>
      <c r="JK17" s="9"/>
      <c r="JL17" s="10"/>
      <c r="JM17" s="9">
        <v>277125748.63</v>
      </c>
      <c r="JN17" s="9">
        <v>-276822920.44999999</v>
      </c>
      <c r="JO17" s="9">
        <v>527002507.87</v>
      </c>
      <c r="JP17" s="9"/>
      <c r="JQ17" s="9">
        <v>8104574383.6999998</v>
      </c>
      <c r="JR17" s="9">
        <v>2068150858.8</v>
      </c>
      <c r="JS17" s="9"/>
      <c r="JT17" s="9"/>
      <c r="JU17" s="10"/>
      <c r="JV17" s="9">
        <v>10699727750.370001</v>
      </c>
      <c r="JW17" s="9">
        <v>7698764097.9499998</v>
      </c>
      <c r="JX17" s="9">
        <v>385486389.80000001</v>
      </c>
      <c r="JY17" s="9"/>
      <c r="JZ17" s="9">
        <v>2623097042.04</v>
      </c>
      <c r="KA17" s="9"/>
      <c r="KB17" s="10"/>
      <c r="KC17" s="9">
        <v>10707347529.790001</v>
      </c>
      <c r="KD17" s="9">
        <v>-7619779.4199999999</v>
      </c>
      <c r="KE17" s="9">
        <v>-267564.65999999997</v>
      </c>
      <c r="KF17" s="9"/>
      <c r="KG17" s="10"/>
      <c r="KH17" s="9">
        <v>236033095.68000001</v>
      </c>
      <c r="KI17" s="9">
        <v>1453885449.3199999</v>
      </c>
      <c r="KJ17" s="9">
        <v>1689918545</v>
      </c>
      <c r="KK17" s="9">
        <v>372653363.88999999</v>
      </c>
      <c r="KL17" s="9">
        <v>5823378.9199999999</v>
      </c>
      <c r="KM17" s="9">
        <v>30847502.68</v>
      </c>
      <c r="KN17" s="9">
        <v>26023644.670000002</v>
      </c>
      <c r="KO17" s="9">
        <v>16228776.800000001</v>
      </c>
      <c r="KP17" s="9"/>
      <c r="KQ17" s="9"/>
      <c r="KR17" s="9">
        <v>187675.93</v>
      </c>
      <c r="KS17" s="9"/>
      <c r="KT17" s="9"/>
      <c r="KU17" s="9">
        <v>396383839.69</v>
      </c>
      <c r="KV17" s="9"/>
      <c r="KW17" s="9">
        <v>-22635046.469999999</v>
      </c>
      <c r="KX17" s="9">
        <v>-729595.79</v>
      </c>
      <c r="KY17" s="9">
        <v>-876199829.91999996</v>
      </c>
      <c r="KZ17" s="9">
        <v>-1302710508.26</v>
      </c>
      <c r="LA17" s="9">
        <v>1642128351.0699999</v>
      </c>
      <c r="LB17" s="9"/>
      <c r="LC17" s="9"/>
      <c r="LD17" s="9"/>
      <c r="LE17" s="19"/>
      <c r="LF17" s="9">
        <v>520743360.20999998</v>
      </c>
      <c r="LG17" s="9"/>
      <c r="LH17" s="9"/>
      <c r="LI17" s="9"/>
      <c r="LJ17" s="9">
        <v>1689918545</v>
      </c>
      <c r="LK17" s="9">
        <v>1453885449.3199999</v>
      </c>
      <c r="LL17" s="9"/>
      <c r="LM17" s="9"/>
      <c r="LN17" s="9"/>
      <c r="LO17" s="10"/>
      <c r="LP17" s="9">
        <v>236033095.68000001</v>
      </c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11" t="s">
        <v>1711</v>
      </c>
      <c r="MM17" s="11"/>
      <c r="MN17" s="9"/>
      <c r="MO17" s="11" t="s">
        <v>1528</v>
      </c>
      <c r="MP17" s="10"/>
      <c r="MQ17" s="11"/>
      <c r="MR17" s="11"/>
      <c r="MS17" s="11"/>
      <c r="MT17" s="10"/>
      <c r="MU17" s="12"/>
      <c r="MV17" s="9"/>
      <c r="MW17" s="9"/>
      <c r="MX17" s="9">
        <v>0</v>
      </c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>
        <v>401639584.5</v>
      </c>
      <c r="RJ17" s="9">
        <v>21866668.109999999</v>
      </c>
      <c r="RK17" s="9"/>
      <c r="RL17" s="9">
        <v>558609.86</v>
      </c>
      <c r="RM17" s="9"/>
      <c r="RN17" s="9">
        <v>19332189.5</v>
      </c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 t="s">
        <v>1627</v>
      </c>
      <c r="TK17" s="11" t="s">
        <v>1648</v>
      </c>
      <c r="TL17" s="11">
        <v>40496876755.139999</v>
      </c>
      <c r="TM17" s="11"/>
      <c r="TN17" s="11"/>
      <c r="TO17" s="11" t="s">
        <v>1663</v>
      </c>
      <c r="TP17" s="11">
        <v>2037144001.22</v>
      </c>
      <c r="TQ17" s="11"/>
      <c r="TR17" s="11"/>
      <c r="TS17" s="11" t="s">
        <v>305</v>
      </c>
      <c r="TT17" s="11">
        <v>18945526.649999999</v>
      </c>
      <c r="TU17" s="11"/>
      <c r="TV17" s="11"/>
      <c r="TW17" s="11" t="s">
        <v>1690</v>
      </c>
      <c r="TX17" s="11">
        <v>14959401.16</v>
      </c>
      <c r="TY17" s="11"/>
      <c r="TZ17" s="11"/>
      <c r="UA17" s="11" t="s">
        <v>1699</v>
      </c>
      <c r="UB17" s="11"/>
      <c r="UC17" s="11"/>
      <c r="UD17" s="11"/>
      <c r="UE17" s="11" t="s">
        <v>1640</v>
      </c>
      <c r="UF17" s="11"/>
      <c r="UG17" s="11">
        <v>46838297421.589996</v>
      </c>
      <c r="UH17" s="11"/>
      <c r="UI17" s="11"/>
      <c r="UJ17" s="11"/>
      <c r="UK17" s="11">
        <v>141122191.00999999</v>
      </c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>
        <v>0</v>
      </c>
      <c r="VB17" s="11">
        <v>0</v>
      </c>
      <c r="VC17" s="11">
        <v>0</v>
      </c>
      <c r="VD17" s="11">
        <v>0</v>
      </c>
      <c r="VE17" s="11">
        <v>0</v>
      </c>
      <c r="VF17" s="11">
        <v>0</v>
      </c>
      <c r="VG17" s="11">
        <v>0</v>
      </c>
      <c r="VH17" s="11">
        <v>0</v>
      </c>
      <c r="VI17" s="11">
        <v>0</v>
      </c>
      <c r="VJ17" s="11">
        <v>0</v>
      </c>
      <c r="VK17" s="11">
        <v>0</v>
      </c>
      <c r="VL17" s="11">
        <v>0</v>
      </c>
      <c r="VM17" s="11">
        <v>0</v>
      </c>
      <c r="VN17" s="11">
        <v>0</v>
      </c>
      <c r="VO17" s="11">
        <v>0</v>
      </c>
      <c r="VP17" s="11">
        <v>393078919.06</v>
      </c>
    </row>
    <row r="18" spans="3:588" ht="13.8">
      <c r="C18" t="s">
        <v>1574</v>
      </c>
      <c r="E18" s="11" t="s">
        <v>1610</v>
      </c>
      <c r="F18" s="9">
        <v>3332669492.6399999</v>
      </c>
      <c r="G18" s="9"/>
      <c r="H18" s="9">
        <v>316757649.20999998</v>
      </c>
      <c r="I18" s="9">
        <v>6779762109.6999998</v>
      </c>
      <c r="J18" s="9">
        <v>2947301982.8200002</v>
      </c>
      <c r="K18" s="9">
        <v>935668274.11000001</v>
      </c>
      <c r="L18" s="9"/>
      <c r="M18" s="9"/>
      <c r="N18" s="9"/>
      <c r="O18" s="9">
        <v>4419803634.3900003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>
        <v>149558618.18000001</v>
      </c>
      <c r="AC18" s="9"/>
      <c r="AD18" s="10"/>
      <c r="AE18" s="9">
        <v>18881521761.049999</v>
      </c>
      <c r="AF18" s="9"/>
      <c r="AG18" s="9"/>
      <c r="AH18" s="9">
        <v>129848717.92</v>
      </c>
      <c r="AI18" s="9"/>
      <c r="AJ18" s="9">
        <v>95435148.599999994</v>
      </c>
      <c r="AK18" s="9">
        <v>91057500</v>
      </c>
      <c r="AL18" s="9">
        <v>8789179984.3999996</v>
      </c>
      <c r="AM18" s="9">
        <v>1533077948.8800001</v>
      </c>
      <c r="AN18" s="9"/>
      <c r="AO18" s="9">
        <v>133947403.7</v>
      </c>
      <c r="AP18" s="9">
        <v>16562068.189999999</v>
      </c>
      <c r="AQ18" s="9"/>
      <c r="AR18" s="9"/>
      <c r="AS18" s="9">
        <v>618052005.94000006</v>
      </c>
      <c r="AT18" s="9"/>
      <c r="AU18" s="9">
        <v>7099900</v>
      </c>
      <c r="AV18" s="9">
        <v>4856653.6399999997</v>
      </c>
      <c r="AW18" s="9">
        <v>299868401.49000001</v>
      </c>
      <c r="AX18" s="9"/>
      <c r="AY18" s="9"/>
      <c r="AZ18" s="9"/>
      <c r="BA18" s="10"/>
      <c r="BB18" s="9">
        <v>11718985732.76</v>
      </c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10"/>
      <c r="BY18" s="9">
        <v>30600507493.810001</v>
      </c>
      <c r="BZ18" s="9">
        <v>3615060000</v>
      </c>
      <c r="CA18" s="9"/>
      <c r="CB18" s="9">
        <v>472923615</v>
      </c>
      <c r="CC18" s="9">
        <v>6168865561.4899998</v>
      </c>
      <c r="CD18" s="9">
        <v>593390865.52999997</v>
      </c>
      <c r="CE18" s="9">
        <v>669874569.78999996</v>
      </c>
      <c r="CF18" s="9">
        <v>113141764.16</v>
      </c>
      <c r="CG18" s="9"/>
      <c r="CH18" s="9">
        <v>41536199.969999999</v>
      </c>
      <c r="CI18" s="9"/>
      <c r="CJ18" s="9">
        <v>3194147147.48</v>
      </c>
      <c r="CK18" s="9"/>
      <c r="CL18" s="9"/>
      <c r="CM18" s="9"/>
      <c r="CN18" s="9">
        <v>845007809.38</v>
      </c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>
        <v>1439460000</v>
      </c>
      <c r="CZ18" s="9"/>
      <c r="DA18" s="10"/>
      <c r="DB18" s="9">
        <v>17153407532.799999</v>
      </c>
      <c r="DC18" s="9">
        <v>5813210000</v>
      </c>
      <c r="DD18" s="9"/>
      <c r="DE18" s="9">
        <v>837219509.34000003</v>
      </c>
      <c r="DF18" s="9"/>
      <c r="DG18" s="9">
        <v>192202319.13</v>
      </c>
      <c r="DH18" s="9"/>
      <c r="DI18" s="9">
        <v>25150851.629999999</v>
      </c>
      <c r="DJ18" s="9">
        <v>123704525.45999999</v>
      </c>
      <c r="DK18" s="9"/>
      <c r="DL18" s="9"/>
      <c r="DM18" s="10"/>
      <c r="DN18" s="9">
        <v>6991487205.5600004</v>
      </c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10"/>
      <c r="EH18" s="9">
        <v>24144894738.360001</v>
      </c>
      <c r="EI18" s="9">
        <v>1000000000</v>
      </c>
      <c r="EJ18" s="9">
        <v>120000000</v>
      </c>
      <c r="EK18" s="9"/>
      <c r="EL18" s="9">
        <v>535011720.91000003</v>
      </c>
      <c r="EM18" s="9"/>
      <c r="EN18" s="9">
        <v>1988122282.5699999</v>
      </c>
      <c r="EO18" s="9"/>
      <c r="EP18" s="9">
        <v>75452554.930000007</v>
      </c>
      <c r="EQ18" s="9">
        <v>183318732.06999999</v>
      </c>
      <c r="ER18" s="9"/>
      <c r="ES18" s="9"/>
      <c r="ET18" s="9"/>
      <c r="EU18" s="9"/>
      <c r="EV18" s="10"/>
      <c r="EW18" s="9">
        <v>3901905290.48</v>
      </c>
      <c r="EX18" s="9">
        <v>2553707464.9699998</v>
      </c>
      <c r="EY18" s="9">
        <v>6455612755.4499998</v>
      </c>
      <c r="EZ18" s="9"/>
      <c r="FA18" s="10"/>
      <c r="FB18" s="9">
        <v>30600507493.810001</v>
      </c>
      <c r="FC18" s="9">
        <v>15194090013.110001</v>
      </c>
      <c r="FD18" s="9">
        <v>15194090013.110001</v>
      </c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>
        <v>15075050731.42</v>
      </c>
      <c r="FT18" s="9">
        <v>13544245425.98</v>
      </c>
      <c r="FU18" s="9"/>
      <c r="FV18" s="9"/>
      <c r="FW18" s="9"/>
      <c r="FX18" s="9">
        <v>39540542.390000001</v>
      </c>
      <c r="FY18" s="9">
        <v>23412320.899999999</v>
      </c>
      <c r="FZ18" s="9">
        <v>629417080.78999996</v>
      </c>
      <c r="GA18" s="9">
        <v>550060957.66999996</v>
      </c>
      <c r="GB18" s="9">
        <v>-62917930.520000003</v>
      </c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>
        <v>1089135.3700000001</v>
      </c>
      <c r="GO18" s="9"/>
      <c r="GP18" s="9"/>
      <c r="GQ18" s="9">
        <v>14225025.52</v>
      </c>
      <c r="GR18" s="9">
        <v>10972677.119999999</v>
      </c>
      <c r="GS18" s="9"/>
      <c r="GT18" s="10"/>
      <c r="GU18" s="9">
        <v>145326119.69999999</v>
      </c>
      <c r="GV18" s="9">
        <v>32126974.52</v>
      </c>
      <c r="GW18" s="9">
        <v>16903415.719999999</v>
      </c>
      <c r="GX18" s="9"/>
      <c r="GY18" s="9"/>
      <c r="GZ18" s="10"/>
      <c r="HA18" s="9">
        <v>160549678.5</v>
      </c>
      <c r="HB18" s="9">
        <v>29197910.890000001</v>
      </c>
      <c r="HC18" s="9"/>
      <c r="HD18" s="9"/>
      <c r="HE18" s="10"/>
      <c r="HF18" s="9">
        <v>131351767.61</v>
      </c>
      <c r="HG18" s="9">
        <v>131351767.61</v>
      </c>
      <c r="HH18" s="9"/>
      <c r="HI18" s="9">
        <v>793641.03</v>
      </c>
      <c r="HJ18" s="9">
        <v>130558126.58</v>
      </c>
      <c r="HK18" s="9"/>
      <c r="HL18" s="9"/>
      <c r="HM18" s="9">
        <v>62097662.840000004</v>
      </c>
      <c r="HN18" s="9">
        <v>193449430.44999999</v>
      </c>
      <c r="HO18" s="9">
        <v>793641.03</v>
      </c>
      <c r="HP18" s="9">
        <v>192655789.41999999</v>
      </c>
      <c r="HQ18" s="9">
        <v>12711485418.82</v>
      </c>
      <c r="HR18" s="9">
        <v>862756.31</v>
      </c>
      <c r="HS18" s="9">
        <v>395962410.10000002</v>
      </c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10"/>
      <c r="IH18" s="9">
        <v>13108310585.23</v>
      </c>
      <c r="II18" s="9"/>
      <c r="IJ18" s="9"/>
      <c r="IK18" s="9">
        <v>8849931015.7900009</v>
      </c>
      <c r="IL18" s="9">
        <v>2317197388.25</v>
      </c>
      <c r="IM18" s="9">
        <v>490177995.30000001</v>
      </c>
      <c r="IN18" s="9">
        <v>444549705.11000001</v>
      </c>
      <c r="IO18" s="9"/>
      <c r="IP18" s="9"/>
      <c r="IQ18" s="9"/>
      <c r="IR18" s="9"/>
      <c r="IS18" s="9"/>
      <c r="IT18" s="9"/>
      <c r="IU18" s="10"/>
      <c r="IV18" s="9">
        <v>12101856104.450001</v>
      </c>
      <c r="IW18" s="9">
        <v>1006454480.78</v>
      </c>
      <c r="IX18" s="9"/>
      <c r="IY18" s="9">
        <v>1089135.3700000001</v>
      </c>
      <c r="IZ18" s="9">
        <v>467113422.06</v>
      </c>
      <c r="JA18" s="9"/>
      <c r="JB18" s="9"/>
      <c r="JC18" s="9"/>
      <c r="JD18" s="10"/>
      <c r="JE18" s="9">
        <v>468202557.43000001</v>
      </c>
      <c r="JF18" s="9">
        <v>2329537290.5100002</v>
      </c>
      <c r="JG18" s="9">
        <v>2400000</v>
      </c>
      <c r="JH18" s="9"/>
      <c r="JI18" s="9"/>
      <c r="JJ18" s="9"/>
      <c r="JK18" s="9"/>
      <c r="JL18" s="10"/>
      <c r="JM18" s="9">
        <v>2331937290.5100002</v>
      </c>
      <c r="JN18" s="9">
        <v>-1863734733.0799999</v>
      </c>
      <c r="JO18" s="9">
        <v>548826833.05999994</v>
      </c>
      <c r="JP18" s="9">
        <v>548826833.05999994</v>
      </c>
      <c r="JQ18" s="9">
        <v>8363223874.3400002</v>
      </c>
      <c r="JR18" s="9">
        <v>2002907313.8699999</v>
      </c>
      <c r="JS18" s="9"/>
      <c r="JT18" s="9"/>
      <c r="JU18" s="10"/>
      <c r="JV18" s="9">
        <v>10914958021.27</v>
      </c>
      <c r="JW18" s="9">
        <v>6284732183.6899996</v>
      </c>
      <c r="JX18" s="9">
        <v>773893255.48000002</v>
      </c>
      <c r="JY18" s="9"/>
      <c r="JZ18" s="9">
        <v>2143758922.47</v>
      </c>
      <c r="KA18" s="9"/>
      <c r="KB18" s="10"/>
      <c r="KC18" s="9">
        <v>9202384361.6399994</v>
      </c>
      <c r="KD18" s="9">
        <v>1712573659.6300001</v>
      </c>
      <c r="KE18" s="9">
        <v>1164547.68</v>
      </c>
      <c r="KF18" s="9"/>
      <c r="KG18" s="10"/>
      <c r="KH18" s="9">
        <v>856457955.00999999</v>
      </c>
      <c r="KI18" s="9">
        <v>2238029316.5500002</v>
      </c>
      <c r="KJ18" s="9">
        <v>3094487271.5599999</v>
      </c>
      <c r="KK18" s="9">
        <v>131351767.61</v>
      </c>
      <c r="KL18" s="9">
        <v>62917930.520000003</v>
      </c>
      <c r="KM18" s="9">
        <v>293371635.80000001</v>
      </c>
      <c r="KN18" s="9">
        <v>18678122.620000001</v>
      </c>
      <c r="KO18" s="9">
        <v>7298336.7999999998</v>
      </c>
      <c r="KP18" s="9"/>
      <c r="KQ18" s="9"/>
      <c r="KR18" s="9">
        <v>-14225025.52</v>
      </c>
      <c r="KS18" s="9">
        <v>-2026602</v>
      </c>
      <c r="KT18" s="9"/>
      <c r="KU18" s="9">
        <v>487869622.20999998</v>
      </c>
      <c r="KV18" s="9">
        <v>-1089135.3700000001</v>
      </c>
      <c r="KW18" s="9">
        <v>-21064460.010000002</v>
      </c>
      <c r="KX18" s="9"/>
      <c r="KY18" s="9">
        <v>102996283.81999999</v>
      </c>
      <c r="KZ18" s="9">
        <v>-160404628.09999999</v>
      </c>
      <c r="LA18" s="9">
        <v>100780632.40000001</v>
      </c>
      <c r="LB18" s="9"/>
      <c r="LC18" s="9"/>
      <c r="LD18" s="9"/>
      <c r="LE18" s="10"/>
      <c r="LF18" s="9">
        <v>1006454480.78</v>
      </c>
      <c r="LG18" s="9"/>
      <c r="LH18" s="9"/>
      <c r="LI18" s="9"/>
      <c r="LJ18" s="9">
        <v>3094487271.5599999</v>
      </c>
      <c r="LK18" s="9">
        <v>2238029316.5500002</v>
      </c>
      <c r="LL18" s="9"/>
      <c r="LM18" s="9"/>
      <c r="LN18" s="9"/>
      <c r="LO18" s="10"/>
      <c r="LP18" s="9">
        <v>856457955.00999999</v>
      </c>
      <c r="LQ18" s="9">
        <v>1882227489.3199999</v>
      </c>
      <c r="LR18" s="9">
        <v>130558126.58</v>
      </c>
      <c r="LS18" s="9"/>
      <c r="LT18" s="9">
        <v>21626000</v>
      </c>
      <c r="LU18" s="9"/>
      <c r="LV18" s="9"/>
      <c r="LW18" s="9"/>
      <c r="LX18" s="9">
        <v>1988122282.5699999</v>
      </c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11" t="s">
        <v>1730</v>
      </c>
      <c r="MM18" s="11"/>
      <c r="MN18" s="9"/>
      <c r="MO18" s="11" t="s">
        <v>1528</v>
      </c>
      <c r="MP18" s="10"/>
      <c r="MQ18" s="11"/>
      <c r="MR18" s="11"/>
      <c r="MS18" s="11"/>
      <c r="MT18" s="10"/>
      <c r="MU18" s="12"/>
      <c r="MV18" s="9">
        <v>385049786.94</v>
      </c>
      <c r="MW18" s="9">
        <v>3679861339.9699998</v>
      </c>
      <c r="MX18" s="9">
        <v>329870248.00999999</v>
      </c>
      <c r="MY18" s="9"/>
      <c r="MZ18" s="9"/>
      <c r="NA18" s="9"/>
      <c r="NB18" s="9"/>
      <c r="NC18" s="9">
        <v>0</v>
      </c>
      <c r="ND18" s="9">
        <v>3543319851.2199998</v>
      </c>
      <c r="NE18" s="9">
        <v>2010241902.3399999</v>
      </c>
      <c r="NF18" s="9"/>
      <c r="NG18" s="9">
        <v>1533077948.8800001</v>
      </c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>
        <v>780279133.55999994</v>
      </c>
      <c r="NU18" s="9">
        <v>162227127.62</v>
      </c>
      <c r="NV18" s="9"/>
      <c r="NW18" s="9">
        <v>618052005.94000006</v>
      </c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>
        <v>3248441637.7800002</v>
      </c>
      <c r="PC18" s="9">
        <v>72373733.079999998</v>
      </c>
      <c r="PD18" s="9"/>
      <c r="PE18" s="9">
        <v>1641088.3</v>
      </c>
      <c r="PF18" s="9"/>
      <c r="PG18" s="9"/>
      <c r="PH18" s="9">
        <v>10213033.48</v>
      </c>
      <c r="PI18" s="9">
        <v>3332669492.6399999</v>
      </c>
      <c r="PJ18" s="9">
        <v>3576180000</v>
      </c>
      <c r="PK18" s="9"/>
      <c r="PL18" s="9"/>
      <c r="PM18" s="9"/>
      <c r="PN18" s="9"/>
      <c r="PO18" s="9"/>
      <c r="PP18" s="9">
        <v>38880000</v>
      </c>
      <c r="PQ18" s="9">
        <v>3615060000</v>
      </c>
      <c r="PR18" s="9">
        <v>6081140000</v>
      </c>
      <c r="PS18" s="9"/>
      <c r="PT18" s="9"/>
      <c r="PU18" s="9"/>
      <c r="PV18" s="9"/>
      <c r="PW18" s="9"/>
      <c r="PX18" s="9"/>
      <c r="PY18" s="9">
        <v>6081140000</v>
      </c>
      <c r="PZ18" s="9">
        <v>9696200000</v>
      </c>
      <c r="QA18" s="9">
        <v>267930000</v>
      </c>
      <c r="QB18" s="9"/>
      <c r="QC18" s="9">
        <v>1439460000</v>
      </c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>
        <v>62039038.18</v>
      </c>
      <c r="RD18" s="9">
        <v>878892.34</v>
      </c>
      <c r="RE18" s="9"/>
      <c r="RF18" s="9"/>
      <c r="RG18" s="9"/>
      <c r="RH18" s="9"/>
      <c r="RI18" s="9">
        <v>487869622.20999998</v>
      </c>
      <c r="RJ18" s="9">
        <v>12775877.25</v>
      </c>
      <c r="RK18" s="9"/>
      <c r="RL18" s="9">
        <v>1164547.68</v>
      </c>
      <c r="RM18" s="9"/>
      <c r="RN18" s="9">
        <v>73802665.030000001</v>
      </c>
      <c r="RO18" s="9"/>
      <c r="RP18" s="9"/>
      <c r="RQ18" s="9"/>
      <c r="RR18" s="9"/>
      <c r="RS18" s="9">
        <v>8075781.7699999996</v>
      </c>
      <c r="RT18" s="9">
        <v>398083357.63</v>
      </c>
      <c r="RU18" s="9"/>
      <c r="RV18" s="9">
        <v>72862364.329999998</v>
      </c>
      <c r="RW18" s="9"/>
      <c r="RX18" s="9"/>
      <c r="RY18" s="9">
        <v>6482689.3200000003</v>
      </c>
      <c r="RZ18" s="9">
        <v>1346070.42</v>
      </c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>
        <v>19745756.780000001</v>
      </c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 t="s">
        <v>1628</v>
      </c>
      <c r="TK18" s="11" t="s">
        <v>1649</v>
      </c>
      <c r="TL18" s="11">
        <v>6816000000</v>
      </c>
      <c r="TM18" s="11">
        <v>6281957071.5799999</v>
      </c>
      <c r="TN18" s="11">
        <v>658198074.00999999</v>
      </c>
      <c r="TO18" s="11" t="s">
        <v>1664</v>
      </c>
      <c r="TP18" s="11">
        <v>4679000000</v>
      </c>
      <c r="TQ18" s="11">
        <v>4371533374.0699997</v>
      </c>
      <c r="TR18" s="11">
        <v>994311467.38</v>
      </c>
      <c r="TS18" s="11" t="s">
        <v>1679</v>
      </c>
      <c r="TT18" s="11">
        <v>3236000000</v>
      </c>
      <c r="TU18" s="11">
        <v>3256675003.6700001</v>
      </c>
      <c r="TV18" s="11">
        <v>165266072.11000001</v>
      </c>
      <c r="TW18" s="11" t="s">
        <v>1691</v>
      </c>
      <c r="TX18" s="11">
        <v>1230000000</v>
      </c>
      <c r="TY18" s="11">
        <v>1303749652.54</v>
      </c>
      <c r="TZ18" s="11">
        <v>27027217.800000001</v>
      </c>
      <c r="UA18" s="11" t="s">
        <v>1700</v>
      </c>
      <c r="UB18" s="11">
        <v>178000000</v>
      </c>
      <c r="UC18" s="11">
        <v>445124797.58999997</v>
      </c>
      <c r="UD18" s="11">
        <v>32677790.710000001</v>
      </c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>
        <v>0</v>
      </c>
      <c r="VB18" s="11">
        <v>0</v>
      </c>
      <c r="VC18" s="11">
        <v>0</v>
      </c>
      <c r="VD18" s="11">
        <v>0</v>
      </c>
      <c r="VE18" s="11">
        <v>0</v>
      </c>
      <c r="VF18" s="11">
        <v>0</v>
      </c>
      <c r="VG18" s="11">
        <v>0</v>
      </c>
      <c r="VH18" s="11">
        <v>0</v>
      </c>
      <c r="VI18" s="11">
        <v>0</v>
      </c>
      <c r="VJ18" s="11">
        <v>0</v>
      </c>
      <c r="VK18" s="11">
        <v>0</v>
      </c>
      <c r="VL18" s="11">
        <v>0</v>
      </c>
      <c r="VM18" s="11">
        <v>0</v>
      </c>
      <c r="VN18" s="11">
        <v>0</v>
      </c>
      <c r="VO18" s="11">
        <v>0</v>
      </c>
      <c r="VP18" s="11">
        <v>0</v>
      </c>
    </row>
    <row r="19" spans="3:588" ht="13.8">
      <c r="C19" t="s">
        <v>1575</v>
      </c>
      <c r="E19" s="11" t="s">
        <v>1611</v>
      </c>
      <c r="F19" s="9">
        <v>5055985970.0699997</v>
      </c>
      <c r="G19" s="9"/>
      <c r="H19" s="9"/>
      <c r="I19" s="9">
        <v>1268065912.6900001</v>
      </c>
      <c r="J19" s="9">
        <v>2282899873.7199998</v>
      </c>
      <c r="K19" s="9">
        <v>329721155.69</v>
      </c>
      <c r="L19" s="9"/>
      <c r="M19" s="9">
        <v>100000</v>
      </c>
      <c r="N19" s="9">
        <v>425378.31</v>
      </c>
      <c r="O19" s="9">
        <v>19054942424.439999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>
        <v>148710998.63999999</v>
      </c>
      <c r="AC19" s="9"/>
      <c r="AD19" s="10"/>
      <c r="AE19" s="9">
        <v>28140851713.560001</v>
      </c>
      <c r="AF19" s="9"/>
      <c r="AG19" s="9"/>
      <c r="AH19" s="9">
        <v>462893822.94</v>
      </c>
      <c r="AI19" s="9"/>
      <c r="AJ19" s="9">
        <v>511120077.39999998</v>
      </c>
      <c r="AK19" s="9">
        <v>641272654.74000001</v>
      </c>
      <c r="AL19" s="9">
        <v>563391674.61000001</v>
      </c>
      <c r="AM19" s="9">
        <v>1047718818.02</v>
      </c>
      <c r="AN19" s="9"/>
      <c r="AO19" s="9">
        <v>14973220447.65</v>
      </c>
      <c r="AP19" s="9"/>
      <c r="AQ19" s="9"/>
      <c r="AR19" s="9"/>
      <c r="AS19" s="9">
        <v>6856001352.1899996</v>
      </c>
      <c r="AT19" s="9"/>
      <c r="AU19" s="9">
        <v>8938665.4900000002</v>
      </c>
      <c r="AV19" s="9">
        <v>18543101</v>
      </c>
      <c r="AW19" s="9">
        <v>32408877.800000001</v>
      </c>
      <c r="AX19" s="9"/>
      <c r="AY19" s="9">
        <v>449900000</v>
      </c>
      <c r="AZ19" s="9"/>
      <c r="BA19" s="10"/>
      <c r="BB19" s="9">
        <v>25565409491.84</v>
      </c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10"/>
      <c r="BY19" s="9">
        <v>53706261205.400002</v>
      </c>
      <c r="BZ19" s="9">
        <v>108853000</v>
      </c>
      <c r="CA19" s="9"/>
      <c r="CB19" s="9"/>
      <c r="CC19" s="9">
        <v>741018297.69000006</v>
      </c>
      <c r="CD19" s="9">
        <v>368191710.88999999</v>
      </c>
      <c r="CE19" s="9">
        <v>55742831.119999997</v>
      </c>
      <c r="CF19" s="9">
        <v>334654032.5</v>
      </c>
      <c r="CG19" s="9"/>
      <c r="CH19" s="9">
        <v>212078931.78</v>
      </c>
      <c r="CI19" s="9">
        <v>696067.2</v>
      </c>
      <c r="CJ19" s="9">
        <v>656607582.25</v>
      </c>
      <c r="CK19" s="9"/>
      <c r="CL19" s="9"/>
      <c r="CM19" s="9"/>
      <c r="CN19" s="9">
        <v>1904561233.3299999</v>
      </c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10"/>
      <c r="DB19" s="9">
        <v>4382403686.7600002</v>
      </c>
      <c r="DC19" s="9">
        <v>14632185111.75</v>
      </c>
      <c r="DD19" s="9">
        <v>8273038051.9099998</v>
      </c>
      <c r="DE19" s="9">
        <v>5297649804.3000002</v>
      </c>
      <c r="DF19" s="9"/>
      <c r="DG19" s="9">
        <v>651573993.19000006</v>
      </c>
      <c r="DH19" s="9"/>
      <c r="DI19" s="9"/>
      <c r="DJ19" s="9"/>
      <c r="DK19" s="9"/>
      <c r="DL19" s="9"/>
      <c r="DM19" s="10"/>
      <c r="DN19" s="9">
        <v>28854446961.150002</v>
      </c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10"/>
      <c r="EH19" s="9">
        <v>33236850647.91</v>
      </c>
      <c r="EI19" s="9">
        <v>2000000000</v>
      </c>
      <c r="EJ19" s="9"/>
      <c r="EK19" s="9"/>
      <c r="EL19" s="9">
        <v>17068350843.16</v>
      </c>
      <c r="EM19" s="9">
        <v>1720689.71</v>
      </c>
      <c r="EN19" s="9">
        <v>617039944.39999998</v>
      </c>
      <c r="EO19" s="9"/>
      <c r="EP19" s="9"/>
      <c r="EQ19" s="9"/>
      <c r="ER19" s="9"/>
      <c r="ES19" s="9"/>
      <c r="ET19" s="9"/>
      <c r="EU19" s="9"/>
      <c r="EV19" s="10"/>
      <c r="EW19" s="9">
        <v>19687111477.27</v>
      </c>
      <c r="EX19" s="9">
        <v>782299080.22000003</v>
      </c>
      <c r="EY19" s="9">
        <v>20469410557.490002</v>
      </c>
      <c r="EZ19" s="9"/>
      <c r="FA19" s="10"/>
      <c r="FB19" s="9">
        <v>53706261205.400002</v>
      </c>
      <c r="FC19" s="9">
        <v>3554022893.8899999</v>
      </c>
      <c r="FD19" s="9">
        <v>3554022893.8899999</v>
      </c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>
        <v>3493190995.4400001</v>
      </c>
      <c r="FT19" s="9">
        <v>3049594339.3200002</v>
      </c>
      <c r="FU19" s="9"/>
      <c r="FV19" s="9"/>
      <c r="FW19" s="9"/>
      <c r="FX19" s="9">
        <v>22741580.309999999</v>
      </c>
      <c r="FY19" s="9">
        <v>29080135.260000002</v>
      </c>
      <c r="FZ19" s="9">
        <v>292828675.81999999</v>
      </c>
      <c r="GA19" s="9">
        <v>54978182.520000003</v>
      </c>
      <c r="GB19" s="9">
        <v>-42080091.090000004</v>
      </c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>
        <v>12451601.380000001</v>
      </c>
      <c r="GO19" s="9">
        <v>8683679.0800000001</v>
      </c>
      <c r="GP19" s="9"/>
      <c r="GQ19" s="9">
        <v>205353.16</v>
      </c>
      <c r="GR19" s="9">
        <v>252695926.94</v>
      </c>
      <c r="GS19" s="9"/>
      <c r="GT19" s="10"/>
      <c r="GU19" s="9">
        <v>326184779.93000001</v>
      </c>
      <c r="GV19" s="9">
        <v>4628428.79</v>
      </c>
      <c r="GW19" s="9">
        <v>4609923.62</v>
      </c>
      <c r="GX19" s="9"/>
      <c r="GY19" s="9"/>
      <c r="GZ19" s="10"/>
      <c r="HA19" s="9">
        <v>326203285.10000002</v>
      </c>
      <c r="HB19" s="9">
        <v>60678340</v>
      </c>
      <c r="HC19" s="9"/>
      <c r="HD19" s="9"/>
      <c r="HE19" s="10"/>
      <c r="HF19" s="9">
        <v>265524945.09999999</v>
      </c>
      <c r="HG19" s="9">
        <v>265524945.09999999</v>
      </c>
      <c r="HH19" s="9"/>
      <c r="HI19" s="9">
        <v>5189846.95</v>
      </c>
      <c r="HJ19" s="9">
        <v>260335098.15000001</v>
      </c>
      <c r="HK19" s="9"/>
      <c r="HL19" s="9"/>
      <c r="HM19" s="9"/>
      <c r="HN19" s="9">
        <v>265524945.09999999</v>
      </c>
      <c r="HO19" s="9">
        <v>5189846.95</v>
      </c>
      <c r="HP19" s="9">
        <v>260335098.15000001</v>
      </c>
      <c r="HQ19" s="9">
        <v>4157338356.0799999</v>
      </c>
      <c r="HR19" s="9">
        <v>7307685.1799999997</v>
      </c>
      <c r="HS19" s="9">
        <v>3966042084.8200002</v>
      </c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10"/>
      <c r="IH19" s="9">
        <v>8130688126.0799999</v>
      </c>
      <c r="II19" s="9"/>
      <c r="IJ19" s="9"/>
      <c r="IK19" s="9">
        <v>6920265171.2200003</v>
      </c>
      <c r="IL19" s="9">
        <v>250481563.99000001</v>
      </c>
      <c r="IM19" s="9">
        <v>113061382.40000001</v>
      </c>
      <c r="IN19" s="9">
        <v>1048974720.8099999</v>
      </c>
      <c r="IO19" s="9"/>
      <c r="IP19" s="9"/>
      <c r="IQ19" s="9"/>
      <c r="IR19" s="9"/>
      <c r="IS19" s="9"/>
      <c r="IT19" s="9"/>
      <c r="IU19" s="10"/>
      <c r="IV19" s="9">
        <v>8332782838.4200001</v>
      </c>
      <c r="IW19" s="9">
        <v>-202094712.34</v>
      </c>
      <c r="IX19" s="9">
        <v>732910000</v>
      </c>
      <c r="IY19" s="9">
        <v>25299464.350000001</v>
      </c>
      <c r="IZ19" s="9">
        <v>90204</v>
      </c>
      <c r="JA19" s="9"/>
      <c r="JB19" s="9">
        <v>282411840.13999999</v>
      </c>
      <c r="JC19" s="9"/>
      <c r="JD19" s="10"/>
      <c r="JE19" s="9">
        <v>1040711508.49</v>
      </c>
      <c r="JF19" s="9">
        <v>2547098992.2800002</v>
      </c>
      <c r="JG19" s="9">
        <v>774816200.94000006</v>
      </c>
      <c r="JH19" s="9"/>
      <c r="JI19" s="9">
        <v>160394831.91</v>
      </c>
      <c r="JJ19" s="9">
        <v>105433115.45999999</v>
      </c>
      <c r="JK19" s="9"/>
      <c r="JL19" s="10"/>
      <c r="JM19" s="9">
        <v>3587743140.5900002</v>
      </c>
      <c r="JN19" s="9">
        <v>-2547031632.0999999</v>
      </c>
      <c r="JO19" s="9">
        <v>582803524.72000003</v>
      </c>
      <c r="JP19" s="9"/>
      <c r="JQ19" s="9">
        <v>8017332900</v>
      </c>
      <c r="JR19" s="9">
        <v>400287817.30000001</v>
      </c>
      <c r="JS19" s="9"/>
      <c r="JT19" s="9"/>
      <c r="JU19" s="10"/>
      <c r="JV19" s="9">
        <v>9000424242.0200005</v>
      </c>
      <c r="JW19" s="9">
        <v>4382814176.3199997</v>
      </c>
      <c r="JX19" s="9">
        <v>1046487447.55</v>
      </c>
      <c r="JY19" s="9"/>
      <c r="JZ19" s="9">
        <v>646434426.94000006</v>
      </c>
      <c r="KA19" s="9"/>
      <c r="KB19" s="10"/>
      <c r="KC19" s="9">
        <v>6075736050.8100004</v>
      </c>
      <c r="KD19" s="9">
        <v>2924688191.21</v>
      </c>
      <c r="KE19" s="9"/>
      <c r="KF19" s="9"/>
      <c r="KG19" s="10"/>
      <c r="KH19" s="9">
        <v>175561846.77000001</v>
      </c>
      <c r="KI19" s="9">
        <v>4782224123.3000002</v>
      </c>
      <c r="KJ19" s="9">
        <v>4957785970.0699997</v>
      </c>
      <c r="KK19" s="9">
        <v>265524945.09999999</v>
      </c>
      <c r="KL19" s="9">
        <v>42080091.090000004</v>
      </c>
      <c r="KM19" s="9">
        <v>59277698.140000001</v>
      </c>
      <c r="KN19" s="9">
        <v>82116173.540000007</v>
      </c>
      <c r="KO19" s="9">
        <v>2957119.38</v>
      </c>
      <c r="KP19" s="9"/>
      <c r="KQ19" s="9"/>
      <c r="KR19" s="9">
        <v>-205353.16</v>
      </c>
      <c r="KS19" s="9">
        <v>715843.44</v>
      </c>
      <c r="KT19" s="9"/>
      <c r="KU19" s="9">
        <v>72132361.670000002</v>
      </c>
      <c r="KV19" s="9">
        <v>-12451601.380000001</v>
      </c>
      <c r="KW19" s="9">
        <v>-24084812.93</v>
      </c>
      <c r="KX19" s="9"/>
      <c r="KY19" s="9">
        <v>-4284680022.5300002</v>
      </c>
      <c r="KZ19" s="9">
        <v>2016772237.24</v>
      </c>
      <c r="LA19" s="9">
        <v>1577750608.0599999</v>
      </c>
      <c r="LB19" s="9"/>
      <c r="LC19" s="9"/>
      <c r="LD19" s="9"/>
      <c r="LE19" s="10"/>
      <c r="LF19" s="9">
        <v>-202094712.34</v>
      </c>
      <c r="LG19" s="9"/>
      <c r="LH19" s="9"/>
      <c r="LI19" s="9"/>
      <c r="LJ19" s="9">
        <v>4957785970.0699997</v>
      </c>
      <c r="LK19" s="9">
        <v>4782224123.3000002</v>
      </c>
      <c r="LL19" s="9"/>
      <c r="LM19" s="9"/>
      <c r="LN19" s="9"/>
      <c r="LO19" s="10"/>
      <c r="LP19" s="9">
        <v>175561846.77000001</v>
      </c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11" t="s">
        <v>1587</v>
      </c>
      <c r="MM19" s="11"/>
      <c r="MN19" s="9"/>
      <c r="MO19" s="11" t="s">
        <v>1528</v>
      </c>
      <c r="MP19" s="10"/>
      <c r="MQ19" s="11"/>
      <c r="MR19" s="11"/>
      <c r="MS19" s="11"/>
      <c r="MT19" s="10"/>
      <c r="MU19" s="12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9"/>
      <c r="QE19" s="9"/>
      <c r="QF19" s="9"/>
      <c r="QG19" s="9"/>
      <c r="QH19" s="9"/>
      <c r="QI19" s="9"/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>
        <v>72132361.670000002</v>
      </c>
      <c r="RJ19" s="9">
        <v>18664630.989999998</v>
      </c>
      <c r="RK19" s="9"/>
      <c r="RL19" s="9"/>
      <c r="RM19" s="9">
        <v>1510451.84</v>
      </c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9"/>
      <c r="RZ19" s="9"/>
      <c r="SA19" s="9"/>
      <c r="SB19" s="9"/>
      <c r="SC19" s="9"/>
      <c r="SD19" s="9"/>
      <c r="SE19" s="9"/>
      <c r="SF19" s="9"/>
      <c r="SG19" s="9"/>
      <c r="SH19" s="9"/>
      <c r="SI19" s="9"/>
      <c r="SJ19" s="9"/>
      <c r="SK19" s="9"/>
      <c r="SL19" s="9"/>
      <c r="SM19" s="9"/>
      <c r="SN19" s="9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 t="s">
        <v>1629</v>
      </c>
      <c r="TK19" s="11" t="s">
        <v>1642</v>
      </c>
      <c r="TL19" s="11"/>
      <c r="TM19" s="11">
        <v>2168303450.98</v>
      </c>
      <c r="TN19" s="11">
        <v>347959815.76999998</v>
      </c>
      <c r="TO19" s="11" t="s">
        <v>1665</v>
      </c>
      <c r="TP19" s="11"/>
      <c r="TQ19" s="11">
        <v>656148397.03999996</v>
      </c>
      <c r="TR19" s="11">
        <v>79428618.069999993</v>
      </c>
      <c r="TS19" s="11" t="s">
        <v>1674</v>
      </c>
      <c r="TT19" s="11"/>
      <c r="TU19" s="11">
        <v>180399225.08000001</v>
      </c>
      <c r="TV19" s="11">
        <v>26200678.719999999</v>
      </c>
      <c r="TW19" s="11" t="s">
        <v>1685</v>
      </c>
      <c r="TX19" s="11"/>
      <c r="TY19" s="11">
        <v>67472529.209999993</v>
      </c>
      <c r="TZ19" s="11">
        <v>65997933.490000002</v>
      </c>
      <c r="UA19" s="11" t="s">
        <v>1701</v>
      </c>
      <c r="UB19" s="11"/>
      <c r="UC19" s="11">
        <v>95274986.900000006</v>
      </c>
      <c r="UD19" s="11">
        <v>-1728057.21</v>
      </c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</row>
    <row r="20" spans="3:588" ht="13.8">
      <c r="C20" t="s">
        <v>1576</v>
      </c>
      <c r="E20" s="11" t="s">
        <v>1612</v>
      </c>
      <c r="F20" s="9">
        <v>38832561061.900002</v>
      </c>
      <c r="G20" s="9">
        <v>10850000</v>
      </c>
      <c r="H20" s="9">
        <v>7945825955.3900003</v>
      </c>
      <c r="I20" s="9">
        <v>4708127509.1000004</v>
      </c>
      <c r="J20" s="9">
        <v>4596400092.1199999</v>
      </c>
      <c r="K20" s="9">
        <v>6658059720.3400002</v>
      </c>
      <c r="L20" s="9"/>
      <c r="M20" s="9">
        <v>6976803.5599999996</v>
      </c>
      <c r="N20" s="9">
        <v>188154926.25999999</v>
      </c>
      <c r="O20" s="9">
        <v>23080442788.869999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>
        <v>3617550584.4400001</v>
      </c>
      <c r="AC20" s="9"/>
      <c r="AD20" s="10"/>
      <c r="AE20" s="9">
        <v>89644949441.979996</v>
      </c>
      <c r="AF20" s="9"/>
      <c r="AG20" s="9"/>
      <c r="AH20" s="9"/>
      <c r="AI20" s="9"/>
      <c r="AJ20" s="9">
        <v>440884289.26999998</v>
      </c>
      <c r="AK20" s="9">
        <v>663211478.07000005</v>
      </c>
      <c r="AL20" s="9">
        <v>1404271787.1700001</v>
      </c>
      <c r="AM20" s="9">
        <v>69612913533.509995</v>
      </c>
      <c r="AN20" s="9">
        <v>130908454.73</v>
      </c>
      <c r="AO20" s="9">
        <v>15705115239.15</v>
      </c>
      <c r="AP20" s="9">
        <v>1026721510.27</v>
      </c>
      <c r="AQ20" s="9"/>
      <c r="AR20" s="9"/>
      <c r="AS20" s="9">
        <v>5783824372.0100002</v>
      </c>
      <c r="AT20" s="9">
        <v>17767383.48</v>
      </c>
      <c r="AU20" s="9">
        <v>608433482.13</v>
      </c>
      <c r="AV20" s="9">
        <v>1137512884.3399999</v>
      </c>
      <c r="AW20" s="9">
        <v>815691198.17999995</v>
      </c>
      <c r="AX20" s="9">
        <v>9658333.3399999999</v>
      </c>
      <c r="AY20" s="9">
        <v>6028687708.8100004</v>
      </c>
      <c r="AZ20" s="9"/>
      <c r="BA20" s="10"/>
      <c r="BB20" s="9">
        <v>104523125210.17</v>
      </c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10"/>
      <c r="BY20" s="9">
        <v>194168074652.14999</v>
      </c>
      <c r="BZ20" s="9">
        <v>34735596278.889999</v>
      </c>
      <c r="CA20" s="9"/>
      <c r="CB20" s="9">
        <v>39686957620.669998</v>
      </c>
      <c r="CC20" s="9">
        <v>15400368939.639999</v>
      </c>
      <c r="CD20" s="9">
        <v>2125016802.73</v>
      </c>
      <c r="CE20" s="9">
        <v>2707066728.3499999</v>
      </c>
      <c r="CF20" s="9">
        <v>685137251.44000006</v>
      </c>
      <c r="CG20" s="9"/>
      <c r="CH20" s="9">
        <v>1181278929.6199999</v>
      </c>
      <c r="CI20" s="9">
        <v>152332978.06</v>
      </c>
      <c r="CJ20" s="9">
        <v>6916223985.5600004</v>
      </c>
      <c r="CK20" s="9"/>
      <c r="CL20" s="9"/>
      <c r="CM20" s="9"/>
      <c r="CN20" s="9">
        <v>14252995650.200001</v>
      </c>
      <c r="CO20" s="9"/>
      <c r="CP20" s="9"/>
      <c r="CQ20" s="9">
        <v>134184506.06999999</v>
      </c>
      <c r="CR20" s="9"/>
      <c r="CS20" s="9">
        <v>45823187.5</v>
      </c>
      <c r="CT20" s="9"/>
      <c r="CU20" s="9"/>
      <c r="CV20" s="9"/>
      <c r="CW20" s="9"/>
      <c r="CX20" s="9"/>
      <c r="CY20" s="9">
        <v>2056112011.6900001</v>
      </c>
      <c r="CZ20" s="9"/>
      <c r="DA20" s="10"/>
      <c r="DB20" s="9">
        <v>120079094870.42</v>
      </c>
      <c r="DC20" s="9">
        <v>9929373576.5499992</v>
      </c>
      <c r="DD20" s="9">
        <v>18774191018.02</v>
      </c>
      <c r="DE20" s="9">
        <v>8814418044.7199993</v>
      </c>
      <c r="DF20" s="9"/>
      <c r="DG20" s="9">
        <v>695708247.91999996</v>
      </c>
      <c r="DH20" s="9">
        <v>1546688499.5599999</v>
      </c>
      <c r="DI20" s="9">
        <v>92789116.590000004</v>
      </c>
      <c r="DJ20" s="9">
        <v>1132905953.47</v>
      </c>
      <c r="DK20" s="9"/>
      <c r="DL20" s="9"/>
      <c r="DM20" s="10"/>
      <c r="DN20" s="9">
        <v>40986074456.830002</v>
      </c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10"/>
      <c r="EH20" s="9">
        <v>161065169327.25</v>
      </c>
      <c r="EI20" s="9">
        <v>19432090000</v>
      </c>
      <c r="EJ20" s="9">
        <v>937051886.79999995</v>
      </c>
      <c r="EK20" s="9"/>
      <c r="EL20" s="9">
        <v>-496583536.60000002</v>
      </c>
      <c r="EM20" s="9">
        <v>19954513.850000001</v>
      </c>
      <c r="EN20" s="9">
        <v>-9901655550.3999996</v>
      </c>
      <c r="EO20" s="9"/>
      <c r="EP20" s="9">
        <v>-7973109.2699999996</v>
      </c>
      <c r="EQ20" s="9">
        <v>173951634.33000001</v>
      </c>
      <c r="ER20" s="9"/>
      <c r="ES20" s="9"/>
      <c r="ET20" s="9"/>
      <c r="EU20" s="9"/>
      <c r="EV20" s="10"/>
      <c r="EW20" s="9">
        <v>10156835838.709999</v>
      </c>
      <c r="EX20" s="9">
        <v>22946069486.189999</v>
      </c>
      <c r="EY20" s="9">
        <v>33102905324.900002</v>
      </c>
      <c r="EZ20" s="9"/>
      <c r="FA20" s="10"/>
      <c r="FB20" s="9">
        <v>194168074652.14999</v>
      </c>
      <c r="FC20" s="9">
        <v>148013809462.01001</v>
      </c>
      <c r="FD20" s="9">
        <v>147930754466.76001</v>
      </c>
      <c r="FE20" s="9">
        <v>83054995.25</v>
      </c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>
        <v>147066754751.41</v>
      </c>
      <c r="FT20" s="9">
        <v>131317184754.14999</v>
      </c>
      <c r="FU20" s="9">
        <v>1929770.3</v>
      </c>
      <c r="FV20" s="9">
        <v>284327.48</v>
      </c>
      <c r="FW20" s="9"/>
      <c r="FX20" s="9">
        <v>1303822513.0999999</v>
      </c>
      <c r="FY20" s="9">
        <v>1258622697.8900001</v>
      </c>
      <c r="FZ20" s="9">
        <v>4851378996.21</v>
      </c>
      <c r="GA20" s="9">
        <v>6116594260.3299999</v>
      </c>
      <c r="GB20" s="9">
        <v>-448697888.42000002</v>
      </c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>
        <v>111331860.42</v>
      </c>
      <c r="GO20" s="9">
        <v>-716438.57</v>
      </c>
      <c r="GP20" s="9"/>
      <c r="GQ20" s="9">
        <v>71465953.200000003</v>
      </c>
      <c r="GR20" s="9">
        <v>133440158.25</v>
      </c>
      <c r="GS20" s="9"/>
      <c r="GT20" s="10"/>
      <c r="GU20" s="9">
        <v>1263292682.47</v>
      </c>
      <c r="GV20" s="9">
        <v>476964395.85000002</v>
      </c>
      <c r="GW20" s="9">
        <v>140095873.19999999</v>
      </c>
      <c r="GX20" s="9"/>
      <c r="GY20" s="9"/>
      <c r="GZ20" s="10"/>
      <c r="HA20" s="9">
        <v>1600161205.1199999</v>
      </c>
      <c r="HB20" s="9">
        <v>1083186724.75</v>
      </c>
      <c r="HC20" s="9"/>
      <c r="HD20" s="9"/>
      <c r="HE20" s="10"/>
      <c r="HF20" s="9">
        <v>516974480.37</v>
      </c>
      <c r="HG20" s="9">
        <v>516974480.37</v>
      </c>
      <c r="HH20" s="9"/>
      <c r="HI20" s="9">
        <v>1732916832.6099999</v>
      </c>
      <c r="HJ20" s="9">
        <v>-1215942352.24</v>
      </c>
      <c r="HK20" s="9"/>
      <c r="HL20" s="9"/>
      <c r="HM20" s="9">
        <v>-20323521.210000001</v>
      </c>
      <c r="HN20" s="9">
        <v>496650959.16000003</v>
      </c>
      <c r="HO20" s="9">
        <v>1722367750.1800001</v>
      </c>
      <c r="HP20" s="9">
        <v>-1225716791.02</v>
      </c>
      <c r="HQ20" s="9">
        <v>84671777688.320007</v>
      </c>
      <c r="HR20" s="9">
        <v>254778734.08000001</v>
      </c>
      <c r="HS20" s="9">
        <v>2516873187.5900002</v>
      </c>
      <c r="HT20" s="9"/>
      <c r="HU20" s="9">
        <v>-11101075.91</v>
      </c>
      <c r="HV20" s="9"/>
      <c r="HW20" s="9"/>
      <c r="HX20" s="9">
        <v>80935373.209999993</v>
      </c>
      <c r="HY20" s="9"/>
      <c r="HZ20" s="9"/>
      <c r="IA20" s="9"/>
      <c r="IB20" s="9"/>
      <c r="IC20" s="9"/>
      <c r="ID20" s="9">
        <v>-44852920.479999997</v>
      </c>
      <c r="IE20" s="9"/>
      <c r="IF20" s="9"/>
      <c r="IG20" s="10"/>
      <c r="IH20" s="9">
        <v>87468410986.809998</v>
      </c>
      <c r="II20" s="9"/>
      <c r="IJ20" s="9"/>
      <c r="IK20" s="9">
        <v>61978842541.910004</v>
      </c>
      <c r="IL20" s="9">
        <v>14309359788.32</v>
      </c>
      <c r="IM20" s="9">
        <v>5892179732.6300001</v>
      </c>
      <c r="IN20" s="9">
        <v>2801805049.04</v>
      </c>
      <c r="IO20" s="9">
        <v>-62700000</v>
      </c>
      <c r="IP20" s="9">
        <v>2524502.29</v>
      </c>
      <c r="IQ20" s="9"/>
      <c r="IR20" s="9">
        <v>2167955.2200000002</v>
      </c>
      <c r="IS20" s="9"/>
      <c r="IT20" s="9"/>
      <c r="IU20" s="10"/>
      <c r="IV20" s="9">
        <v>84924179569.410004</v>
      </c>
      <c r="IW20" s="9">
        <v>2544231417.4000001</v>
      </c>
      <c r="IX20" s="9">
        <v>42392065.640000001</v>
      </c>
      <c r="IY20" s="9">
        <v>66117685.659999996</v>
      </c>
      <c r="IZ20" s="9">
        <v>138073773.65000001</v>
      </c>
      <c r="JA20" s="9"/>
      <c r="JB20" s="9">
        <v>5500101776.8000002</v>
      </c>
      <c r="JC20" s="9"/>
      <c r="JD20" s="10"/>
      <c r="JE20" s="9">
        <v>5746685301.75</v>
      </c>
      <c r="JF20" s="9">
        <v>3318490914.75</v>
      </c>
      <c r="JG20" s="9">
        <v>2199697821.73</v>
      </c>
      <c r="JH20" s="9"/>
      <c r="JI20" s="9"/>
      <c r="JJ20" s="9">
        <v>5685902337.6099997</v>
      </c>
      <c r="JK20" s="9"/>
      <c r="JL20" s="10"/>
      <c r="JM20" s="9">
        <v>11204091074.09</v>
      </c>
      <c r="JN20" s="9">
        <v>-5457405772.3400002</v>
      </c>
      <c r="JO20" s="9">
        <v>3059485000</v>
      </c>
      <c r="JP20" s="9">
        <v>2123210000</v>
      </c>
      <c r="JQ20" s="9">
        <v>58980107835.559998</v>
      </c>
      <c r="JR20" s="9">
        <v>36780140805.800003</v>
      </c>
      <c r="JS20" s="9"/>
      <c r="JT20" s="9"/>
      <c r="JU20" s="10"/>
      <c r="JV20" s="9">
        <v>98819733641.360001</v>
      </c>
      <c r="JW20" s="9">
        <v>54185610878.540001</v>
      </c>
      <c r="JX20" s="9">
        <v>6343248038.7200003</v>
      </c>
      <c r="JY20" s="9">
        <v>87133388.450000003</v>
      </c>
      <c r="JZ20" s="9">
        <v>33917811243.639999</v>
      </c>
      <c r="KA20" s="9"/>
      <c r="KB20" s="10"/>
      <c r="KC20" s="9">
        <v>94446670160.899994</v>
      </c>
      <c r="KD20" s="9">
        <v>4373063480.46</v>
      </c>
      <c r="KE20" s="9">
        <v>7530014.4400000004</v>
      </c>
      <c r="KF20" s="9"/>
      <c r="KG20" s="10"/>
      <c r="KH20" s="9">
        <v>1467419139.96</v>
      </c>
      <c r="KI20" s="9">
        <v>15815774426.67</v>
      </c>
      <c r="KJ20" s="9">
        <v>17283193566.630001</v>
      </c>
      <c r="KK20" s="9">
        <v>516974480.37</v>
      </c>
      <c r="KL20" s="9">
        <v>448697888.42000002</v>
      </c>
      <c r="KM20" s="9">
        <v>4953229652.6000004</v>
      </c>
      <c r="KN20" s="9">
        <v>144973716.66</v>
      </c>
      <c r="KO20" s="9">
        <v>186809355.21000001</v>
      </c>
      <c r="KP20" s="9"/>
      <c r="KQ20" s="9"/>
      <c r="KR20" s="9">
        <v>-71465953.200000003</v>
      </c>
      <c r="KS20" s="9">
        <v>10197796.68</v>
      </c>
      <c r="KT20" s="9"/>
      <c r="KU20" s="9">
        <v>6703811857.1700001</v>
      </c>
      <c r="KV20" s="9">
        <v>-111331860.42</v>
      </c>
      <c r="KW20" s="9">
        <v>-87229972.579999998</v>
      </c>
      <c r="KX20" s="9">
        <v>16426793.85</v>
      </c>
      <c r="KY20" s="9">
        <v>-2011407238.5899999</v>
      </c>
      <c r="KZ20" s="9">
        <v>-1562813253.47</v>
      </c>
      <c r="LA20" s="9">
        <v>-6708504932.3400002</v>
      </c>
      <c r="LB20" s="9"/>
      <c r="LC20" s="9"/>
      <c r="LD20" s="9"/>
      <c r="LE20" s="10"/>
      <c r="LF20" s="9">
        <v>2544231417.4000001</v>
      </c>
      <c r="LG20" s="9"/>
      <c r="LH20" s="9"/>
      <c r="LI20" s="9"/>
      <c r="LJ20" s="9">
        <v>17283193566.630001</v>
      </c>
      <c r="LK20" s="9">
        <v>15815774426.67</v>
      </c>
      <c r="LL20" s="9"/>
      <c r="LM20" s="9"/>
      <c r="LN20" s="9"/>
      <c r="LO20" s="10"/>
      <c r="LP20" s="9">
        <v>1467419139.96</v>
      </c>
      <c r="LQ20" s="9">
        <v>-8685713198.1599998</v>
      </c>
      <c r="LR20" s="9">
        <v>-1215942352.24</v>
      </c>
      <c r="LS20" s="9"/>
      <c r="LT20" s="9"/>
      <c r="LU20" s="9"/>
      <c r="LV20" s="9"/>
      <c r="LW20" s="9"/>
      <c r="LX20" s="9">
        <v>-9901655550.3999996</v>
      </c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11" t="s">
        <v>1588</v>
      </c>
      <c r="MM20" s="11"/>
      <c r="MN20" s="9"/>
      <c r="MO20" s="11" t="s">
        <v>1528</v>
      </c>
      <c r="MP20" s="10"/>
      <c r="MQ20" s="11"/>
      <c r="MR20" s="11"/>
      <c r="MS20" s="11"/>
      <c r="MT20" s="10"/>
      <c r="MU20" s="12"/>
      <c r="MV20" s="9">
        <v>9202261385.5200005</v>
      </c>
      <c r="MW20" s="9">
        <v>6873740970.6099997</v>
      </c>
      <c r="MX20" s="9">
        <v>7729542685.5299997</v>
      </c>
      <c r="MY20" s="9"/>
      <c r="MZ20" s="9"/>
      <c r="NA20" s="9"/>
      <c r="NB20" s="9"/>
      <c r="NC20" s="9">
        <v>0</v>
      </c>
      <c r="ND20" s="9">
        <v>113050213887.46001</v>
      </c>
      <c r="NE20" s="9">
        <v>42727207563.379997</v>
      </c>
      <c r="NF20" s="9">
        <v>710092790.57000005</v>
      </c>
      <c r="NG20" s="9">
        <v>69612913533.509995</v>
      </c>
      <c r="NH20" s="9">
        <v>842047788.29999995</v>
      </c>
      <c r="NI20" s="9">
        <v>400903751.37</v>
      </c>
      <c r="NJ20" s="9">
        <v>259747.66</v>
      </c>
      <c r="NK20" s="9">
        <v>440884289.26999998</v>
      </c>
      <c r="NL20" s="9"/>
      <c r="NM20" s="9"/>
      <c r="NN20" s="9"/>
      <c r="NO20" s="9"/>
      <c r="NP20" s="9"/>
      <c r="NQ20" s="9"/>
      <c r="NR20" s="9"/>
      <c r="NS20" s="9"/>
      <c r="NT20" s="9">
        <v>7710072404.0799999</v>
      </c>
      <c r="NU20" s="9">
        <v>1886117353.73</v>
      </c>
      <c r="NV20" s="9">
        <v>40130678.340000004</v>
      </c>
      <c r="NW20" s="9">
        <v>5783824372.0100002</v>
      </c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>
        <v>38832561061.900002</v>
      </c>
      <c r="PC20" s="9"/>
      <c r="PD20" s="9"/>
      <c r="PE20" s="9"/>
      <c r="PF20" s="9"/>
      <c r="PG20" s="9"/>
      <c r="PH20" s="9"/>
      <c r="PI20" s="9">
        <v>38832561061.900002</v>
      </c>
      <c r="PJ20" s="9">
        <v>34735596278.889999</v>
      </c>
      <c r="PK20" s="9"/>
      <c r="PL20" s="9"/>
      <c r="PM20" s="9"/>
      <c r="PN20" s="9"/>
      <c r="PO20" s="9"/>
      <c r="PP20" s="9"/>
      <c r="PQ20" s="9">
        <v>34735596278.889999</v>
      </c>
      <c r="PR20" s="9">
        <v>15507803576.549999</v>
      </c>
      <c r="PS20" s="9"/>
      <c r="PT20" s="9"/>
      <c r="PU20" s="9"/>
      <c r="PV20" s="9"/>
      <c r="PW20" s="9"/>
      <c r="PX20" s="9"/>
      <c r="PY20" s="9">
        <v>15507803576.549999</v>
      </c>
      <c r="PZ20" s="9">
        <v>50243399855.440002</v>
      </c>
      <c r="QA20" s="9">
        <v>5578430000</v>
      </c>
      <c r="QB20" s="9">
        <v>7659156811.8800001</v>
      </c>
      <c r="QC20" s="9">
        <v>1997620000</v>
      </c>
      <c r="QD20" s="9"/>
      <c r="QE20" s="9"/>
      <c r="QF20" s="9"/>
      <c r="QG20" s="9"/>
      <c r="QH20" s="9"/>
      <c r="QI20" s="9"/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>
        <v>0</v>
      </c>
      <c r="RD20" s="9">
        <v>0</v>
      </c>
      <c r="RE20" s="9"/>
      <c r="RF20" s="9"/>
      <c r="RG20" s="9"/>
      <c r="RH20" s="9"/>
      <c r="RI20" s="9">
        <v>6703811857.1700001</v>
      </c>
      <c r="RJ20" s="9">
        <v>724500036.25999999</v>
      </c>
      <c r="RK20" s="9"/>
      <c r="RL20" s="9">
        <v>1354975.81</v>
      </c>
      <c r="RM20" s="9">
        <v>135927463.61000001</v>
      </c>
      <c r="RN20" s="9"/>
      <c r="RO20" s="9"/>
      <c r="RP20" s="9"/>
      <c r="RQ20" s="9"/>
      <c r="RR20" s="9"/>
      <c r="RS20" s="9">
        <v>239649520.52000001</v>
      </c>
      <c r="RT20" s="9">
        <v>2979757462.5300002</v>
      </c>
      <c r="RU20" s="9">
        <v>10668511.5</v>
      </c>
      <c r="RV20" s="9">
        <v>368589806.18000001</v>
      </c>
      <c r="RW20" s="9"/>
      <c r="RX20" s="9"/>
      <c r="RY20" s="9">
        <v>711444619.97000003</v>
      </c>
      <c r="RZ20" s="9">
        <v>7379286.2300000004</v>
      </c>
      <c r="SA20" s="9"/>
      <c r="SB20" s="9"/>
      <c r="SC20" s="9"/>
      <c r="SD20" s="9"/>
      <c r="SE20" s="9"/>
      <c r="SF20" s="9"/>
      <c r="SG20" s="9"/>
      <c r="SH20" s="9"/>
      <c r="SI20" s="9"/>
      <c r="SJ20" s="9"/>
      <c r="SK20" s="9"/>
      <c r="SL20" s="9"/>
      <c r="SM20" s="9"/>
      <c r="SN20" s="9">
        <v>275668836.98000002</v>
      </c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 t="s">
        <v>1630</v>
      </c>
      <c r="TK20" s="11" t="s">
        <v>1650</v>
      </c>
      <c r="TL20" s="11">
        <v>46183815044.489998</v>
      </c>
      <c r="TM20" s="11">
        <v>45332817294.849998</v>
      </c>
      <c r="TN20" s="11">
        <v>569323904.79999995</v>
      </c>
      <c r="TO20" s="11" t="s">
        <v>1666</v>
      </c>
      <c r="TP20" s="11">
        <v>29909710290.48</v>
      </c>
      <c r="TQ20" s="11">
        <v>18821754920.580002</v>
      </c>
      <c r="TR20" s="11">
        <v>8854657350.5900002</v>
      </c>
      <c r="TS20" s="11" t="s">
        <v>1680</v>
      </c>
      <c r="TT20" s="11">
        <v>20540488183.419998</v>
      </c>
      <c r="TU20" s="11">
        <v>21962656198.290001</v>
      </c>
      <c r="TV20" s="11">
        <v>4396202740.25</v>
      </c>
      <c r="TW20" s="11" t="s">
        <v>305</v>
      </c>
      <c r="TX20" s="11">
        <v>7308887527.1999998</v>
      </c>
      <c r="TY20" s="11">
        <v>8180305650.8199997</v>
      </c>
      <c r="TZ20" s="11">
        <v>206677443.46000001</v>
      </c>
      <c r="UA20" s="11" t="s">
        <v>1702</v>
      </c>
      <c r="UB20" s="11">
        <v>5643768637.96</v>
      </c>
      <c r="UC20" s="11">
        <v>4662278708.3199997</v>
      </c>
      <c r="UD20" s="11">
        <v>3438454951.3200002</v>
      </c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>
        <v>0</v>
      </c>
      <c r="VB20" s="11">
        <v>0</v>
      </c>
      <c r="VC20" s="11">
        <v>0</v>
      </c>
      <c r="VD20" s="11">
        <v>548638914.51999998</v>
      </c>
      <c r="VE20" s="11">
        <v>0</v>
      </c>
      <c r="VF20" s="11">
        <v>0</v>
      </c>
      <c r="VG20" s="11">
        <v>0</v>
      </c>
      <c r="VH20" s="11">
        <v>0</v>
      </c>
      <c r="VI20" s="11">
        <v>0</v>
      </c>
      <c r="VJ20" s="11">
        <v>869480863.73000002</v>
      </c>
      <c r="VK20" s="11">
        <v>0</v>
      </c>
      <c r="VL20" s="11">
        <v>0</v>
      </c>
      <c r="VM20" s="11">
        <v>0</v>
      </c>
      <c r="VN20" s="11">
        <v>0</v>
      </c>
      <c r="VO20" s="11">
        <v>0</v>
      </c>
      <c r="VP20" s="11">
        <v>1053670760.51</v>
      </c>
    </row>
    <row r="21" spans="3:588" ht="13.8">
      <c r="C21" t="s">
        <v>1577</v>
      </c>
      <c r="E21" s="11" t="s">
        <v>1613</v>
      </c>
      <c r="F21" s="9">
        <v>16227421783.57</v>
      </c>
      <c r="G21" s="9">
        <v>53595891.759999998</v>
      </c>
      <c r="H21" s="9">
        <v>47397967.039999999</v>
      </c>
      <c r="I21" s="9">
        <v>4372689169.6999998</v>
      </c>
      <c r="J21" s="9">
        <v>10676758200.379999</v>
      </c>
      <c r="K21" s="9">
        <v>3480456321.21</v>
      </c>
      <c r="L21" s="9"/>
      <c r="M21" s="9">
        <v>1941873.29</v>
      </c>
      <c r="N21" s="9">
        <v>66782534.619999997</v>
      </c>
      <c r="O21" s="9">
        <v>12646046078.459999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>
        <v>3758913574.8000002</v>
      </c>
      <c r="AC21" s="9"/>
      <c r="AD21" s="10"/>
      <c r="AE21" s="9">
        <v>51332003394.830002</v>
      </c>
      <c r="AF21" s="9"/>
      <c r="AG21" s="9"/>
      <c r="AH21" s="9">
        <v>6808713990.5299997</v>
      </c>
      <c r="AI21" s="9"/>
      <c r="AJ21" s="9">
        <v>3559389084.5900002</v>
      </c>
      <c r="AK21" s="9">
        <v>1436065144.75</v>
      </c>
      <c r="AL21" s="9">
        <v>12278753307.68</v>
      </c>
      <c r="AM21" s="9">
        <v>11162251578.82</v>
      </c>
      <c r="AN21" s="9">
        <v>65752.22</v>
      </c>
      <c r="AO21" s="9">
        <v>21602759869.549999</v>
      </c>
      <c r="AP21" s="9">
        <v>3818862.5</v>
      </c>
      <c r="AQ21" s="9">
        <v>4612586.43</v>
      </c>
      <c r="AR21" s="9"/>
      <c r="AS21" s="9">
        <v>23338421030.82</v>
      </c>
      <c r="AT21" s="9"/>
      <c r="AU21" s="9">
        <v>223048818.59</v>
      </c>
      <c r="AV21" s="9">
        <v>498947645.72000003</v>
      </c>
      <c r="AW21" s="9">
        <v>184742345.77000001</v>
      </c>
      <c r="AX21" s="9"/>
      <c r="AY21" s="9">
        <v>1243158605.52</v>
      </c>
      <c r="AZ21" s="9"/>
      <c r="BA21" s="10"/>
      <c r="BB21" s="9">
        <v>82357314018</v>
      </c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10"/>
      <c r="BY21" s="9">
        <v>133689317412.83</v>
      </c>
      <c r="BZ21" s="9">
        <v>16731141658.309999</v>
      </c>
      <c r="CA21" s="9"/>
      <c r="CB21" s="9">
        <v>1316276011.24</v>
      </c>
      <c r="CC21" s="9">
        <v>6510069185.9700003</v>
      </c>
      <c r="CD21" s="9">
        <v>4350860020.8199997</v>
      </c>
      <c r="CE21" s="9">
        <v>787555699.91999996</v>
      </c>
      <c r="CF21" s="9">
        <v>959927795.47000003</v>
      </c>
      <c r="CG21" s="9"/>
      <c r="CH21" s="9">
        <v>220738840.37</v>
      </c>
      <c r="CI21" s="9">
        <v>5911377.7800000003</v>
      </c>
      <c r="CJ21" s="9">
        <v>12267947201.370001</v>
      </c>
      <c r="CK21" s="9"/>
      <c r="CL21" s="9"/>
      <c r="CM21" s="9"/>
      <c r="CN21" s="9">
        <v>3297270879.2399998</v>
      </c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>
        <v>3634752307.27</v>
      </c>
      <c r="CZ21" s="9"/>
      <c r="DA21" s="10"/>
      <c r="DB21" s="9">
        <v>50082450977.760002</v>
      </c>
      <c r="DC21" s="9">
        <v>24073768319.990002</v>
      </c>
      <c r="DD21" s="9">
        <v>10863720080.790001</v>
      </c>
      <c r="DE21" s="9">
        <v>6756146940.4200001</v>
      </c>
      <c r="DF21" s="9">
        <v>11941096.73</v>
      </c>
      <c r="DG21" s="9">
        <v>110298570.37</v>
      </c>
      <c r="DH21" s="9">
        <v>3238835.82</v>
      </c>
      <c r="DI21" s="9">
        <v>184034571</v>
      </c>
      <c r="DJ21" s="9">
        <v>864637626.80999994</v>
      </c>
      <c r="DK21" s="9">
        <v>99596937.75</v>
      </c>
      <c r="DL21" s="9"/>
      <c r="DM21" s="10"/>
      <c r="DN21" s="9">
        <v>42967382979.68</v>
      </c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10"/>
      <c r="EH21" s="9">
        <v>93049833957.440002</v>
      </c>
      <c r="EI21" s="9">
        <v>3270687618.5300002</v>
      </c>
      <c r="EJ21" s="9">
        <v>2000000000</v>
      </c>
      <c r="EK21" s="9"/>
      <c r="EL21" s="9">
        <v>24823081291.290001</v>
      </c>
      <c r="EM21" s="9">
        <v>19051859.370000001</v>
      </c>
      <c r="EN21" s="9">
        <v>3199939611.5300002</v>
      </c>
      <c r="EO21" s="9"/>
      <c r="EP21" s="9">
        <v>-39402693.619999997</v>
      </c>
      <c r="EQ21" s="9">
        <v>18753854.260000002</v>
      </c>
      <c r="ER21" s="9">
        <v>517600</v>
      </c>
      <c r="ES21" s="9"/>
      <c r="ET21" s="9"/>
      <c r="EU21" s="9"/>
      <c r="EV21" s="10"/>
      <c r="EW21" s="9">
        <v>33292629141.360001</v>
      </c>
      <c r="EX21" s="9">
        <v>7346854314.0299997</v>
      </c>
      <c r="EY21" s="9">
        <v>40639483455.389999</v>
      </c>
      <c r="EZ21" s="9"/>
      <c r="FA21" s="10"/>
      <c r="FB21" s="9">
        <v>133689317412.83</v>
      </c>
      <c r="FC21" s="9">
        <v>42678004124.339996</v>
      </c>
      <c r="FD21" s="9">
        <v>42678004124.339996</v>
      </c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>
        <v>42408709077.269997</v>
      </c>
      <c r="FT21" s="9">
        <v>37903891254.080002</v>
      </c>
      <c r="FU21" s="9"/>
      <c r="FV21" s="9"/>
      <c r="FW21" s="9"/>
      <c r="FX21" s="9">
        <v>178118109.93000001</v>
      </c>
      <c r="FY21" s="9">
        <v>548153989.13999999</v>
      </c>
      <c r="FZ21" s="9">
        <v>1576727634.3299999</v>
      </c>
      <c r="GA21" s="9">
        <v>1495261670.7</v>
      </c>
      <c r="GB21" s="9">
        <v>-325829302.24000001</v>
      </c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>
        <v>-48415522.149999999</v>
      </c>
      <c r="GN21" s="9">
        <v>453850831.55000001</v>
      </c>
      <c r="GO21" s="9">
        <v>-102785424.36</v>
      </c>
      <c r="GP21" s="9"/>
      <c r="GQ21" s="9">
        <v>122262020.88</v>
      </c>
      <c r="GR21" s="9">
        <v>1332864724.26</v>
      </c>
      <c r="GS21" s="9"/>
      <c r="GT21" s="10"/>
      <c r="GU21" s="9">
        <v>2129857101.6099999</v>
      </c>
      <c r="GV21" s="9">
        <v>63867353.380000003</v>
      </c>
      <c r="GW21" s="9">
        <v>39710490.700000003</v>
      </c>
      <c r="GX21" s="9"/>
      <c r="GY21" s="9"/>
      <c r="GZ21" s="10"/>
      <c r="HA21" s="9">
        <v>2154013964.29</v>
      </c>
      <c r="HB21" s="9">
        <v>759405544.25999999</v>
      </c>
      <c r="HC21" s="9"/>
      <c r="HD21" s="9"/>
      <c r="HE21" s="10"/>
      <c r="HF21" s="9">
        <v>1394608420.03</v>
      </c>
      <c r="HG21" s="9">
        <v>1394608420.03</v>
      </c>
      <c r="HH21" s="9"/>
      <c r="HI21" s="9">
        <v>847534863.22000003</v>
      </c>
      <c r="HJ21" s="9">
        <v>547073556.80999994</v>
      </c>
      <c r="HK21" s="9"/>
      <c r="HL21" s="9"/>
      <c r="HM21" s="9">
        <v>26535765.690000001</v>
      </c>
      <c r="HN21" s="9">
        <v>1421144185.72</v>
      </c>
      <c r="HO21" s="9">
        <v>857064860.62</v>
      </c>
      <c r="HP21" s="9">
        <v>564079325.10000002</v>
      </c>
      <c r="HQ21" s="9">
        <v>43326028073.68</v>
      </c>
      <c r="HR21" s="9">
        <v>96291131.719999999</v>
      </c>
      <c r="HS21" s="9">
        <v>8578927396.7399998</v>
      </c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10"/>
      <c r="IH21" s="9">
        <v>52001246602.139999</v>
      </c>
      <c r="II21" s="9"/>
      <c r="IJ21" s="9"/>
      <c r="IK21" s="9">
        <v>38984465672.779999</v>
      </c>
      <c r="IL21" s="9">
        <v>3354616719.9699998</v>
      </c>
      <c r="IM21" s="9">
        <v>2454442159.9299998</v>
      </c>
      <c r="IN21" s="9">
        <v>5701167524.54</v>
      </c>
      <c r="IO21" s="9"/>
      <c r="IP21" s="9"/>
      <c r="IQ21" s="9"/>
      <c r="IR21" s="9"/>
      <c r="IS21" s="9"/>
      <c r="IT21" s="9"/>
      <c r="IU21" s="10"/>
      <c r="IV21" s="9">
        <v>50494692077.220001</v>
      </c>
      <c r="IW21" s="9">
        <v>1506554524.9200001</v>
      </c>
      <c r="IX21" s="9">
        <v>1574356535.79</v>
      </c>
      <c r="IY21" s="9">
        <v>329496098.07999998</v>
      </c>
      <c r="IZ21" s="9">
        <v>250889833.28</v>
      </c>
      <c r="JA21" s="9">
        <v>12747115.279999999</v>
      </c>
      <c r="JB21" s="9">
        <v>311706.86</v>
      </c>
      <c r="JC21" s="9"/>
      <c r="JD21" s="10"/>
      <c r="JE21" s="9">
        <v>2167801289.29</v>
      </c>
      <c r="JF21" s="9">
        <v>7872620365.6899996</v>
      </c>
      <c r="JG21" s="9">
        <v>2437517171.6799998</v>
      </c>
      <c r="JH21" s="9"/>
      <c r="JI21" s="9"/>
      <c r="JJ21" s="9"/>
      <c r="JK21" s="9"/>
      <c r="JL21" s="10"/>
      <c r="JM21" s="9">
        <v>10310137537.370001</v>
      </c>
      <c r="JN21" s="9">
        <v>-8142336248.0799999</v>
      </c>
      <c r="JO21" s="9">
        <v>747291609.49000001</v>
      </c>
      <c r="JP21" s="9">
        <v>747291609.49000001</v>
      </c>
      <c r="JQ21" s="9">
        <v>43048125481.779999</v>
      </c>
      <c r="JR21" s="9">
        <v>212116.64</v>
      </c>
      <c r="JS21" s="9"/>
      <c r="JT21" s="9"/>
      <c r="JU21" s="10"/>
      <c r="JV21" s="9">
        <v>43795629207.910004</v>
      </c>
      <c r="JW21" s="9">
        <v>28498967947.07</v>
      </c>
      <c r="JX21" s="9">
        <v>2937901523.5799999</v>
      </c>
      <c r="JY21" s="9">
        <v>722504425.82000005</v>
      </c>
      <c r="JZ21" s="9">
        <v>174699849.78999999</v>
      </c>
      <c r="KA21" s="9"/>
      <c r="KB21" s="10"/>
      <c r="KC21" s="9">
        <v>31611569320.439999</v>
      </c>
      <c r="KD21" s="9">
        <v>12184059887.469999</v>
      </c>
      <c r="KE21" s="9">
        <v>1931954.52</v>
      </c>
      <c r="KF21" s="9"/>
      <c r="KG21" s="10"/>
      <c r="KH21" s="9">
        <v>5550210118.8299999</v>
      </c>
      <c r="KI21" s="9">
        <v>9105012946.3400002</v>
      </c>
      <c r="KJ21" s="9">
        <v>14655223065.17</v>
      </c>
      <c r="KK21" s="9">
        <v>1394608420.03</v>
      </c>
      <c r="KL21" s="9">
        <v>325829302.24000001</v>
      </c>
      <c r="KM21" s="9">
        <v>974575908.91999996</v>
      </c>
      <c r="KN21" s="9">
        <v>362422325.38</v>
      </c>
      <c r="KO21" s="9">
        <v>74659340.579999998</v>
      </c>
      <c r="KP21" s="9"/>
      <c r="KQ21" s="9"/>
      <c r="KR21" s="9">
        <v>-122262020.88</v>
      </c>
      <c r="KS21" s="9">
        <v>4277374.49</v>
      </c>
      <c r="KT21" s="9">
        <v>48415522.149999999</v>
      </c>
      <c r="KU21" s="9">
        <v>1600047803.9000001</v>
      </c>
      <c r="KV21" s="9">
        <v>-453850831.55000001</v>
      </c>
      <c r="KW21" s="9">
        <v>-4435081</v>
      </c>
      <c r="KX21" s="9">
        <v>-5018312.25</v>
      </c>
      <c r="KY21" s="9">
        <v>891827818.26999998</v>
      </c>
      <c r="KZ21" s="9">
        <v>-4242676190.3200002</v>
      </c>
      <c r="LA21" s="9">
        <v>1123777665.9000001</v>
      </c>
      <c r="LB21" s="9"/>
      <c r="LC21" s="9">
        <v>-232693641.83000001</v>
      </c>
      <c r="LD21" s="9"/>
      <c r="LE21" s="10"/>
      <c r="LF21" s="9">
        <v>1906554524.9200001</v>
      </c>
      <c r="LG21" s="9"/>
      <c r="LH21" s="9"/>
      <c r="LI21" s="9"/>
      <c r="LJ21" s="9">
        <v>15055223065.17</v>
      </c>
      <c r="LK21" s="9">
        <v>9105012946.3400002</v>
      </c>
      <c r="LL21" s="9"/>
      <c r="LM21" s="9"/>
      <c r="LN21" s="9"/>
      <c r="LO21" s="10"/>
      <c r="LP21" s="9">
        <v>5950210118.8299999</v>
      </c>
      <c r="LQ21" s="9">
        <v>2669847454.7199998</v>
      </c>
      <c r="LR21" s="9">
        <v>547073556.80999994</v>
      </c>
      <c r="LS21" s="9"/>
      <c r="LT21" s="9"/>
      <c r="LU21" s="9"/>
      <c r="LV21" s="9"/>
      <c r="LW21" s="9"/>
      <c r="LX21" s="9">
        <v>3199939611.5300002</v>
      </c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11" t="s">
        <v>1589</v>
      </c>
      <c r="MM21" s="11"/>
      <c r="MN21" s="9"/>
      <c r="MO21" s="11" t="s">
        <v>1528</v>
      </c>
      <c r="MP21" s="10"/>
      <c r="MQ21" s="11"/>
      <c r="MR21" s="11"/>
      <c r="MS21" s="11"/>
      <c r="MT21" s="10"/>
      <c r="MU21" s="12"/>
      <c r="MV21" s="9">
        <v>138377485.71000001</v>
      </c>
      <c r="MW21" s="9">
        <v>11385466175.629999</v>
      </c>
      <c r="MX21" s="9">
        <v>1120049682.1900001</v>
      </c>
      <c r="MY21" s="9">
        <v>0</v>
      </c>
      <c r="MZ21" s="9"/>
      <c r="NA21" s="9"/>
      <c r="NB21" s="9"/>
      <c r="NC21" s="9"/>
      <c r="ND21" s="9">
        <v>16955002599.09</v>
      </c>
      <c r="NE21" s="9">
        <v>5694664180.5500002</v>
      </c>
      <c r="NF21" s="9">
        <v>98086839.719999999</v>
      </c>
      <c r="NG21" s="9">
        <v>11162251578.82</v>
      </c>
      <c r="NH21" s="9">
        <v>901086059.97000003</v>
      </c>
      <c r="NI21" s="9">
        <v>111775145.38</v>
      </c>
      <c r="NJ21" s="9"/>
      <c r="NK21" s="9">
        <v>789310914.59000003</v>
      </c>
      <c r="NL21" s="9"/>
      <c r="NM21" s="9"/>
      <c r="NN21" s="9"/>
      <c r="NO21" s="9"/>
      <c r="NP21" s="9"/>
      <c r="NQ21" s="9"/>
      <c r="NR21" s="9"/>
      <c r="NS21" s="9"/>
      <c r="NT21" s="9">
        <v>25926532333.220001</v>
      </c>
      <c r="NU21" s="9">
        <v>2560714802.4000001</v>
      </c>
      <c r="NV21" s="9">
        <v>27396500</v>
      </c>
      <c r="NW21" s="9">
        <v>23338421030.82</v>
      </c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9"/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>
        <v>16209391985.99</v>
      </c>
      <c r="PC21" s="9">
        <v>15517415.18</v>
      </c>
      <c r="PD21" s="9"/>
      <c r="PE21" s="9"/>
      <c r="PF21" s="9"/>
      <c r="PG21" s="9"/>
      <c r="PH21" s="9">
        <v>2512382.4</v>
      </c>
      <c r="PI21" s="9">
        <v>16227421783.57</v>
      </c>
      <c r="PJ21" s="9">
        <v>16731141658.309999</v>
      </c>
      <c r="PK21" s="9"/>
      <c r="PL21" s="9"/>
      <c r="PM21" s="9"/>
      <c r="PN21" s="9"/>
      <c r="PO21" s="9"/>
      <c r="PP21" s="9"/>
      <c r="PQ21" s="9">
        <v>16731141658.309999</v>
      </c>
      <c r="PR21" s="9">
        <v>26386039199.23</v>
      </c>
      <c r="PS21" s="9"/>
      <c r="PT21" s="9"/>
      <c r="PU21" s="9"/>
      <c r="PV21" s="9"/>
      <c r="PW21" s="9"/>
      <c r="PX21" s="9"/>
      <c r="PY21" s="9">
        <v>26386039199.23</v>
      </c>
      <c r="PZ21" s="9">
        <v>43117180857.540001</v>
      </c>
      <c r="QA21" s="9">
        <v>2312270879.2399998</v>
      </c>
      <c r="QB21" s="9">
        <v>985000000</v>
      </c>
      <c r="QC21" s="9">
        <v>3545372361.1199999</v>
      </c>
      <c r="QD21" s="9"/>
      <c r="QE21" s="9"/>
      <c r="QF21" s="9"/>
      <c r="QG21" s="9"/>
      <c r="QH21" s="9"/>
      <c r="QI21" s="9"/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>
        <v>57631508.670000002</v>
      </c>
      <c r="RD21" s="9">
        <v>0</v>
      </c>
      <c r="RE21" s="9">
        <v>135970454.00999999</v>
      </c>
      <c r="RF21" s="9"/>
      <c r="RG21" s="9"/>
      <c r="RH21" s="9"/>
      <c r="RI21" s="9">
        <v>1610047803.9000001</v>
      </c>
      <c r="RJ21" s="9">
        <v>147928651.86000001</v>
      </c>
      <c r="RK21" s="9"/>
      <c r="RL21" s="9">
        <v>-701271.26</v>
      </c>
      <c r="RM21" s="9"/>
      <c r="RN21" s="9">
        <v>33843789.920000002</v>
      </c>
      <c r="RO21" s="9"/>
      <c r="RP21" s="9"/>
      <c r="RQ21" s="9"/>
      <c r="RR21" s="9"/>
      <c r="RS21" s="9">
        <v>287900371.69999999</v>
      </c>
      <c r="RT21" s="9">
        <v>952942385.14999998</v>
      </c>
      <c r="RU21" s="9">
        <v>13506292.140000001</v>
      </c>
      <c r="RV21" s="9">
        <v>217247758.28</v>
      </c>
      <c r="RW21" s="9"/>
      <c r="RX21" s="9">
        <v>13501849.68</v>
      </c>
      <c r="RY21" s="9">
        <v>36956768.259999998</v>
      </c>
      <c r="RZ21" s="9">
        <v>64057947.649999999</v>
      </c>
      <c r="SA21" s="9"/>
      <c r="SB21" s="9"/>
      <c r="SC21" s="9"/>
      <c r="SD21" s="9"/>
      <c r="SE21" s="9"/>
      <c r="SF21" s="9"/>
      <c r="SG21" s="9"/>
      <c r="SH21" s="9">
        <v>3147567836.8600001</v>
      </c>
      <c r="SI21" s="9">
        <v>656405513.90999997</v>
      </c>
      <c r="SJ21" s="9">
        <v>793848756.73000002</v>
      </c>
      <c r="SK21" s="9">
        <v>2326812838.3899999</v>
      </c>
      <c r="SL21" s="9">
        <v>2464256081.21</v>
      </c>
      <c r="SM21" s="9"/>
      <c r="SN21" s="9">
        <v>13803464.390000001</v>
      </c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 t="s">
        <v>1631</v>
      </c>
      <c r="TK21" s="11" t="s">
        <v>1651</v>
      </c>
      <c r="TL21" s="11">
        <v>18050055867.169998</v>
      </c>
      <c r="TM21" s="11">
        <v>19250059142.040001</v>
      </c>
      <c r="TN21" s="11">
        <v>108147960.31</v>
      </c>
      <c r="TO21" s="11" t="s">
        <v>1643</v>
      </c>
      <c r="TP21" s="11">
        <v>15277475325.280001</v>
      </c>
      <c r="TQ21" s="11">
        <v>13347249111.1</v>
      </c>
      <c r="TR21" s="11">
        <v>2517679931.8299999</v>
      </c>
      <c r="TS21" s="11" t="s">
        <v>1681</v>
      </c>
      <c r="TT21" s="11">
        <v>11316028729.559999</v>
      </c>
      <c r="TU21" s="11">
        <v>8680242594.0699997</v>
      </c>
      <c r="TV21" s="11">
        <v>905872267.19000006</v>
      </c>
      <c r="TW21" s="11" t="s">
        <v>1565</v>
      </c>
      <c r="TX21" s="11">
        <v>4365218988.0299997</v>
      </c>
      <c r="TY21" s="11">
        <v>3538404308.4899998</v>
      </c>
      <c r="TZ21" s="11">
        <v>2317556974.3000002</v>
      </c>
      <c r="UA21" s="11" t="s">
        <v>1703</v>
      </c>
      <c r="UB21" s="11">
        <v>1938935120</v>
      </c>
      <c r="UC21" s="11">
        <v>1469572544.8699999</v>
      </c>
      <c r="UD21" s="11">
        <v>1086599950.76</v>
      </c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>
        <v>0</v>
      </c>
      <c r="VB21" s="11">
        <v>0</v>
      </c>
      <c r="VC21" s="11">
        <v>0</v>
      </c>
      <c r="VD21" s="11">
        <v>0</v>
      </c>
      <c r="VE21" s="11">
        <v>0</v>
      </c>
      <c r="VF21" s="11">
        <v>0</v>
      </c>
      <c r="VG21" s="11">
        <v>0</v>
      </c>
      <c r="VH21" s="11">
        <v>0</v>
      </c>
      <c r="VI21" s="11">
        <v>0</v>
      </c>
      <c r="VJ21" s="11">
        <v>0</v>
      </c>
      <c r="VK21" s="11">
        <v>0</v>
      </c>
      <c r="VL21" s="11">
        <v>0</v>
      </c>
      <c r="VM21" s="11">
        <v>0</v>
      </c>
      <c r="VN21" s="11">
        <v>0</v>
      </c>
      <c r="VO21" s="11">
        <v>0</v>
      </c>
      <c r="VP21" s="11">
        <v>0</v>
      </c>
    </row>
    <row r="22" spans="3:588" ht="13.8">
      <c r="C22" t="s">
        <v>1578</v>
      </c>
      <c r="E22" s="11" t="s">
        <v>1614</v>
      </c>
      <c r="F22" s="9">
        <v>6681540585.9399996</v>
      </c>
      <c r="G22" s="9"/>
      <c r="H22" s="9"/>
      <c r="I22" s="9">
        <v>795372129.40999997</v>
      </c>
      <c r="J22" s="9">
        <v>22856975554.110001</v>
      </c>
      <c r="K22" s="9">
        <v>4371292501.5299997</v>
      </c>
      <c r="L22" s="9"/>
      <c r="M22" s="9"/>
      <c r="N22" s="9">
        <v>3203741.1</v>
      </c>
      <c r="O22" s="9">
        <v>35498042084.75</v>
      </c>
      <c r="P22" s="9"/>
      <c r="Q22" s="9"/>
      <c r="R22" s="9"/>
      <c r="S22" s="9">
        <v>896610.94</v>
      </c>
      <c r="T22" s="9"/>
      <c r="U22" s="9"/>
      <c r="V22" s="9"/>
      <c r="W22" s="9"/>
      <c r="X22" s="9"/>
      <c r="Y22" s="9"/>
      <c r="Z22" s="9"/>
      <c r="AA22" s="9"/>
      <c r="AB22" s="9">
        <v>148090502.84</v>
      </c>
      <c r="AC22" s="9"/>
      <c r="AD22" s="10"/>
      <c r="AE22" s="9">
        <v>70355413710.619995</v>
      </c>
      <c r="AF22" s="9"/>
      <c r="AG22" s="9"/>
      <c r="AH22" s="9">
        <v>451633394.18000001</v>
      </c>
      <c r="AI22" s="9"/>
      <c r="AJ22" s="9">
        <v>1801611760.77</v>
      </c>
      <c r="AK22" s="9">
        <v>394669944.33999997</v>
      </c>
      <c r="AL22" s="9">
        <v>339425179.41000003</v>
      </c>
      <c r="AM22" s="9">
        <v>2315605024.7199998</v>
      </c>
      <c r="AN22" s="9"/>
      <c r="AO22" s="9">
        <v>1306587519.9000001</v>
      </c>
      <c r="AP22" s="9">
        <v>9182.4500000000007</v>
      </c>
      <c r="AQ22" s="9"/>
      <c r="AR22" s="9"/>
      <c r="AS22" s="9">
        <v>987437445.99000001</v>
      </c>
      <c r="AT22" s="9"/>
      <c r="AU22" s="9"/>
      <c r="AV22" s="9">
        <v>60521020.240000002</v>
      </c>
      <c r="AW22" s="9">
        <v>34313464.789999999</v>
      </c>
      <c r="AX22" s="9"/>
      <c r="AY22" s="9">
        <v>2107315067.9200001</v>
      </c>
      <c r="AZ22" s="9"/>
      <c r="BA22" s="10"/>
      <c r="BB22" s="9">
        <v>9799129004.7099991</v>
      </c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10"/>
      <c r="BY22" s="9">
        <v>80154542715.330002</v>
      </c>
      <c r="BZ22" s="9">
        <v>1567880000</v>
      </c>
      <c r="CA22" s="9"/>
      <c r="CB22" s="9">
        <v>1276300</v>
      </c>
      <c r="CC22" s="9">
        <v>224989841.78999999</v>
      </c>
      <c r="CD22" s="9">
        <v>3820802596.46</v>
      </c>
      <c r="CE22" s="9">
        <v>24166986.440000001</v>
      </c>
      <c r="CF22" s="9">
        <v>353145734.93000001</v>
      </c>
      <c r="CG22" s="9"/>
      <c r="CH22" s="9">
        <v>250961670.83000001</v>
      </c>
      <c r="CI22" s="9"/>
      <c r="CJ22" s="9">
        <v>7851658450.1599998</v>
      </c>
      <c r="CK22" s="9"/>
      <c r="CL22" s="9"/>
      <c r="CM22" s="9"/>
      <c r="CN22" s="9">
        <v>6612670871.2700005</v>
      </c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>
        <v>121554100.5</v>
      </c>
      <c r="CZ22" s="9"/>
      <c r="DA22" s="10"/>
      <c r="DB22" s="9">
        <v>20829106552.380001</v>
      </c>
      <c r="DC22" s="9">
        <v>19221031247.82</v>
      </c>
      <c r="DD22" s="9">
        <v>10716678077.700001</v>
      </c>
      <c r="DE22" s="9">
        <v>3157079456.21</v>
      </c>
      <c r="DF22" s="9"/>
      <c r="DG22" s="9">
        <v>726067985.51999998</v>
      </c>
      <c r="DH22" s="9"/>
      <c r="DI22" s="9">
        <v>2936500</v>
      </c>
      <c r="DJ22" s="9">
        <v>6419700.1500000004</v>
      </c>
      <c r="DK22" s="9">
        <v>14432855</v>
      </c>
      <c r="DL22" s="9"/>
      <c r="DM22" s="10"/>
      <c r="DN22" s="9">
        <v>33844645822.400002</v>
      </c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10"/>
      <c r="EH22" s="9">
        <v>54673752374.779999</v>
      </c>
      <c r="EI22" s="9">
        <v>100000000</v>
      </c>
      <c r="EJ22" s="9"/>
      <c r="EK22" s="9"/>
      <c r="EL22" s="9">
        <v>24400828574.580002</v>
      </c>
      <c r="EM22" s="9"/>
      <c r="EN22" s="9">
        <v>912653231.75999999</v>
      </c>
      <c r="EO22" s="9"/>
      <c r="EP22" s="9"/>
      <c r="EQ22" s="9"/>
      <c r="ER22" s="9"/>
      <c r="ES22" s="9"/>
      <c r="ET22" s="9"/>
      <c r="EU22" s="9"/>
      <c r="EV22" s="10"/>
      <c r="EW22" s="9">
        <v>25413481806.34</v>
      </c>
      <c r="EX22" s="9">
        <v>67308534.209999993</v>
      </c>
      <c r="EY22" s="9">
        <v>25480790340.549999</v>
      </c>
      <c r="EZ22" s="9"/>
      <c r="FA22" s="10"/>
      <c r="FB22" s="9">
        <v>80154542715.330002</v>
      </c>
      <c r="FC22" s="9">
        <v>2246793134.2199998</v>
      </c>
      <c r="FD22" s="9">
        <v>2246793134.2199998</v>
      </c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>
        <v>2575273871.7600002</v>
      </c>
      <c r="FT22" s="9">
        <v>1879744854.1500001</v>
      </c>
      <c r="FU22" s="9"/>
      <c r="FV22" s="9"/>
      <c r="FW22" s="9"/>
      <c r="FX22" s="9">
        <v>34718580.960000001</v>
      </c>
      <c r="FY22" s="9">
        <v>23606446.449999999</v>
      </c>
      <c r="FZ22" s="9">
        <v>310023140.50999999</v>
      </c>
      <c r="GA22" s="9">
        <v>286706738.19</v>
      </c>
      <c r="GB22" s="9">
        <v>-40474111.5</v>
      </c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>
        <v>73938937.890000001</v>
      </c>
      <c r="GO22" s="9">
        <v>14851667.369999999</v>
      </c>
      <c r="GP22" s="9"/>
      <c r="GQ22" s="9">
        <v>-20659.650000000001</v>
      </c>
      <c r="GR22" s="9">
        <v>381235796.45999998</v>
      </c>
      <c r="GS22" s="9"/>
      <c r="GT22" s="10"/>
      <c r="GU22" s="9">
        <v>126673337.16</v>
      </c>
      <c r="GV22" s="9">
        <v>12177230.42</v>
      </c>
      <c r="GW22" s="9">
        <v>27850846.02</v>
      </c>
      <c r="GX22" s="9"/>
      <c r="GY22" s="9"/>
      <c r="GZ22" s="10"/>
      <c r="HA22" s="9">
        <v>110999721.56</v>
      </c>
      <c r="HB22" s="9">
        <v>12927600.52</v>
      </c>
      <c r="HC22" s="9"/>
      <c r="HD22" s="9"/>
      <c r="HE22" s="10"/>
      <c r="HF22" s="9">
        <v>98072121.040000007</v>
      </c>
      <c r="HG22" s="9">
        <v>98072121.040000007</v>
      </c>
      <c r="HH22" s="9"/>
      <c r="HI22" s="9">
        <v>12999923.18</v>
      </c>
      <c r="HJ22" s="9">
        <v>85072197.859999999</v>
      </c>
      <c r="HK22" s="9"/>
      <c r="HL22" s="9"/>
      <c r="HM22" s="9"/>
      <c r="HN22" s="9">
        <v>98072121.040000007</v>
      </c>
      <c r="HO22" s="9">
        <v>12999923.18</v>
      </c>
      <c r="HP22" s="9">
        <v>85072197.859999999</v>
      </c>
      <c r="HQ22" s="9">
        <v>1481489406.0699999</v>
      </c>
      <c r="HR22" s="9">
        <v>10387482.140000001</v>
      </c>
      <c r="HS22" s="9">
        <v>3701118636.1799998</v>
      </c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10"/>
      <c r="IH22" s="9">
        <v>5192995524.3900003</v>
      </c>
      <c r="II22" s="9"/>
      <c r="IJ22" s="9"/>
      <c r="IK22" s="9">
        <v>3793399993.4699998</v>
      </c>
      <c r="IL22" s="9">
        <v>183878187.88999999</v>
      </c>
      <c r="IM22" s="9">
        <v>71106439.670000002</v>
      </c>
      <c r="IN22" s="9">
        <v>2250003169.7600002</v>
      </c>
      <c r="IO22" s="9"/>
      <c r="IP22" s="9"/>
      <c r="IQ22" s="9"/>
      <c r="IR22" s="9"/>
      <c r="IS22" s="9"/>
      <c r="IT22" s="9"/>
      <c r="IU22" s="10"/>
      <c r="IV22" s="9">
        <v>6298387790.79</v>
      </c>
      <c r="IW22" s="9">
        <v>-1105392266.4000001</v>
      </c>
      <c r="IX22" s="9">
        <v>438620704.32999998</v>
      </c>
      <c r="IY22" s="9">
        <v>64298418.880000003</v>
      </c>
      <c r="IZ22" s="9">
        <v>33128374.370000001</v>
      </c>
      <c r="JA22" s="9">
        <v>22470042.870000001</v>
      </c>
      <c r="JB22" s="9">
        <v>39930000</v>
      </c>
      <c r="JC22" s="9"/>
      <c r="JD22" s="10"/>
      <c r="JE22" s="9">
        <v>598447540.45000005</v>
      </c>
      <c r="JF22" s="9">
        <v>705749319.80999994</v>
      </c>
      <c r="JG22" s="9">
        <v>213125000</v>
      </c>
      <c r="JH22" s="9"/>
      <c r="JI22" s="9">
        <v>51474107.600000001</v>
      </c>
      <c r="JJ22" s="9">
        <v>536300</v>
      </c>
      <c r="JK22" s="9"/>
      <c r="JL22" s="10"/>
      <c r="JM22" s="9">
        <v>970884727.40999997</v>
      </c>
      <c r="JN22" s="9">
        <v>-372437186.95999998</v>
      </c>
      <c r="JO22" s="9">
        <v>3890000</v>
      </c>
      <c r="JP22" s="9">
        <v>3890000</v>
      </c>
      <c r="JQ22" s="9">
        <v>5872140984.1700001</v>
      </c>
      <c r="JR22" s="9">
        <v>4210876691.79</v>
      </c>
      <c r="JS22" s="9">
        <v>6753920002</v>
      </c>
      <c r="JT22" s="9"/>
      <c r="JU22" s="10"/>
      <c r="JV22" s="9">
        <v>16840827677.959999</v>
      </c>
      <c r="JW22" s="9">
        <v>10228406165.67</v>
      </c>
      <c r="JX22" s="9">
        <v>2365182216.1399999</v>
      </c>
      <c r="JY22" s="9">
        <v>5361959.83</v>
      </c>
      <c r="JZ22" s="9">
        <v>1113943514.26</v>
      </c>
      <c r="KA22" s="9"/>
      <c r="KB22" s="10"/>
      <c r="KC22" s="9">
        <v>13707531896.07</v>
      </c>
      <c r="KD22" s="9">
        <v>3133295781.8899999</v>
      </c>
      <c r="KE22" s="9"/>
      <c r="KF22" s="9"/>
      <c r="KG22" s="10"/>
      <c r="KH22" s="9">
        <v>1655466328.53</v>
      </c>
      <c r="KI22" s="9">
        <v>3144989745.3099999</v>
      </c>
      <c r="KJ22" s="9">
        <v>4800456073.8400002</v>
      </c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10"/>
      <c r="LF22" s="9"/>
      <c r="LG22" s="9"/>
      <c r="LH22" s="9"/>
      <c r="LI22" s="9"/>
      <c r="LJ22" s="9"/>
      <c r="LK22" s="9"/>
      <c r="LL22" s="9"/>
      <c r="LM22" s="9"/>
      <c r="LN22" s="9"/>
      <c r="LO22" s="10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11" t="s">
        <v>1590</v>
      </c>
      <c r="MM22" s="11"/>
      <c r="MN22" s="9"/>
      <c r="MO22" s="11" t="s">
        <v>1528</v>
      </c>
      <c r="MP22" s="10"/>
      <c r="MQ22" s="11"/>
      <c r="MR22" s="11"/>
      <c r="MS22" s="11"/>
      <c r="MT22" s="10"/>
      <c r="MU22" s="12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>
        <v>266566419.56</v>
      </c>
      <c r="RJ22" s="9">
        <v>20958910.190000001</v>
      </c>
      <c r="RK22" s="9"/>
      <c r="RL22" s="9">
        <v>36270.21</v>
      </c>
      <c r="RM22" s="9">
        <v>1896233.37</v>
      </c>
      <c r="RN22" s="9">
        <v>39166725.240000002</v>
      </c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 t="s">
        <v>1632</v>
      </c>
      <c r="TK22" s="11" t="s">
        <v>1652</v>
      </c>
      <c r="TL22" s="11">
        <v>1123801312.0799999</v>
      </c>
      <c r="TM22" s="11">
        <v>1544398557.72</v>
      </c>
      <c r="TN22" s="11">
        <v>191845652.38</v>
      </c>
      <c r="TO22" s="11" t="s">
        <v>1667</v>
      </c>
      <c r="TP22" s="11">
        <v>532632905.45999998</v>
      </c>
      <c r="TQ22" s="11">
        <v>552960869.33000004</v>
      </c>
      <c r="TR22" s="11">
        <v>51227913.310000002</v>
      </c>
      <c r="TS22" s="11" t="s">
        <v>1682</v>
      </c>
      <c r="TT22" s="11">
        <v>413216596.94</v>
      </c>
      <c r="TU22" s="11">
        <v>468401498.88999999</v>
      </c>
      <c r="TV22" s="11">
        <v>37162723.109999999</v>
      </c>
      <c r="TW22" s="11" t="s">
        <v>1692</v>
      </c>
      <c r="TX22" s="11">
        <v>198969576.44</v>
      </c>
      <c r="TY22" s="11">
        <v>320734946.81</v>
      </c>
      <c r="TZ22" s="11">
        <v>76430545.890000001</v>
      </c>
      <c r="UA22" s="11" t="s">
        <v>1704</v>
      </c>
      <c r="UB22" s="11">
        <v>181145829.46000001</v>
      </c>
      <c r="UC22" s="11">
        <v>219507939.90000001</v>
      </c>
      <c r="UD22" s="11">
        <v>35610823.210000001</v>
      </c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</row>
    <row r="23" spans="3:588" ht="13.8">
      <c r="C23" t="s">
        <v>1549</v>
      </c>
      <c r="E23" s="11" t="s">
        <v>1550</v>
      </c>
      <c r="F23" s="9">
        <v>7486247504.6499996</v>
      </c>
      <c r="G23" s="9">
        <v>287945818.10000002</v>
      </c>
      <c r="H23" s="9">
        <v>1108434</v>
      </c>
      <c r="I23" s="9">
        <v>118641150.03</v>
      </c>
      <c r="J23" s="9">
        <v>2138564213.52</v>
      </c>
      <c r="K23" s="9">
        <v>197854745.46000001</v>
      </c>
      <c r="L23" s="9"/>
      <c r="M23" s="9"/>
      <c r="N23" s="9">
        <v>140140</v>
      </c>
      <c r="O23" s="9">
        <v>42844348760.440002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>
        <v>1169575096.1900001</v>
      </c>
      <c r="AC23" s="9"/>
      <c r="AD23" s="10"/>
      <c r="AE23" s="9">
        <v>54302114937.360001</v>
      </c>
      <c r="AF23" s="9"/>
      <c r="AG23" s="9"/>
      <c r="AH23" s="9">
        <v>2558625694.98</v>
      </c>
      <c r="AI23" s="9"/>
      <c r="AJ23" s="9">
        <v>786841825.76999998</v>
      </c>
      <c r="AK23" s="9">
        <v>683448915.40999997</v>
      </c>
      <c r="AL23" s="9"/>
      <c r="AM23" s="9">
        <v>2023691540.5</v>
      </c>
      <c r="AN23" s="9"/>
      <c r="AO23" s="9">
        <v>6272186920.0699997</v>
      </c>
      <c r="AP23" s="9"/>
      <c r="AQ23" s="9"/>
      <c r="AR23" s="9"/>
      <c r="AS23" s="9">
        <v>101321494.78</v>
      </c>
      <c r="AT23" s="9">
        <v>3663779.72</v>
      </c>
      <c r="AU23" s="9">
        <v>218388270.99000001</v>
      </c>
      <c r="AV23" s="9">
        <v>42452352.57</v>
      </c>
      <c r="AW23" s="9">
        <v>500291972.56999999</v>
      </c>
      <c r="AX23" s="9">
        <v>109701500.01000001</v>
      </c>
      <c r="AY23" s="9">
        <v>1836719352.76</v>
      </c>
      <c r="AZ23" s="9"/>
      <c r="BA23" s="10"/>
      <c r="BB23" s="9">
        <v>16522389779.200001</v>
      </c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>
        <v>57689074.969999999</v>
      </c>
      <c r="BW23" s="9"/>
      <c r="BX23" s="10"/>
      <c r="BY23" s="9">
        <v>70824504716.559998</v>
      </c>
      <c r="BZ23" s="9">
        <v>426498852.47000003</v>
      </c>
      <c r="CA23" s="9"/>
      <c r="CB23" s="9">
        <v>16338000</v>
      </c>
      <c r="CC23" s="9">
        <v>2568124337.8299999</v>
      </c>
      <c r="CD23" s="9">
        <v>10217899688.530001</v>
      </c>
      <c r="CE23" s="9">
        <v>77100765.299999997</v>
      </c>
      <c r="CF23" s="9">
        <v>1134460002.6800001</v>
      </c>
      <c r="CG23" s="9"/>
      <c r="CH23" s="9">
        <v>366931703.77999997</v>
      </c>
      <c r="CI23" s="9">
        <v>7642213.7699999996</v>
      </c>
      <c r="CJ23" s="9">
        <v>6080389633.1400003</v>
      </c>
      <c r="CK23" s="9"/>
      <c r="CL23" s="9"/>
      <c r="CM23" s="9"/>
      <c r="CN23" s="9">
        <v>13619507911.5</v>
      </c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>
        <v>20950459.390000001</v>
      </c>
      <c r="CZ23" s="9"/>
      <c r="DA23" s="10"/>
      <c r="DB23" s="9">
        <v>34535843568.389999</v>
      </c>
      <c r="DC23" s="9">
        <v>12498757955</v>
      </c>
      <c r="DD23" s="9">
        <v>7674813083.8599997</v>
      </c>
      <c r="DE23" s="9"/>
      <c r="DF23" s="9"/>
      <c r="DG23" s="9">
        <v>2002730735.72</v>
      </c>
      <c r="DH23" s="9">
        <v>94163800.890000001</v>
      </c>
      <c r="DI23" s="9">
        <v>496447506.05000001</v>
      </c>
      <c r="DJ23" s="9"/>
      <c r="DK23" s="9"/>
      <c r="DL23" s="9"/>
      <c r="DM23" s="10"/>
      <c r="DN23" s="9">
        <v>22766913081.52</v>
      </c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10"/>
      <c r="EH23" s="9">
        <v>57302756649.910004</v>
      </c>
      <c r="EI23" s="9">
        <v>1846220835</v>
      </c>
      <c r="EJ23" s="9"/>
      <c r="EK23" s="9"/>
      <c r="EL23" s="9">
        <v>1814433338.0899999</v>
      </c>
      <c r="EM23" s="9">
        <v>458090537.30000001</v>
      </c>
      <c r="EN23" s="9">
        <v>2521098049.8499999</v>
      </c>
      <c r="EO23" s="9"/>
      <c r="EP23" s="9">
        <v>1294362157.24</v>
      </c>
      <c r="EQ23" s="9"/>
      <c r="ER23" s="9">
        <v>506544.2</v>
      </c>
      <c r="ES23" s="9"/>
      <c r="ET23" s="9"/>
      <c r="EU23" s="9"/>
      <c r="EV23" s="10"/>
      <c r="EW23" s="9">
        <v>7934711461.6800003</v>
      </c>
      <c r="EX23" s="9">
        <v>5587036604.9700003</v>
      </c>
      <c r="EY23" s="9">
        <v>13521748066.65</v>
      </c>
      <c r="EZ23" s="9"/>
      <c r="FA23" s="10"/>
      <c r="FB23" s="9">
        <v>70824504716.559998</v>
      </c>
      <c r="FC23" s="9">
        <v>7692299841.7700005</v>
      </c>
      <c r="FD23" s="9">
        <v>7675041483.6999998</v>
      </c>
      <c r="FE23" s="9">
        <v>17073367.510000002</v>
      </c>
      <c r="FF23" s="9"/>
      <c r="FG23" s="9">
        <v>184990.56</v>
      </c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>
        <v>7353435775.29</v>
      </c>
      <c r="FT23" s="9">
        <v>5482578081.2299995</v>
      </c>
      <c r="FU23" s="9"/>
      <c r="FV23" s="9"/>
      <c r="FW23" s="9"/>
      <c r="FX23" s="9">
        <v>498431751.54000002</v>
      </c>
      <c r="FY23" s="9">
        <v>511584191.25999999</v>
      </c>
      <c r="FZ23" s="9">
        <v>433968707.26999998</v>
      </c>
      <c r="GA23" s="9">
        <v>376052394.67000002</v>
      </c>
      <c r="GB23" s="9">
        <v>-13378718.18</v>
      </c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>
        <v>200958714.68000001</v>
      </c>
      <c r="GN23" s="9">
        <v>337343823.68000001</v>
      </c>
      <c r="GO23" s="9">
        <v>197541264.08000001</v>
      </c>
      <c r="GP23" s="9"/>
      <c r="GQ23" s="9">
        <v>151202.07999999999</v>
      </c>
      <c r="GR23" s="9">
        <v>8320465.2699999996</v>
      </c>
      <c r="GS23" s="9"/>
      <c r="GT23" s="10"/>
      <c r="GU23" s="9">
        <v>885638272.19000006</v>
      </c>
      <c r="GV23" s="9">
        <v>21446596.010000002</v>
      </c>
      <c r="GW23" s="9">
        <v>31251183.620000001</v>
      </c>
      <c r="GX23" s="9"/>
      <c r="GY23" s="9"/>
      <c r="GZ23" s="10"/>
      <c r="HA23" s="9">
        <v>875833684.58000004</v>
      </c>
      <c r="HB23" s="9">
        <v>308406613.44</v>
      </c>
      <c r="HC23" s="9"/>
      <c r="HD23" s="9"/>
      <c r="HE23" s="10"/>
      <c r="HF23" s="9">
        <v>567427071.13999999</v>
      </c>
      <c r="HG23" s="9">
        <v>567425959.78999996</v>
      </c>
      <c r="HH23" s="9">
        <v>1111.3499999999999</v>
      </c>
      <c r="HI23" s="9">
        <v>370980762.47000003</v>
      </c>
      <c r="HJ23" s="9">
        <v>196446308.66999999</v>
      </c>
      <c r="HK23" s="9"/>
      <c r="HL23" s="9"/>
      <c r="HM23" s="9">
        <v>202297637.02000001</v>
      </c>
      <c r="HN23" s="9">
        <v>769724708.15999997</v>
      </c>
      <c r="HO23" s="9">
        <v>370994892.12</v>
      </c>
      <c r="HP23" s="9">
        <v>398729816.04000002</v>
      </c>
      <c r="HQ23" s="9">
        <v>10942822113.700001</v>
      </c>
      <c r="HR23" s="9">
        <v>3688118.42</v>
      </c>
      <c r="HS23" s="9">
        <v>8188176057.8400002</v>
      </c>
      <c r="HT23" s="9"/>
      <c r="HU23" s="9"/>
      <c r="HV23" s="9"/>
      <c r="HW23" s="9"/>
      <c r="HX23" s="9">
        <v>18588534.850000001</v>
      </c>
      <c r="HY23" s="9"/>
      <c r="HZ23" s="9"/>
      <c r="IA23" s="9"/>
      <c r="IB23" s="9"/>
      <c r="IC23" s="9"/>
      <c r="ID23" s="9"/>
      <c r="IE23" s="9"/>
      <c r="IF23" s="9"/>
      <c r="IG23" s="10"/>
      <c r="IH23" s="9">
        <v>19153274824.810001</v>
      </c>
      <c r="II23" s="9"/>
      <c r="IJ23" s="9"/>
      <c r="IK23" s="9">
        <v>13455351940.440001</v>
      </c>
      <c r="IL23" s="9">
        <v>514595710.75</v>
      </c>
      <c r="IM23" s="9">
        <v>1537181586.21</v>
      </c>
      <c r="IN23" s="9">
        <v>8048393047.1400003</v>
      </c>
      <c r="IO23" s="9">
        <v>138410000</v>
      </c>
      <c r="IP23" s="9"/>
      <c r="IQ23" s="9"/>
      <c r="IR23" s="9"/>
      <c r="IS23" s="9"/>
      <c r="IT23" s="9"/>
      <c r="IU23" s="10"/>
      <c r="IV23" s="9">
        <v>23693932284.540001</v>
      </c>
      <c r="IW23" s="9">
        <v>-4540657459.7299995</v>
      </c>
      <c r="IX23" s="9">
        <v>801483581.36000001</v>
      </c>
      <c r="IY23" s="9">
        <v>87711857.010000005</v>
      </c>
      <c r="IZ23" s="9">
        <v>539642.34</v>
      </c>
      <c r="JA23" s="9"/>
      <c r="JB23" s="9">
        <v>60979156.18</v>
      </c>
      <c r="JC23" s="9"/>
      <c r="JD23" s="10"/>
      <c r="JE23" s="9">
        <v>950714236.88999999</v>
      </c>
      <c r="JF23" s="9">
        <v>455812841.74000001</v>
      </c>
      <c r="JG23" s="9">
        <v>1422510364.3699999</v>
      </c>
      <c r="JH23" s="9"/>
      <c r="JI23" s="9">
        <v>115430585.41</v>
      </c>
      <c r="JJ23" s="9">
        <v>53640000</v>
      </c>
      <c r="JK23" s="9"/>
      <c r="JL23" s="10"/>
      <c r="JM23" s="9">
        <v>2047393791.52</v>
      </c>
      <c r="JN23" s="9">
        <v>-1096679554.6300001</v>
      </c>
      <c r="JO23" s="9">
        <v>304628500</v>
      </c>
      <c r="JP23" s="9">
        <v>203628500</v>
      </c>
      <c r="JQ23" s="9">
        <v>20244857938.049999</v>
      </c>
      <c r="JR23" s="9">
        <v>107000000</v>
      </c>
      <c r="JS23" s="9"/>
      <c r="JT23" s="9"/>
      <c r="JU23" s="10"/>
      <c r="JV23" s="9">
        <v>20656486438.049999</v>
      </c>
      <c r="JW23" s="9">
        <v>15952676619.26</v>
      </c>
      <c r="JX23" s="9">
        <v>2231904556.3299999</v>
      </c>
      <c r="JY23" s="9">
        <v>163639955.55000001</v>
      </c>
      <c r="JZ23" s="9">
        <v>176958022.44999999</v>
      </c>
      <c r="KA23" s="9"/>
      <c r="KB23" s="10"/>
      <c r="KC23" s="9">
        <v>18361539198.040001</v>
      </c>
      <c r="KD23" s="9">
        <v>2294947240.0100002</v>
      </c>
      <c r="KE23" s="9">
        <v>12733193.83</v>
      </c>
      <c r="KF23" s="9"/>
      <c r="KG23" s="10"/>
      <c r="KH23" s="9">
        <v>-3329656580.52</v>
      </c>
      <c r="KI23" s="9">
        <v>10150262301.120001</v>
      </c>
      <c r="KJ23" s="9">
        <v>6820605720.6000004</v>
      </c>
      <c r="KK23" s="9">
        <v>567427071.13999999</v>
      </c>
      <c r="KL23" s="9">
        <v>13587384.18</v>
      </c>
      <c r="KM23" s="9">
        <v>88200229.049999997</v>
      </c>
      <c r="KN23" s="9">
        <v>1661230.25</v>
      </c>
      <c r="KO23" s="9">
        <v>7355750.8200000003</v>
      </c>
      <c r="KP23" s="9"/>
      <c r="KQ23" s="9"/>
      <c r="KR23" s="9">
        <v>-151202.07999999999</v>
      </c>
      <c r="KS23" s="9">
        <v>13703.62</v>
      </c>
      <c r="KT23" s="9">
        <v>-200958714.68000001</v>
      </c>
      <c r="KU23" s="9">
        <v>336936509.32999998</v>
      </c>
      <c r="KV23" s="9">
        <v>-337343823.68000001</v>
      </c>
      <c r="KW23" s="9">
        <v>-151328082.11000001</v>
      </c>
      <c r="KX23" s="9">
        <v>91664973.549999997</v>
      </c>
      <c r="KY23" s="9">
        <v>-10983870202.02</v>
      </c>
      <c r="KZ23" s="9">
        <v>159214791.13999999</v>
      </c>
      <c r="LA23" s="9">
        <v>5844571246.1400003</v>
      </c>
      <c r="LB23" s="9"/>
      <c r="LC23" s="9"/>
      <c r="LD23" s="9"/>
      <c r="LE23" s="10"/>
      <c r="LF23" s="9">
        <v>-4540657459.7299995</v>
      </c>
      <c r="LG23" s="9"/>
      <c r="LH23" s="9"/>
      <c r="LI23" s="9"/>
      <c r="LJ23" s="9">
        <v>6820605720.6000004</v>
      </c>
      <c r="LK23" s="9">
        <v>10150262301.120001</v>
      </c>
      <c r="LL23" s="9"/>
      <c r="LM23" s="9"/>
      <c r="LN23" s="9"/>
      <c r="LO23" s="10"/>
      <c r="LP23" s="9">
        <v>-3329656580.52</v>
      </c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11" t="s">
        <v>1731</v>
      </c>
      <c r="MM23" s="11"/>
      <c r="MN23" s="9"/>
      <c r="MO23" s="11" t="s">
        <v>1528</v>
      </c>
      <c r="MP23" s="10"/>
      <c r="MQ23" s="11"/>
      <c r="MR23" s="11"/>
      <c r="MS23" s="11"/>
      <c r="MT23" s="10"/>
      <c r="MU23" s="12"/>
      <c r="MV23" s="9">
        <v>0</v>
      </c>
      <c r="MW23" s="9">
        <v>0</v>
      </c>
      <c r="MX23" s="9">
        <v>0</v>
      </c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>
        <v>336936509.32999998</v>
      </c>
      <c r="RJ23" s="9">
        <v>65583647.890000001</v>
      </c>
      <c r="RK23" s="9"/>
      <c r="RL23" s="9">
        <v>88347201.25</v>
      </c>
      <c r="RM23" s="9">
        <v>16352331.98</v>
      </c>
      <c r="RN23" s="9"/>
      <c r="RO23" s="9"/>
      <c r="RP23" s="9"/>
      <c r="RQ23" s="9"/>
      <c r="RR23" s="9"/>
      <c r="RS23" s="9"/>
      <c r="RT23" s="9"/>
      <c r="RU23" s="9"/>
      <c r="RV23" s="9"/>
      <c r="RW23" s="9"/>
      <c r="RX23" s="9"/>
      <c r="RY23" s="9"/>
      <c r="RZ23" s="9"/>
      <c r="SA23" s="9"/>
      <c r="SB23" s="9"/>
      <c r="SC23" s="9"/>
      <c r="SD23" s="9"/>
      <c r="SE23" s="9"/>
      <c r="SF23" s="9"/>
      <c r="SG23" s="9"/>
      <c r="SH23" s="9"/>
      <c r="SI23" s="9"/>
      <c r="SJ23" s="9"/>
      <c r="SK23" s="9"/>
      <c r="SL23" s="9"/>
      <c r="SM23" s="9"/>
      <c r="SN23" s="9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>
        <v>0</v>
      </c>
      <c r="VB23" s="11">
        <v>0</v>
      </c>
      <c r="VC23" s="11">
        <v>0</v>
      </c>
      <c r="VD23" s="11">
        <v>0</v>
      </c>
      <c r="VE23" s="11">
        <v>0</v>
      </c>
      <c r="VF23" s="11">
        <v>0</v>
      </c>
      <c r="VG23" s="11">
        <v>0</v>
      </c>
      <c r="VH23" s="11">
        <v>0</v>
      </c>
      <c r="VI23" s="11">
        <v>0</v>
      </c>
      <c r="VJ23" s="11">
        <v>0</v>
      </c>
      <c r="VK23" s="11">
        <v>0</v>
      </c>
      <c r="VL23" s="11">
        <v>0</v>
      </c>
      <c r="VM23" s="11">
        <v>0</v>
      </c>
      <c r="VN23" s="11">
        <v>0</v>
      </c>
      <c r="VO23" s="11">
        <v>0</v>
      </c>
      <c r="VP23" s="11">
        <v>0</v>
      </c>
    </row>
    <row r="24" spans="3:588" ht="13.8">
      <c r="C24" t="s">
        <v>1579</v>
      </c>
      <c r="E24" s="11" t="s">
        <v>1615</v>
      </c>
      <c r="F24" s="9">
        <v>1030231722.8</v>
      </c>
      <c r="G24" s="9"/>
      <c r="H24" s="9"/>
      <c r="I24" s="9"/>
      <c r="J24" s="9"/>
      <c r="K24" s="9">
        <v>95955528.299999997</v>
      </c>
      <c r="L24" s="9"/>
      <c r="M24" s="9"/>
      <c r="N24" s="9"/>
      <c r="O24" s="9">
        <v>1452192976.72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>
        <v>189999680.84</v>
      </c>
      <c r="AC24" s="9"/>
      <c r="AD24" s="10"/>
      <c r="AE24" s="9">
        <v>4383315956.2200003</v>
      </c>
      <c r="AF24" s="9"/>
      <c r="AG24" s="9"/>
      <c r="AH24" s="9">
        <v>549274712</v>
      </c>
      <c r="AI24" s="9"/>
      <c r="AJ24" s="9">
        <v>1222656222.54</v>
      </c>
      <c r="AK24" s="9">
        <v>1930797269.77</v>
      </c>
      <c r="AL24" s="9">
        <v>76750000</v>
      </c>
      <c r="AM24" s="9"/>
      <c r="AN24" s="9"/>
      <c r="AO24" s="9"/>
      <c r="AP24" s="9"/>
      <c r="AQ24" s="9"/>
      <c r="AR24" s="9"/>
      <c r="AS24" s="9">
        <v>2350449127.8499999</v>
      </c>
      <c r="AT24" s="9"/>
      <c r="AU24" s="9"/>
      <c r="AV24" s="9">
        <v>40277341.75</v>
      </c>
      <c r="AW24" s="9">
        <v>209578.63</v>
      </c>
      <c r="AX24" s="9"/>
      <c r="AY24" s="9">
        <v>847626942.70000005</v>
      </c>
      <c r="AZ24" s="9"/>
      <c r="BA24" s="10"/>
      <c r="BB24" s="9">
        <v>11044489842.690001</v>
      </c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10"/>
      <c r="BY24" s="9">
        <v>15427805798.91</v>
      </c>
      <c r="BZ24" s="9">
        <v>1957690000</v>
      </c>
      <c r="CA24" s="9"/>
      <c r="CB24" s="9"/>
      <c r="CC24" s="9"/>
      <c r="CD24" s="9">
        <v>34747939.390000001</v>
      </c>
      <c r="CE24" s="9">
        <v>2811393.51</v>
      </c>
      <c r="CF24" s="9">
        <v>5256485.63</v>
      </c>
      <c r="CG24" s="9"/>
      <c r="CH24" s="9"/>
      <c r="CI24" s="9"/>
      <c r="CJ24" s="9"/>
      <c r="CK24" s="9"/>
      <c r="CL24" s="9"/>
      <c r="CM24" s="9"/>
      <c r="CN24" s="9">
        <v>1081425689.6500001</v>
      </c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>
        <v>185759920</v>
      </c>
      <c r="CZ24" s="9"/>
      <c r="DA24" s="10"/>
      <c r="DB24" s="9">
        <v>4533074013.2700005</v>
      </c>
      <c r="DC24" s="9">
        <v>2565226887.0500002</v>
      </c>
      <c r="DD24" s="9"/>
      <c r="DE24" s="9"/>
      <c r="DF24" s="9"/>
      <c r="DG24" s="9"/>
      <c r="DH24" s="9"/>
      <c r="DI24" s="9">
        <v>94228520.510000005</v>
      </c>
      <c r="DJ24" s="9"/>
      <c r="DK24" s="9"/>
      <c r="DL24" s="9"/>
      <c r="DM24" s="10"/>
      <c r="DN24" s="9">
        <v>3538080568.1599998</v>
      </c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10"/>
      <c r="EH24" s="9">
        <v>8071154581.4300003</v>
      </c>
      <c r="EI24" s="9">
        <v>171526900</v>
      </c>
      <c r="EJ24" s="9"/>
      <c r="EK24" s="9"/>
      <c r="EL24" s="9">
        <v>7412478922.8999996</v>
      </c>
      <c r="EM24" s="9"/>
      <c r="EN24" s="9">
        <v>-523300113.83999997</v>
      </c>
      <c r="EO24" s="9"/>
      <c r="EP24" s="9">
        <v>282685561.51999998</v>
      </c>
      <c r="EQ24" s="9">
        <v>7386510.2699999996</v>
      </c>
      <c r="ER24" s="9"/>
      <c r="ES24" s="9"/>
      <c r="ET24" s="9"/>
      <c r="EU24" s="9"/>
      <c r="EV24" s="10"/>
      <c r="EW24" s="9">
        <v>7350777780.8500004</v>
      </c>
      <c r="EX24" s="9">
        <v>5873436.6299999999</v>
      </c>
      <c r="EY24" s="9">
        <v>7356651217.4799995</v>
      </c>
      <c r="EZ24" s="9"/>
      <c r="FA24" s="10"/>
      <c r="FB24" s="9">
        <v>15427805798.91</v>
      </c>
      <c r="FC24" s="9">
        <v>412931416.88</v>
      </c>
      <c r="FD24" s="9">
        <v>412931416.88</v>
      </c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>
        <v>485577803.38999999</v>
      </c>
      <c r="FT24" s="9">
        <v>313074115.82999998</v>
      </c>
      <c r="FU24" s="9"/>
      <c r="FV24" s="9"/>
      <c r="FW24" s="9"/>
      <c r="FX24" s="9">
        <v>17951067.190000001</v>
      </c>
      <c r="FY24" s="9">
        <v>34288719.219999999</v>
      </c>
      <c r="FZ24" s="9">
        <v>100332715.47</v>
      </c>
      <c r="GA24" s="9">
        <v>12466579.85</v>
      </c>
      <c r="GB24" s="9">
        <v>-7464605.8300000001</v>
      </c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>
        <v>26565847.859999999</v>
      </c>
      <c r="GO24" s="9">
        <v>26565847.859999999</v>
      </c>
      <c r="GP24" s="9"/>
      <c r="GQ24" s="9"/>
      <c r="GR24" s="9">
        <v>203831064.63999999</v>
      </c>
      <c r="GS24" s="9"/>
      <c r="GT24" s="10"/>
      <c r="GU24" s="9">
        <v>157750525.99000001</v>
      </c>
      <c r="GV24" s="9">
        <v>2164441.37</v>
      </c>
      <c r="GW24" s="9">
        <v>758100.88</v>
      </c>
      <c r="GX24" s="9"/>
      <c r="GY24" s="9"/>
      <c r="GZ24" s="10"/>
      <c r="HA24" s="9">
        <v>159156866.47999999</v>
      </c>
      <c r="HB24" s="9">
        <v>8609707.8900000006</v>
      </c>
      <c r="HC24" s="9"/>
      <c r="HD24" s="9"/>
      <c r="HE24" s="10"/>
      <c r="HF24" s="9">
        <v>150547158.59</v>
      </c>
      <c r="HG24" s="9"/>
      <c r="HH24" s="9"/>
      <c r="HI24" s="9">
        <v>-717938.3</v>
      </c>
      <c r="HJ24" s="9">
        <v>151265096.88999999</v>
      </c>
      <c r="HK24" s="9"/>
      <c r="HL24" s="9"/>
      <c r="HM24" s="9">
        <v>282685561.51999998</v>
      </c>
      <c r="HN24" s="9">
        <v>433232720.11000001</v>
      </c>
      <c r="HO24" s="9">
        <v>-717938.3</v>
      </c>
      <c r="HP24" s="9">
        <v>433950658.41000003</v>
      </c>
      <c r="HQ24" s="9">
        <v>466729909.73000002</v>
      </c>
      <c r="HR24" s="9"/>
      <c r="HS24" s="9">
        <v>1021672812.73</v>
      </c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10"/>
      <c r="IH24" s="9">
        <v>1488402722.46</v>
      </c>
      <c r="II24" s="9"/>
      <c r="IJ24" s="9"/>
      <c r="IK24" s="9">
        <v>1129880152.95</v>
      </c>
      <c r="IL24" s="9">
        <v>100634545.45999999</v>
      </c>
      <c r="IM24" s="9">
        <v>38864117.590000004</v>
      </c>
      <c r="IN24" s="9">
        <v>756611033.17999995</v>
      </c>
      <c r="IO24" s="9"/>
      <c r="IP24" s="9"/>
      <c r="IQ24" s="9"/>
      <c r="IR24" s="9"/>
      <c r="IS24" s="9"/>
      <c r="IT24" s="9"/>
      <c r="IU24" s="10"/>
      <c r="IV24" s="9">
        <v>2025989849.1800001</v>
      </c>
      <c r="IW24" s="9">
        <v>-537587126.72000003</v>
      </c>
      <c r="IX24" s="9"/>
      <c r="IY24" s="9"/>
      <c r="IZ24" s="9"/>
      <c r="JA24" s="9"/>
      <c r="JB24" s="9"/>
      <c r="JC24" s="9"/>
      <c r="JD24" s="10"/>
      <c r="JE24" s="9"/>
      <c r="JF24" s="9">
        <v>791957627.49000001</v>
      </c>
      <c r="JG24" s="9">
        <v>32900000</v>
      </c>
      <c r="JH24" s="9"/>
      <c r="JI24" s="9"/>
      <c r="JJ24" s="9"/>
      <c r="JK24" s="9"/>
      <c r="JL24" s="10"/>
      <c r="JM24" s="9">
        <v>824857627.49000001</v>
      </c>
      <c r="JN24" s="9">
        <v>-824857627.49000001</v>
      </c>
      <c r="JO24" s="9"/>
      <c r="JP24" s="9"/>
      <c r="JQ24" s="9">
        <v>3578899920</v>
      </c>
      <c r="JR24" s="9">
        <v>739703110</v>
      </c>
      <c r="JS24" s="9"/>
      <c r="JT24" s="9"/>
      <c r="JU24" s="10"/>
      <c r="JV24" s="9">
        <v>4318603030</v>
      </c>
      <c r="JW24" s="9">
        <v>2056683761.0599999</v>
      </c>
      <c r="JX24" s="9">
        <v>279568964.17000002</v>
      </c>
      <c r="JY24" s="9"/>
      <c r="JZ24" s="9">
        <v>603250000</v>
      </c>
      <c r="KA24" s="9"/>
      <c r="KB24" s="10"/>
      <c r="KC24" s="9">
        <v>2939502725.23</v>
      </c>
      <c r="KD24" s="9">
        <v>1379100304.77</v>
      </c>
      <c r="KE24" s="9"/>
      <c r="KF24" s="9"/>
      <c r="KG24" s="10"/>
      <c r="KH24" s="9">
        <v>16655550.560000001</v>
      </c>
      <c r="KI24" s="9">
        <v>541571172.24000001</v>
      </c>
      <c r="KJ24" s="9">
        <v>558226722.79999995</v>
      </c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10"/>
      <c r="LF24" s="9"/>
      <c r="LG24" s="9"/>
      <c r="LH24" s="9"/>
      <c r="LI24" s="9"/>
      <c r="LJ24" s="9"/>
      <c r="LK24" s="9"/>
      <c r="LL24" s="9"/>
      <c r="LM24" s="9"/>
      <c r="LN24" s="9"/>
      <c r="LO24" s="10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11" t="s">
        <v>1540</v>
      </c>
      <c r="MM24" s="11"/>
      <c r="MN24" s="9"/>
      <c r="MO24" s="11" t="s">
        <v>1528</v>
      </c>
      <c r="MP24" s="10"/>
      <c r="MQ24" s="11"/>
      <c r="MR24" s="11"/>
      <c r="MS24" s="11"/>
      <c r="MT24" s="10"/>
      <c r="MU24" s="12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RZ24" s="9"/>
      <c r="SA24" s="9"/>
      <c r="SB24" s="9"/>
      <c r="SC24" s="9"/>
      <c r="SD24" s="9"/>
      <c r="SE24" s="9"/>
      <c r="SF24" s="9"/>
      <c r="SG24" s="9"/>
      <c r="SH24" s="9"/>
      <c r="SI24" s="9"/>
      <c r="SJ24" s="9"/>
      <c r="SK24" s="9"/>
      <c r="SL24" s="9"/>
      <c r="SM24" s="9"/>
      <c r="SN24" s="9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 t="s">
        <v>1633</v>
      </c>
      <c r="TK24" s="11" t="s">
        <v>1653</v>
      </c>
      <c r="TL24" s="11">
        <v>200702424</v>
      </c>
      <c r="TM24" s="11">
        <v>215050421.06</v>
      </c>
      <c r="TN24" s="11">
        <v>11787029.91</v>
      </c>
      <c r="TO24" s="11" t="s">
        <v>1668</v>
      </c>
      <c r="TP24" s="11">
        <v>115780457.78</v>
      </c>
      <c r="TQ24" s="11">
        <v>202887934.28999999</v>
      </c>
      <c r="TR24" s="11">
        <v>-16061340.67</v>
      </c>
      <c r="TS24" s="11" t="s">
        <v>1642</v>
      </c>
      <c r="TT24" s="11">
        <v>87178641.909999996</v>
      </c>
      <c r="TU24" s="11">
        <v>55338257.549999997</v>
      </c>
      <c r="TV24" s="11">
        <v>46854795.32</v>
      </c>
      <c r="TW24" s="11" t="s">
        <v>1693</v>
      </c>
      <c r="TX24" s="11">
        <v>80930015.829999998</v>
      </c>
      <c r="TY24" s="11">
        <v>77377954.150000006</v>
      </c>
      <c r="TZ24" s="11">
        <v>14157924.09</v>
      </c>
      <c r="UA24" s="11" t="s">
        <v>1705</v>
      </c>
      <c r="UB24" s="11">
        <v>67135639.209999993</v>
      </c>
      <c r="UC24" s="11">
        <v>33883804.18</v>
      </c>
      <c r="UD24" s="11">
        <v>45829460.890000001</v>
      </c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>
        <v>0</v>
      </c>
      <c r="VB24" s="11">
        <v>0</v>
      </c>
      <c r="VC24" s="11">
        <v>0</v>
      </c>
      <c r="VD24" s="11">
        <v>2422762.44</v>
      </c>
      <c r="VE24" s="11">
        <v>0</v>
      </c>
      <c r="VF24" s="11">
        <v>242276.24</v>
      </c>
      <c r="VG24" s="11">
        <v>0</v>
      </c>
      <c r="VH24" s="11">
        <v>0.73</v>
      </c>
      <c r="VI24" s="11">
        <v>0</v>
      </c>
      <c r="VJ24" s="11">
        <v>0</v>
      </c>
      <c r="VK24" s="11">
        <v>0</v>
      </c>
      <c r="VL24" s="11">
        <v>0</v>
      </c>
      <c r="VM24" s="11">
        <v>0</v>
      </c>
      <c r="VN24" s="11">
        <v>0</v>
      </c>
      <c r="VO24" s="11">
        <v>0</v>
      </c>
      <c r="VP24" s="11"/>
    </row>
    <row r="25" spans="3:588" ht="13.8">
      <c r="C25" t="s">
        <v>1580</v>
      </c>
      <c r="E25" s="11" t="s">
        <v>1616</v>
      </c>
      <c r="F25" s="9">
        <v>103005839.81</v>
      </c>
      <c r="G25" s="9"/>
      <c r="H25" s="9"/>
      <c r="I25" s="9">
        <v>812183556.58000004</v>
      </c>
      <c r="J25" s="9">
        <v>1112665588.8599999</v>
      </c>
      <c r="K25" s="9">
        <v>17407896.440000001</v>
      </c>
      <c r="L25" s="9"/>
      <c r="M25" s="9"/>
      <c r="N25" s="9"/>
      <c r="O25" s="9">
        <v>3819829217.3699999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>
        <v>133491345.31</v>
      </c>
      <c r="AC25" s="9"/>
      <c r="AD25" s="10"/>
      <c r="AE25" s="9">
        <v>5998583444.3699999</v>
      </c>
      <c r="AF25" s="9"/>
      <c r="AG25" s="9"/>
      <c r="AH25" s="9">
        <v>1300000</v>
      </c>
      <c r="AI25" s="9"/>
      <c r="AJ25" s="9">
        <v>1696933600</v>
      </c>
      <c r="AK25" s="9">
        <v>641522.36</v>
      </c>
      <c r="AL25" s="9">
        <v>27100000</v>
      </c>
      <c r="AM25" s="9">
        <v>157136317.71000001</v>
      </c>
      <c r="AN25" s="9"/>
      <c r="AO25" s="9"/>
      <c r="AP25" s="9"/>
      <c r="AQ25" s="9"/>
      <c r="AR25" s="9"/>
      <c r="AS25" s="9"/>
      <c r="AT25" s="9"/>
      <c r="AU25" s="9"/>
      <c r="AV25" s="9"/>
      <c r="AW25" s="9">
        <v>3840442.63</v>
      </c>
      <c r="AX25" s="9"/>
      <c r="AY25" s="9"/>
      <c r="AZ25" s="9"/>
      <c r="BA25" s="10"/>
      <c r="BB25" s="9">
        <v>1886951882.7</v>
      </c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10"/>
      <c r="BY25" s="9">
        <v>7885535327.0699997</v>
      </c>
      <c r="BZ25" s="9">
        <v>97000000</v>
      </c>
      <c r="CA25" s="9"/>
      <c r="CB25" s="9">
        <v>102000000</v>
      </c>
      <c r="CC25" s="9">
        <v>252471632.53999999</v>
      </c>
      <c r="CD25" s="9">
        <v>249186475.34999999</v>
      </c>
      <c r="CE25" s="9">
        <v>448</v>
      </c>
      <c r="CF25" s="9">
        <v>38328483.310000002</v>
      </c>
      <c r="CG25" s="9"/>
      <c r="CH25" s="9">
        <v>711670.59</v>
      </c>
      <c r="CI25" s="9"/>
      <c r="CJ25" s="9">
        <v>355436181.50999999</v>
      </c>
      <c r="CK25" s="9"/>
      <c r="CL25" s="9"/>
      <c r="CM25" s="9"/>
      <c r="CN25" s="9">
        <v>162231878.05000001</v>
      </c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10"/>
      <c r="DB25" s="9">
        <v>1257366769.3499999</v>
      </c>
      <c r="DC25" s="9">
        <v>293750000</v>
      </c>
      <c r="DD25" s="9"/>
      <c r="DE25" s="9">
        <v>217693163.55000001</v>
      </c>
      <c r="DF25" s="9"/>
      <c r="DG25" s="9"/>
      <c r="DH25" s="9"/>
      <c r="DI25" s="9">
        <v>191331138.61000001</v>
      </c>
      <c r="DJ25" s="9"/>
      <c r="DK25" s="9"/>
      <c r="DL25" s="9"/>
      <c r="DM25" s="10"/>
      <c r="DN25" s="9">
        <v>702774302.15999997</v>
      </c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10"/>
      <c r="EH25" s="9">
        <v>1960141071.51</v>
      </c>
      <c r="EI25" s="9">
        <v>100000000</v>
      </c>
      <c r="EJ25" s="9"/>
      <c r="EK25" s="9"/>
      <c r="EL25" s="9">
        <v>5066969287.54</v>
      </c>
      <c r="EM25" s="9">
        <v>23308064.969999999</v>
      </c>
      <c r="EN25" s="9">
        <v>190156437.21000001</v>
      </c>
      <c r="EO25" s="9"/>
      <c r="EP25" s="9">
        <v>544960465.84000003</v>
      </c>
      <c r="EQ25" s="9"/>
      <c r="ER25" s="9"/>
      <c r="ES25" s="9"/>
      <c r="ET25" s="9"/>
      <c r="EU25" s="9"/>
      <c r="EV25" s="10"/>
      <c r="EW25" s="9">
        <v>5925394255.5600004</v>
      </c>
      <c r="EX25" s="9"/>
      <c r="EY25" s="9">
        <v>5925394255.5600004</v>
      </c>
      <c r="EZ25" s="9"/>
      <c r="FA25" s="10"/>
      <c r="FB25" s="9">
        <v>7885535327.0699997</v>
      </c>
      <c r="FC25" s="9">
        <v>396217394.39999998</v>
      </c>
      <c r="FD25" s="9">
        <v>396217394.39999998</v>
      </c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>
        <v>378011913.43000001</v>
      </c>
      <c r="FT25" s="9">
        <v>345884611.29000002</v>
      </c>
      <c r="FU25" s="9"/>
      <c r="FV25" s="9"/>
      <c r="FW25" s="9"/>
      <c r="FX25" s="9">
        <v>10542409.98</v>
      </c>
      <c r="FY25" s="9">
        <v>978996.21</v>
      </c>
      <c r="FZ25" s="9">
        <v>9852975.3300000001</v>
      </c>
      <c r="GA25" s="9">
        <v>2521896.41</v>
      </c>
      <c r="GB25" s="9">
        <v>-8231024.21</v>
      </c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>
        <v>11735200</v>
      </c>
      <c r="GN25" s="9">
        <v>1816522.36</v>
      </c>
      <c r="GO25" s="9">
        <v>-158477.64000000001</v>
      </c>
      <c r="GP25" s="9"/>
      <c r="GQ25" s="9">
        <v>44874.62</v>
      </c>
      <c r="GR25" s="9">
        <v>103009602.53</v>
      </c>
      <c r="GS25" s="9"/>
      <c r="GT25" s="10"/>
      <c r="GU25" s="9">
        <v>134811680.47999999</v>
      </c>
      <c r="GV25" s="9">
        <v>421037.83</v>
      </c>
      <c r="GW25" s="9">
        <v>1566004.17</v>
      </c>
      <c r="GX25" s="9"/>
      <c r="GY25" s="9"/>
      <c r="GZ25" s="10"/>
      <c r="HA25" s="9">
        <v>133666714.14</v>
      </c>
      <c r="HB25" s="9">
        <v>6347104.6399999997</v>
      </c>
      <c r="HC25" s="9"/>
      <c r="HD25" s="9"/>
      <c r="HE25" s="10"/>
      <c r="HF25" s="9">
        <v>127319609.5</v>
      </c>
      <c r="HG25" s="9">
        <v>127319609.5</v>
      </c>
      <c r="HH25" s="9"/>
      <c r="HI25" s="9"/>
      <c r="HJ25" s="9">
        <v>127319609.5</v>
      </c>
      <c r="HK25" s="9"/>
      <c r="HL25" s="9"/>
      <c r="HM25" s="9">
        <v>398626204.88999999</v>
      </c>
      <c r="HN25" s="9">
        <v>525945814.38999999</v>
      </c>
      <c r="HO25" s="9"/>
      <c r="HP25" s="9">
        <v>525945814.38999999</v>
      </c>
      <c r="HQ25" s="9">
        <v>307349026.76999998</v>
      </c>
      <c r="HR25" s="9">
        <v>9602.5300000000007</v>
      </c>
      <c r="HS25" s="9">
        <v>764339403.03999996</v>
      </c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10"/>
      <c r="IH25" s="9">
        <v>1071698032.34</v>
      </c>
      <c r="II25" s="9"/>
      <c r="IJ25" s="9"/>
      <c r="IK25" s="9">
        <v>239760385.75999999</v>
      </c>
      <c r="IL25" s="9">
        <v>5561126.5999999996</v>
      </c>
      <c r="IM25" s="9">
        <v>8381560.8799999999</v>
      </c>
      <c r="IN25" s="9">
        <v>693169966.45000005</v>
      </c>
      <c r="IO25" s="9"/>
      <c r="IP25" s="9"/>
      <c r="IQ25" s="9"/>
      <c r="IR25" s="9"/>
      <c r="IS25" s="9"/>
      <c r="IT25" s="9"/>
      <c r="IU25" s="10"/>
      <c r="IV25" s="9">
        <v>946873039.69000006</v>
      </c>
      <c r="IW25" s="9">
        <v>124824992.65000001</v>
      </c>
      <c r="IX25" s="9"/>
      <c r="IY25" s="9">
        <v>1975000</v>
      </c>
      <c r="IZ25" s="9"/>
      <c r="JA25" s="9"/>
      <c r="JB25" s="9">
        <v>50000000</v>
      </c>
      <c r="JC25" s="9"/>
      <c r="JD25" s="10"/>
      <c r="JE25" s="9">
        <v>51975000</v>
      </c>
      <c r="JF25" s="9">
        <v>36296055.090000004</v>
      </c>
      <c r="JG25" s="9">
        <v>2100000</v>
      </c>
      <c r="JH25" s="9"/>
      <c r="JI25" s="9"/>
      <c r="JJ25" s="9">
        <v>28000000</v>
      </c>
      <c r="JK25" s="9"/>
      <c r="JL25" s="10"/>
      <c r="JM25" s="9">
        <v>66396055.090000004</v>
      </c>
      <c r="JN25" s="9">
        <v>-14421055.09</v>
      </c>
      <c r="JO25" s="9"/>
      <c r="JP25" s="9"/>
      <c r="JQ25" s="9">
        <v>347000000</v>
      </c>
      <c r="JR25" s="9">
        <v>189760000</v>
      </c>
      <c r="JS25" s="9"/>
      <c r="JT25" s="9"/>
      <c r="JU25" s="10"/>
      <c r="JV25" s="9">
        <v>536760000</v>
      </c>
      <c r="JW25" s="9">
        <v>348057734.49000001</v>
      </c>
      <c r="JX25" s="9">
        <v>57044924.479999997</v>
      </c>
      <c r="JY25" s="9"/>
      <c r="JZ25" s="9">
        <v>214691304.22999999</v>
      </c>
      <c r="KA25" s="9"/>
      <c r="KB25" s="10"/>
      <c r="KC25" s="9">
        <v>619793963.20000005</v>
      </c>
      <c r="KD25" s="9">
        <v>-83033963.200000003</v>
      </c>
      <c r="KE25" s="9"/>
      <c r="KF25" s="9"/>
      <c r="KG25" s="10"/>
      <c r="KH25" s="9">
        <v>27369974.359999999</v>
      </c>
      <c r="KI25" s="9">
        <v>1635865.45</v>
      </c>
      <c r="KJ25" s="9">
        <v>29005839.809999999</v>
      </c>
      <c r="KK25" s="9">
        <v>127319609.5</v>
      </c>
      <c r="KL25" s="9">
        <v>8231024.21</v>
      </c>
      <c r="KM25" s="9">
        <v>4419812.4400000004</v>
      </c>
      <c r="KN25" s="9"/>
      <c r="KO25" s="9"/>
      <c r="KP25" s="9"/>
      <c r="KQ25" s="9"/>
      <c r="KR25" s="9">
        <v>-44874.62</v>
      </c>
      <c r="KS25" s="9"/>
      <c r="KT25" s="9">
        <v>-11735200</v>
      </c>
      <c r="KU25" s="9">
        <v>2691304.23</v>
      </c>
      <c r="KV25" s="9">
        <v>-1816522.36</v>
      </c>
      <c r="KW25" s="9">
        <v>-2057756.05</v>
      </c>
      <c r="KX25" s="9">
        <v>135809201.63</v>
      </c>
      <c r="KY25" s="9">
        <v>51905343.950000003</v>
      </c>
      <c r="KZ25" s="9">
        <v>-1057145748.91</v>
      </c>
      <c r="LA25" s="9">
        <v>867248798.63</v>
      </c>
      <c r="LB25" s="9"/>
      <c r="LC25" s="9"/>
      <c r="LD25" s="9"/>
      <c r="LE25" s="10"/>
      <c r="LF25" s="9">
        <v>124824992.65000001</v>
      </c>
      <c r="LG25" s="9"/>
      <c r="LH25" s="9"/>
      <c r="LI25" s="9"/>
      <c r="LJ25" s="9">
        <v>29005839.809999999</v>
      </c>
      <c r="LK25" s="9">
        <v>1635865.45</v>
      </c>
      <c r="LL25" s="9"/>
      <c r="LM25" s="9"/>
      <c r="LN25" s="9"/>
      <c r="LO25" s="10"/>
      <c r="LP25" s="9">
        <v>27369974.359999999</v>
      </c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11" t="s">
        <v>1591</v>
      </c>
      <c r="MM25" s="11"/>
      <c r="MN25" s="9"/>
      <c r="MO25" s="11" t="s">
        <v>1528</v>
      </c>
      <c r="MP25" s="10"/>
      <c r="MQ25" s="11"/>
      <c r="MR25" s="11"/>
      <c r="MS25" s="11"/>
      <c r="MT25" s="10"/>
      <c r="MU25" s="12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9"/>
      <c r="QK25" s="9"/>
      <c r="QL25" s="9"/>
      <c r="QM25" s="9"/>
      <c r="QN25" s="9"/>
      <c r="QO25" s="9"/>
      <c r="QP25" s="9"/>
      <c r="QQ25" s="9"/>
      <c r="QR25" s="9"/>
      <c r="QS25" s="9"/>
      <c r="QT25" s="9"/>
      <c r="QU25" s="9"/>
      <c r="QV25" s="9"/>
      <c r="QW25" s="9"/>
      <c r="QX25" s="9"/>
      <c r="QY25" s="9"/>
      <c r="QZ25" s="9"/>
      <c r="RA25" s="9"/>
      <c r="RB25" s="9"/>
      <c r="RC25" s="9"/>
      <c r="RD25" s="9"/>
      <c r="RE25" s="9"/>
      <c r="RF25" s="9"/>
      <c r="RG25" s="9"/>
      <c r="RH25" s="9"/>
      <c r="RI25" s="9"/>
      <c r="RJ25" s="9">
        <v>256815.6</v>
      </c>
      <c r="RK25" s="9"/>
      <c r="RL25" s="9"/>
      <c r="RM25" s="9">
        <v>87407.78</v>
      </c>
      <c r="RN25" s="9">
        <v>2691304.23</v>
      </c>
      <c r="RO25" s="9"/>
      <c r="RP25" s="9"/>
      <c r="RQ25" s="9"/>
      <c r="RR25" s="9"/>
      <c r="RS25" s="9"/>
      <c r="RT25" s="9"/>
      <c r="RU25" s="9"/>
      <c r="RV25" s="9"/>
      <c r="RW25" s="9"/>
      <c r="RX25" s="9"/>
      <c r="RY25" s="9"/>
      <c r="RZ25" s="9"/>
      <c r="SA25" s="9"/>
      <c r="SB25" s="9"/>
      <c r="SC25" s="9"/>
      <c r="SD25" s="9"/>
      <c r="SE25" s="9"/>
      <c r="SF25" s="9"/>
      <c r="SG25" s="9"/>
      <c r="SH25" s="9"/>
      <c r="SI25" s="9"/>
      <c r="SJ25" s="9"/>
      <c r="SK25" s="9"/>
      <c r="SL25" s="9"/>
      <c r="SM25" s="9"/>
      <c r="SN25" s="9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 t="s">
        <v>1634</v>
      </c>
      <c r="TK25" s="11" t="s">
        <v>1654</v>
      </c>
      <c r="TL25" s="11">
        <v>387937955.95999998</v>
      </c>
      <c r="TM25" s="11">
        <v>408175407.58999997</v>
      </c>
      <c r="TN25" s="11">
        <v>56628027.159999996</v>
      </c>
      <c r="TO25" s="11" t="s">
        <v>1669</v>
      </c>
      <c r="TP25" s="11">
        <v>35729781.57</v>
      </c>
      <c r="TQ25" s="11">
        <v>3135526.78</v>
      </c>
      <c r="TR25" s="11">
        <v>21554317.640000001</v>
      </c>
      <c r="TS25" s="11" t="s">
        <v>1683</v>
      </c>
      <c r="TT25" s="11">
        <v>16966410.239999998</v>
      </c>
      <c r="TU25" s="11">
        <v>26040468.219999999</v>
      </c>
      <c r="TV25" s="11">
        <v>-2264045.23</v>
      </c>
      <c r="TW25" s="11" t="s">
        <v>1670</v>
      </c>
      <c r="TX25" s="11">
        <v>3769752.36</v>
      </c>
      <c r="TY25" s="11">
        <v>3478922.53</v>
      </c>
      <c r="TZ25" s="11">
        <v>2875887.37</v>
      </c>
      <c r="UA25" s="11" t="s">
        <v>1706</v>
      </c>
      <c r="UB25" s="11">
        <v>107277.28</v>
      </c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>
        <v>0</v>
      </c>
      <c r="VB25" s="11">
        <v>0</v>
      </c>
      <c r="VC25" s="11">
        <v>0</v>
      </c>
      <c r="VD25" s="11">
        <v>37430</v>
      </c>
      <c r="VE25" s="11">
        <v>0</v>
      </c>
      <c r="VF25" s="11">
        <v>1871.5</v>
      </c>
      <c r="VG25" s="11">
        <v>0</v>
      </c>
      <c r="VH25" s="11">
        <v>0</v>
      </c>
      <c r="VI25" s="11">
        <v>0</v>
      </c>
      <c r="VJ25" s="11">
        <v>0</v>
      </c>
      <c r="VK25" s="11">
        <v>0</v>
      </c>
      <c r="VL25" s="11">
        <v>0</v>
      </c>
      <c r="VM25" s="11">
        <v>0</v>
      </c>
      <c r="VN25" s="11">
        <v>0</v>
      </c>
      <c r="VO25" s="11">
        <v>0</v>
      </c>
      <c r="VP25" s="11"/>
    </row>
    <row r="26" spans="3:588" ht="13.8">
      <c r="C26" t="s">
        <v>1581</v>
      </c>
      <c r="E26" s="11" t="s">
        <v>1617</v>
      </c>
      <c r="F26" s="9">
        <v>6937829306.6599998</v>
      </c>
      <c r="G26" s="9"/>
      <c r="H26" s="9">
        <v>10575000</v>
      </c>
      <c r="I26" s="9">
        <v>55621466.079999998</v>
      </c>
      <c r="J26" s="9">
        <v>1336063640.27</v>
      </c>
      <c r="K26" s="9">
        <v>354319586.49000001</v>
      </c>
      <c r="L26" s="9"/>
      <c r="M26" s="9">
        <v>106564.55</v>
      </c>
      <c r="N26" s="9">
        <v>25255942.25</v>
      </c>
      <c r="O26" s="9">
        <v>18840781578.490002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>
        <v>856675330.19000006</v>
      </c>
      <c r="AC26" s="9"/>
      <c r="AD26" s="10"/>
      <c r="AE26" s="9">
        <v>28417228414.98</v>
      </c>
      <c r="AF26" s="9"/>
      <c r="AG26" s="9"/>
      <c r="AH26" s="9">
        <v>937730358.32000005</v>
      </c>
      <c r="AI26" s="9"/>
      <c r="AJ26" s="9">
        <v>1175930013.3499999</v>
      </c>
      <c r="AK26" s="9">
        <v>315765754.92000002</v>
      </c>
      <c r="AL26" s="9"/>
      <c r="AM26" s="9">
        <v>302703475.5</v>
      </c>
      <c r="AN26" s="9"/>
      <c r="AO26" s="9">
        <v>526614612.20999998</v>
      </c>
      <c r="AP26" s="9"/>
      <c r="AQ26" s="9"/>
      <c r="AR26" s="9"/>
      <c r="AS26" s="9">
        <v>302388067.99000001</v>
      </c>
      <c r="AT26" s="9"/>
      <c r="AU26" s="9">
        <v>105222668.66</v>
      </c>
      <c r="AV26" s="9">
        <v>38617747.380000003</v>
      </c>
      <c r="AW26" s="9">
        <v>788749536.66999996</v>
      </c>
      <c r="AX26" s="9"/>
      <c r="AY26" s="9"/>
      <c r="AZ26" s="9"/>
      <c r="BA26" s="10"/>
      <c r="BB26" s="9">
        <v>4493722235</v>
      </c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10"/>
      <c r="BY26" s="9">
        <v>32910950649.98</v>
      </c>
      <c r="BZ26" s="9"/>
      <c r="CA26" s="9"/>
      <c r="CB26" s="9"/>
      <c r="CC26" s="9">
        <v>601701848.10000002</v>
      </c>
      <c r="CD26" s="9">
        <v>11452365990.889999</v>
      </c>
      <c r="CE26" s="9">
        <v>87541546.450000003</v>
      </c>
      <c r="CF26" s="9">
        <v>716349380.72000003</v>
      </c>
      <c r="CG26" s="9"/>
      <c r="CH26" s="9">
        <v>288268597.13999999</v>
      </c>
      <c r="CI26" s="9">
        <v>168090000</v>
      </c>
      <c r="CJ26" s="9">
        <v>2081219800.3299999</v>
      </c>
      <c r="CK26" s="9"/>
      <c r="CL26" s="9"/>
      <c r="CM26" s="9"/>
      <c r="CN26" s="9">
        <v>2910129407.96</v>
      </c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10"/>
      <c r="DB26" s="9">
        <v>18305666571.59</v>
      </c>
      <c r="DC26" s="9">
        <v>2032436506.4400001</v>
      </c>
      <c r="DD26" s="9">
        <v>4953999082.3100004</v>
      </c>
      <c r="DE26" s="9">
        <v>250000</v>
      </c>
      <c r="DF26" s="9"/>
      <c r="DG26" s="9">
        <v>3006684.3</v>
      </c>
      <c r="DH26" s="9"/>
      <c r="DI26" s="9">
        <v>200661305.31</v>
      </c>
      <c r="DJ26" s="9"/>
      <c r="DK26" s="9"/>
      <c r="DL26" s="9"/>
      <c r="DM26" s="10"/>
      <c r="DN26" s="9">
        <v>7190353578.3599997</v>
      </c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10"/>
      <c r="EH26" s="9">
        <v>25496020149.950001</v>
      </c>
      <c r="EI26" s="9">
        <v>2671660000</v>
      </c>
      <c r="EJ26" s="9"/>
      <c r="EK26" s="9"/>
      <c r="EL26" s="9">
        <v>179074702.91</v>
      </c>
      <c r="EM26" s="9">
        <v>313546461</v>
      </c>
      <c r="EN26" s="9">
        <v>2625953133.4499998</v>
      </c>
      <c r="EO26" s="9"/>
      <c r="EP26" s="9">
        <v>743298795.69000006</v>
      </c>
      <c r="EQ26" s="9"/>
      <c r="ER26" s="9"/>
      <c r="ES26" s="9"/>
      <c r="ET26" s="9"/>
      <c r="EU26" s="9"/>
      <c r="EV26" s="10"/>
      <c r="EW26" s="9">
        <v>6533533093.0500002</v>
      </c>
      <c r="EX26" s="9">
        <v>881397406.98000002</v>
      </c>
      <c r="EY26" s="9">
        <v>7414930500.0299997</v>
      </c>
      <c r="EZ26" s="9"/>
      <c r="FA26" s="10"/>
      <c r="FB26" s="9">
        <v>32910950649.98</v>
      </c>
      <c r="FC26" s="9">
        <v>7031277143.3100004</v>
      </c>
      <c r="FD26" s="9">
        <v>7031277143.3100004</v>
      </c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>
        <v>5725241846.9300003</v>
      </c>
      <c r="FT26" s="9">
        <v>3157542791.0599999</v>
      </c>
      <c r="FU26" s="9"/>
      <c r="FV26" s="9"/>
      <c r="FW26" s="9"/>
      <c r="FX26" s="9">
        <v>1673173896.78</v>
      </c>
      <c r="FY26" s="9">
        <v>115680882.20999999</v>
      </c>
      <c r="FZ26" s="9">
        <v>244696760.28</v>
      </c>
      <c r="GA26" s="9">
        <v>339490859.44</v>
      </c>
      <c r="GB26" s="9">
        <v>-184989690.49000001</v>
      </c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>
        <v>44712786.350000001</v>
      </c>
      <c r="GO26" s="9">
        <v>4170826.38</v>
      </c>
      <c r="GP26" s="9"/>
      <c r="GQ26" s="9"/>
      <c r="GR26" s="9">
        <v>6873654.9000000004</v>
      </c>
      <c r="GS26" s="9"/>
      <c r="GT26" s="10"/>
      <c r="GU26" s="9">
        <v>1357621737.6300001</v>
      </c>
      <c r="GV26" s="9">
        <v>19784734.93</v>
      </c>
      <c r="GW26" s="9">
        <v>13904159.439999999</v>
      </c>
      <c r="GX26" s="9"/>
      <c r="GY26" s="9"/>
      <c r="GZ26" s="10"/>
      <c r="HA26" s="9">
        <v>1363502313.1199999</v>
      </c>
      <c r="HB26" s="9">
        <v>527593332.68000001</v>
      </c>
      <c r="HC26" s="9"/>
      <c r="HD26" s="9"/>
      <c r="HE26" s="10"/>
      <c r="HF26" s="9">
        <v>835908980.44000006</v>
      </c>
      <c r="HG26" s="9">
        <v>835908980.44000006</v>
      </c>
      <c r="HH26" s="9"/>
      <c r="HI26" s="9">
        <v>208207518.31</v>
      </c>
      <c r="HJ26" s="9">
        <v>627701462.13</v>
      </c>
      <c r="HK26" s="9"/>
      <c r="HL26" s="9"/>
      <c r="HM26" s="9">
        <v>238814527.63999999</v>
      </c>
      <c r="HN26" s="9">
        <v>1074723508.0799999</v>
      </c>
      <c r="HO26" s="9">
        <v>208207518.31</v>
      </c>
      <c r="HP26" s="9">
        <v>866515989.76999998</v>
      </c>
      <c r="HQ26" s="9">
        <v>6672387265.1999998</v>
      </c>
      <c r="HR26" s="9"/>
      <c r="HS26" s="9">
        <v>1729831773.26</v>
      </c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10"/>
      <c r="IH26" s="9">
        <v>8402219038.46</v>
      </c>
      <c r="II26" s="9"/>
      <c r="IJ26" s="9"/>
      <c r="IK26" s="9">
        <v>3783517198.5700002</v>
      </c>
      <c r="IL26" s="9">
        <v>407692567.67000002</v>
      </c>
      <c r="IM26" s="9">
        <v>2748617466.8200002</v>
      </c>
      <c r="IN26" s="9">
        <v>1963618520.6600001</v>
      </c>
      <c r="IO26" s="9"/>
      <c r="IP26" s="9"/>
      <c r="IQ26" s="9"/>
      <c r="IR26" s="9"/>
      <c r="IS26" s="9"/>
      <c r="IT26" s="9"/>
      <c r="IU26" s="10"/>
      <c r="IV26" s="9">
        <v>8903445753.7199993</v>
      </c>
      <c r="IW26" s="9">
        <v>-501226715.25999999</v>
      </c>
      <c r="IX26" s="9">
        <v>105500000</v>
      </c>
      <c r="IY26" s="9">
        <v>63086471.590000004</v>
      </c>
      <c r="IZ26" s="9">
        <v>100702.67</v>
      </c>
      <c r="JA26" s="9"/>
      <c r="JB26" s="9">
        <v>30006177.969999999</v>
      </c>
      <c r="JC26" s="9"/>
      <c r="JD26" s="10"/>
      <c r="JE26" s="9">
        <v>198693352.22999999</v>
      </c>
      <c r="JF26" s="9">
        <v>179734287.12</v>
      </c>
      <c r="JG26" s="9">
        <v>363000000</v>
      </c>
      <c r="JH26" s="9"/>
      <c r="JI26" s="9"/>
      <c r="JJ26" s="9"/>
      <c r="JK26" s="9"/>
      <c r="JL26" s="10"/>
      <c r="JM26" s="9">
        <v>542734287.12</v>
      </c>
      <c r="JN26" s="9">
        <v>-344040934.88999999</v>
      </c>
      <c r="JO26" s="9">
        <v>210000000</v>
      </c>
      <c r="JP26" s="9">
        <v>210000000</v>
      </c>
      <c r="JQ26" s="9">
        <v>4535956048</v>
      </c>
      <c r="JR26" s="9"/>
      <c r="JS26" s="9"/>
      <c r="JT26" s="9"/>
      <c r="JU26" s="10"/>
      <c r="JV26" s="9">
        <v>4745956048</v>
      </c>
      <c r="JW26" s="9">
        <v>3529000000</v>
      </c>
      <c r="JX26" s="9">
        <v>947385152.47000003</v>
      </c>
      <c r="JY26" s="9">
        <v>420000000</v>
      </c>
      <c r="JZ26" s="9">
        <v>89120066.659999996</v>
      </c>
      <c r="KA26" s="9"/>
      <c r="KB26" s="10"/>
      <c r="KC26" s="9">
        <v>4565505219.1300001</v>
      </c>
      <c r="KD26" s="9">
        <v>180450828.87</v>
      </c>
      <c r="KE26" s="9"/>
      <c r="KF26" s="9"/>
      <c r="KG26" s="10"/>
      <c r="KH26" s="9">
        <v>-664816821.27999997</v>
      </c>
      <c r="KI26" s="9">
        <v>7518508737.9399996</v>
      </c>
      <c r="KJ26" s="9">
        <v>6853691916.6599998</v>
      </c>
      <c r="KK26" s="9">
        <v>824583272.86000001</v>
      </c>
      <c r="KL26" s="9">
        <v>184989690.49000001</v>
      </c>
      <c r="KM26" s="9">
        <v>60295504.719999999</v>
      </c>
      <c r="KN26" s="9">
        <v>43333350.409999996</v>
      </c>
      <c r="KO26" s="9">
        <v>8217428.04</v>
      </c>
      <c r="KP26" s="9"/>
      <c r="KQ26" s="9"/>
      <c r="KR26" s="9"/>
      <c r="KS26" s="9">
        <v>-41861.730000000003</v>
      </c>
      <c r="KT26" s="9"/>
      <c r="KU26" s="9">
        <v>455971426.24000001</v>
      </c>
      <c r="KV26" s="9">
        <v>-44712786.350000001</v>
      </c>
      <c r="KW26" s="9">
        <v>-75673074.829999998</v>
      </c>
      <c r="KX26" s="9"/>
      <c r="KY26" s="9">
        <v>-855475508.30999994</v>
      </c>
      <c r="KZ26" s="9">
        <v>1075252134.8599999</v>
      </c>
      <c r="LA26" s="9">
        <v>-2189291999.2399998</v>
      </c>
      <c r="LB26" s="9"/>
      <c r="LC26" s="9"/>
      <c r="LD26" s="9"/>
      <c r="LE26" s="10"/>
      <c r="LF26" s="9">
        <v>-501226715.25999999</v>
      </c>
      <c r="LG26" s="9"/>
      <c r="LH26" s="9"/>
      <c r="LI26" s="9"/>
      <c r="LJ26" s="9">
        <v>6853691916.6599998</v>
      </c>
      <c r="LK26" s="9">
        <v>7518508737.9399996</v>
      </c>
      <c r="LL26" s="9"/>
      <c r="LM26" s="9"/>
      <c r="LN26" s="9"/>
      <c r="LO26" s="10"/>
      <c r="LP26" s="9">
        <v>-664816821.27999997</v>
      </c>
      <c r="LQ26" s="9">
        <v>2210126769.7399998</v>
      </c>
      <c r="LR26" s="9">
        <v>627701462.13</v>
      </c>
      <c r="LS26" s="9"/>
      <c r="LT26" s="9">
        <v>168100000</v>
      </c>
      <c r="LU26" s="9">
        <v>43775098.420000002</v>
      </c>
      <c r="LV26" s="9"/>
      <c r="LW26" s="9"/>
      <c r="LX26" s="9">
        <v>2625953133.4499998</v>
      </c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11" t="s">
        <v>1589</v>
      </c>
      <c r="MM26" s="11"/>
      <c r="MN26" s="9"/>
      <c r="MO26" s="11" t="s">
        <v>1528</v>
      </c>
      <c r="MP26" s="10"/>
      <c r="MQ26" s="11"/>
      <c r="MR26" s="11"/>
      <c r="MS26" s="11"/>
      <c r="MT26" s="10"/>
      <c r="MU26" s="12"/>
      <c r="MV26" s="9">
        <v>3722217.31</v>
      </c>
      <c r="MW26" s="9">
        <v>12165353462.530001</v>
      </c>
      <c r="MX26" s="9">
        <v>2635888938.4499998</v>
      </c>
      <c r="MY26" s="9"/>
      <c r="MZ26" s="9"/>
      <c r="NA26" s="9"/>
      <c r="NB26" s="9"/>
      <c r="NC26" s="9"/>
      <c r="ND26" s="9">
        <v>403645322.95999998</v>
      </c>
      <c r="NE26" s="9">
        <v>100941847.45999999</v>
      </c>
      <c r="NF26" s="9"/>
      <c r="NG26" s="9">
        <v>302703475.5</v>
      </c>
      <c r="NH26" s="9">
        <v>1343549968.48</v>
      </c>
      <c r="NI26" s="9">
        <v>165057802.15000001</v>
      </c>
      <c r="NJ26" s="9">
        <v>2562152.98</v>
      </c>
      <c r="NK26" s="9">
        <v>1175930013.3499999</v>
      </c>
      <c r="NL26" s="9"/>
      <c r="NM26" s="9"/>
      <c r="NN26" s="9"/>
      <c r="NO26" s="9"/>
      <c r="NP26" s="9"/>
      <c r="NQ26" s="9"/>
      <c r="NR26" s="9"/>
      <c r="NS26" s="9"/>
      <c r="NT26" s="9">
        <v>371267909.88</v>
      </c>
      <c r="NU26" s="9">
        <v>68879841.890000001</v>
      </c>
      <c r="NV26" s="9"/>
      <c r="NW26" s="9">
        <v>302388067.99000001</v>
      </c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>
        <v>6937829306.6599998</v>
      </c>
      <c r="PC26" s="9"/>
      <c r="PD26" s="9"/>
      <c r="PE26" s="9"/>
      <c r="PF26" s="9"/>
      <c r="PG26" s="9"/>
      <c r="PH26" s="9"/>
      <c r="PI26" s="9">
        <v>6937829306.6599998</v>
      </c>
      <c r="PJ26" s="9"/>
      <c r="PK26" s="9"/>
      <c r="PL26" s="9"/>
      <c r="PM26" s="9"/>
      <c r="PN26" s="9"/>
      <c r="PO26" s="9"/>
      <c r="PP26" s="9"/>
      <c r="PQ26" s="9"/>
      <c r="PR26" s="9">
        <v>3054816048</v>
      </c>
      <c r="PS26" s="9"/>
      <c r="PT26" s="9"/>
      <c r="PU26" s="9"/>
      <c r="PV26" s="9"/>
      <c r="PW26" s="9"/>
      <c r="PX26" s="9"/>
      <c r="PY26" s="9">
        <v>3054816048</v>
      </c>
      <c r="PZ26" s="9">
        <v>3054816048</v>
      </c>
      <c r="QA26" s="9">
        <v>1022379541.5599999</v>
      </c>
      <c r="QB26" s="9">
        <v>1887749866.4000001</v>
      </c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>
        <v>-1010309.51</v>
      </c>
      <c r="RD26" s="9">
        <v>186000000</v>
      </c>
      <c r="RE26" s="9"/>
      <c r="RF26" s="9"/>
      <c r="RG26" s="9"/>
      <c r="RH26" s="9"/>
      <c r="RI26" s="9">
        <v>455971426.24000001</v>
      </c>
      <c r="RJ26" s="9">
        <v>129617444.5</v>
      </c>
      <c r="RK26" s="9"/>
      <c r="RL26" s="9"/>
      <c r="RM26" s="9">
        <v>13136877.699999999</v>
      </c>
      <c r="RN26" s="9"/>
      <c r="RO26" s="9"/>
      <c r="RP26" s="9"/>
      <c r="RQ26" s="9"/>
      <c r="RR26" s="9"/>
      <c r="RS26" s="9">
        <v>3109488.51</v>
      </c>
      <c r="RT26" s="9">
        <v>188019330.56999999</v>
      </c>
      <c r="RU26" s="9">
        <v>85652.21</v>
      </c>
      <c r="RV26" s="9">
        <v>11573401.9</v>
      </c>
      <c r="RW26" s="9"/>
      <c r="RX26" s="9"/>
      <c r="RY26" s="9"/>
      <c r="RZ26" s="9">
        <v>46237541.409999996</v>
      </c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 t="s">
        <v>1635</v>
      </c>
      <c r="TK26" s="11" t="s">
        <v>1655</v>
      </c>
      <c r="TL26" s="11">
        <v>4827503194.9899998</v>
      </c>
      <c r="TM26" s="11">
        <v>3329513131.75</v>
      </c>
      <c r="TN26" s="11">
        <v>3134121939.8499999</v>
      </c>
      <c r="TO26" s="11" t="s">
        <v>1670</v>
      </c>
      <c r="TP26" s="11">
        <v>1995572595.97</v>
      </c>
      <c r="TQ26" s="11">
        <v>207924970.99000001</v>
      </c>
      <c r="TR26" s="11">
        <v>30343117.469999999</v>
      </c>
      <c r="TS26" s="11" t="s">
        <v>1684</v>
      </c>
      <c r="TT26" s="11">
        <v>292960223</v>
      </c>
      <c r="TU26" s="11">
        <v>125453405.81999999</v>
      </c>
      <c r="TV26" s="11">
        <v>15747279.58</v>
      </c>
      <c r="TW26" s="11" t="s">
        <v>1565</v>
      </c>
      <c r="TX26" s="11">
        <v>218629797.34</v>
      </c>
      <c r="TY26" s="11">
        <v>129843467.59</v>
      </c>
      <c r="TZ26" s="11">
        <v>-31711096.469999999</v>
      </c>
      <c r="UA26" s="11" t="s">
        <v>1669</v>
      </c>
      <c r="UB26" s="11">
        <v>208606383.15000001</v>
      </c>
      <c r="UC26" s="11">
        <v>46998533.049999997</v>
      </c>
      <c r="UD26" s="11">
        <v>42567635.159999996</v>
      </c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>
        <v>0</v>
      </c>
      <c r="VB26" s="11">
        <v>0</v>
      </c>
      <c r="VC26" s="11">
        <v>0</v>
      </c>
      <c r="VD26" s="11">
        <v>8581579.7100000009</v>
      </c>
      <c r="VE26" s="11">
        <v>0</v>
      </c>
      <c r="VF26" s="11">
        <v>257447.39</v>
      </c>
      <c r="VG26" s="11">
        <v>0</v>
      </c>
      <c r="VH26" s="11">
        <v>0</v>
      </c>
      <c r="VI26" s="11">
        <v>0</v>
      </c>
      <c r="VJ26" s="11">
        <v>0</v>
      </c>
      <c r="VK26" s="11">
        <v>0</v>
      </c>
      <c r="VL26" s="11">
        <v>0</v>
      </c>
      <c r="VM26" s="11">
        <v>0</v>
      </c>
      <c r="VN26" s="11">
        <v>0</v>
      </c>
      <c r="VO26" s="11">
        <v>0</v>
      </c>
      <c r="VP26" s="11"/>
    </row>
    <row r="27" spans="3:588" ht="13.8">
      <c r="C27" t="s">
        <v>1582</v>
      </c>
      <c r="E27" s="11" t="s">
        <v>1618</v>
      </c>
      <c r="F27" s="9">
        <v>3113471005.1100001</v>
      </c>
      <c r="G27" s="9"/>
      <c r="H27" s="9"/>
      <c r="I27" s="9">
        <v>998651514.57000005</v>
      </c>
      <c r="J27" s="9">
        <v>888757327.45000005</v>
      </c>
      <c r="K27" s="9">
        <v>562500021.04999995</v>
      </c>
      <c r="L27" s="9"/>
      <c r="M27" s="9"/>
      <c r="N27" s="9">
        <v>2850376.48</v>
      </c>
      <c r="O27" s="9">
        <v>1177999719.4400001</v>
      </c>
      <c r="P27" s="9"/>
      <c r="Q27" s="9"/>
      <c r="R27" s="9">
        <v>115552296.63</v>
      </c>
      <c r="S27" s="9"/>
      <c r="T27" s="9"/>
      <c r="U27" s="9"/>
      <c r="V27" s="9"/>
      <c r="W27" s="9"/>
      <c r="X27" s="9"/>
      <c r="Y27" s="9"/>
      <c r="Z27" s="9"/>
      <c r="AA27" s="9"/>
      <c r="AB27" s="9">
        <v>377684429.56</v>
      </c>
      <c r="AC27" s="9"/>
      <c r="AD27" s="10"/>
      <c r="AE27" s="9">
        <v>7237466690.29</v>
      </c>
      <c r="AF27" s="9"/>
      <c r="AG27" s="9"/>
      <c r="AH27" s="9">
        <v>1215865901</v>
      </c>
      <c r="AI27" s="9"/>
      <c r="AJ27" s="9">
        <v>384780273.95999998</v>
      </c>
      <c r="AK27" s="9">
        <v>735328965.25</v>
      </c>
      <c r="AL27" s="9"/>
      <c r="AM27" s="9">
        <v>5361682836.2600002</v>
      </c>
      <c r="AN27" s="9">
        <v>2221509.91</v>
      </c>
      <c r="AO27" s="9">
        <v>4601987402.5600004</v>
      </c>
      <c r="AP27" s="9">
        <v>2605991.04</v>
      </c>
      <c r="AQ27" s="9"/>
      <c r="AR27" s="9"/>
      <c r="AS27" s="9">
        <v>7638054345.2600002</v>
      </c>
      <c r="AT27" s="9"/>
      <c r="AU27" s="9">
        <v>437804076.19999999</v>
      </c>
      <c r="AV27" s="9">
        <v>124631289.34999999</v>
      </c>
      <c r="AW27" s="9">
        <v>153867752.31</v>
      </c>
      <c r="AX27" s="9"/>
      <c r="AY27" s="9">
        <v>350166665.04000002</v>
      </c>
      <c r="AZ27" s="9"/>
      <c r="BA27" s="10"/>
      <c r="BB27" s="9">
        <v>21039595557.619999</v>
      </c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10"/>
      <c r="BY27" s="9">
        <v>28277062247.91</v>
      </c>
      <c r="BZ27" s="9">
        <v>1272070021.25</v>
      </c>
      <c r="CA27" s="9"/>
      <c r="CB27" s="9">
        <v>28000000</v>
      </c>
      <c r="CC27" s="9">
        <v>2300673137.5500002</v>
      </c>
      <c r="CD27" s="9">
        <v>188479212.66</v>
      </c>
      <c r="CE27" s="9">
        <v>355439467.79000002</v>
      </c>
      <c r="CF27" s="9">
        <v>225484990.97</v>
      </c>
      <c r="CG27" s="9"/>
      <c r="CH27" s="9">
        <v>11842500</v>
      </c>
      <c r="CI27" s="9">
        <v>40000000</v>
      </c>
      <c r="CJ27" s="9">
        <v>1047581389.04</v>
      </c>
      <c r="CK27" s="9"/>
      <c r="CL27" s="9"/>
      <c r="CM27" s="9">
        <v>39121374.789999999</v>
      </c>
      <c r="CN27" s="9">
        <v>1224905371.3800001</v>
      </c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>
        <v>1015858991.75</v>
      </c>
      <c r="CZ27" s="9"/>
      <c r="DA27" s="10"/>
      <c r="DB27" s="9">
        <v>7749456457.1800003</v>
      </c>
      <c r="DC27" s="9">
        <v>4605032097.5799999</v>
      </c>
      <c r="DD27" s="9">
        <v>1604846809.0699999</v>
      </c>
      <c r="DE27" s="9">
        <v>86514896.269999996</v>
      </c>
      <c r="DF27" s="9">
        <v>23497083.309999999</v>
      </c>
      <c r="DG27" s="9">
        <v>247185438.84999999</v>
      </c>
      <c r="DH27" s="9"/>
      <c r="DI27" s="9">
        <v>234834358.33000001</v>
      </c>
      <c r="DJ27" s="9">
        <v>1485000677.74</v>
      </c>
      <c r="DK27" s="9"/>
      <c r="DL27" s="9"/>
      <c r="DM27" s="10"/>
      <c r="DN27" s="9">
        <v>8286911361.1499996</v>
      </c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10"/>
      <c r="EH27" s="9">
        <v>16036367818.33</v>
      </c>
      <c r="EI27" s="9">
        <v>1561500000</v>
      </c>
      <c r="EJ27" s="9"/>
      <c r="EK27" s="9"/>
      <c r="EL27" s="9">
        <v>2060662025.8499999</v>
      </c>
      <c r="EM27" s="9">
        <v>1142732252.96</v>
      </c>
      <c r="EN27" s="9">
        <v>1862690001.29</v>
      </c>
      <c r="EO27" s="9"/>
      <c r="EP27" s="9">
        <v>47434490.109999999</v>
      </c>
      <c r="EQ27" s="9">
        <v>39516240.780000001</v>
      </c>
      <c r="ER27" s="9"/>
      <c r="ES27" s="9"/>
      <c r="ET27" s="9"/>
      <c r="EU27" s="9"/>
      <c r="EV27" s="10"/>
      <c r="EW27" s="9">
        <v>6714535010.9899998</v>
      </c>
      <c r="EX27" s="9">
        <v>5526159418.5900002</v>
      </c>
      <c r="EY27" s="9">
        <v>12240694429.58</v>
      </c>
      <c r="EZ27" s="9"/>
      <c r="FA27" s="10"/>
      <c r="FB27" s="9">
        <v>28277062247.91</v>
      </c>
      <c r="FC27" s="9">
        <v>8261219396.54</v>
      </c>
      <c r="FD27" s="9">
        <v>8261219396.54</v>
      </c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>
        <v>6997441655.0600004</v>
      </c>
      <c r="FT27" s="9">
        <v>5995377913.1599998</v>
      </c>
      <c r="FU27" s="9"/>
      <c r="FV27" s="9"/>
      <c r="FW27" s="9"/>
      <c r="FX27" s="9">
        <v>68143299.019999996</v>
      </c>
      <c r="FY27" s="9">
        <v>130840487.33</v>
      </c>
      <c r="FZ27" s="9">
        <v>465665656.68000001</v>
      </c>
      <c r="GA27" s="9">
        <v>202512215.27000001</v>
      </c>
      <c r="GB27" s="9">
        <v>-41851665.93</v>
      </c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>
        <v>-659809.28000000003</v>
      </c>
      <c r="GN27" s="9">
        <v>197692013.44999999</v>
      </c>
      <c r="GO27" s="9">
        <v>80166920.909999996</v>
      </c>
      <c r="GP27" s="9"/>
      <c r="GQ27" s="9">
        <v>19667.62</v>
      </c>
      <c r="GR27" s="9">
        <v>131444167.26000001</v>
      </c>
      <c r="GS27" s="9"/>
      <c r="GT27" s="10"/>
      <c r="GU27" s="9">
        <v>1592273780.53</v>
      </c>
      <c r="GV27" s="9">
        <v>67905138.75</v>
      </c>
      <c r="GW27" s="9">
        <v>6887907.8099999996</v>
      </c>
      <c r="GX27" s="9"/>
      <c r="GY27" s="9"/>
      <c r="GZ27" s="10"/>
      <c r="HA27" s="9">
        <v>1653291011.47</v>
      </c>
      <c r="HB27" s="9">
        <v>318552581.18000001</v>
      </c>
      <c r="HC27" s="9"/>
      <c r="HD27" s="9"/>
      <c r="HE27" s="10"/>
      <c r="HF27" s="9">
        <v>1334738430.29</v>
      </c>
      <c r="HG27" s="9">
        <v>1334738430.29</v>
      </c>
      <c r="HH27" s="9"/>
      <c r="HI27" s="9">
        <v>701660977.34000003</v>
      </c>
      <c r="HJ27" s="9">
        <v>633077452.95000005</v>
      </c>
      <c r="HK27" s="9"/>
      <c r="HL27" s="9"/>
      <c r="HM27" s="9">
        <v>50218800.630000003</v>
      </c>
      <c r="HN27" s="9">
        <v>1384957230.9200001</v>
      </c>
      <c r="HO27" s="9">
        <v>704445287.86000001</v>
      </c>
      <c r="HP27" s="9">
        <v>680511943.05999994</v>
      </c>
      <c r="HQ27" s="9">
        <v>7718102169.8500004</v>
      </c>
      <c r="HR27" s="9">
        <v>67209605.450000003</v>
      </c>
      <c r="HS27" s="9">
        <v>309196284.94</v>
      </c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10"/>
      <c r="IH27" s="9">
        <v>8094508060.2399998</v>
      </c>
      <c r="II27" s="9"/>
      <c r="IJ27" s="9"/>
      <c r="IK27" s="9">
        <v>4553127359</v>
      </c>
      <c r="IL27" s="9">
        <v>827957257.30999994</v>
      </c>
      <c r="IM27" s="9">
        <v>662505144.33000004</v>
      </c>
      <c r="IN27" s="9">
        <v>339415350.52999997</v>
      </c>
      <c r="IO27" s="9"/>
      <c r="IP27" s="9"/>
      <c r="IQ27" s="9"/>
      <c r="IR27" s="9"/>
      <c r="IS27" s="9"/>
      <c r="IT27" s="9"/>
      <c r="IU27" s="10"/>
      <c r="IV27" s="9">
        <v>6383005111.1700001</v>
      </c>
      <c r="IW27" s="9">
        <v>1711502949.0699999</v>
      </c>
      <c r="IX27" s="9">
        <v>29000000</v>
      </c>
      <c r="IY27" s="9">
        <v>145687254.91</v>
      </c>
      <c r="IZ27" s="9">
        <v>6358901.2599999998</v>
      </c>
      <c r="JA27" s="9"/>
      <c r="JB27" s="9">
        <v>42000000</v>
      </c>
      <c r="JC27" s="9"/>
      <c r="JD27" s="10"/>
      <c r="JE27" s="9">
        <v>223046156.16999999</v>
      </c>
      <c r="JF27" s="9">
        <v>4054475434.5900002</v>
      </c>
      <c r="JG27" s="9">
        <v>225240932.06999999</v>
      </c>
      <c r="JH27" s="9"/>
      <c r="JI27" s="9">
        <v>-195434843.47999999</v>
      </c>
      <c r="JJ27" s="9">
        <v>301862379.83999997</v>
      </c>
      <c r="JK27" s="9"/>
      <c r="JL27" s="10"/>
      <c r="JM27" s="9">
        <v>4386143903.0200005</v>
      </c>
      <c r="JN27" s="9">
        <v>-4163097746.8499999</v>
      </c>
      <c r="JO27" s="9">
        <v>17700000</v>
      </c>
      <c r="JP27" s="9">
        <v>17700000</v>
      </c>
      <c r="JQ27" s="9">
        <v>5300533145</v>
      </c>
      <c r="JR27" s="9">
        <v>45543591.369999997</v>
      </c>
      <c r="JS27" s="9"/>
      <c r="JT27" s="9"/>
      <c r="JU27" s="10"/>
      <c r="JV27" s="9">
        <v>5363776736.3699999</v>
      </c>
      <c r="JW27" s="9">
        <v>2471372532</v>
      </c>
      <c r="JX27" s="9">
        <v>704007922.16999996</v>
      </c>
      <c r="JY27" s="9">
        <v>150379642.50999999</v>
      </c>
      <c r="JZ27" s="9">
        <v>49629298.609999999</v>
      </c>
      <c r="KA27" s="9"/>
      <c r="KB27" s="10"/>
      <c r="KC27" s="9">
        <v>3225009752.7800002</v>
      </c>
      <c r="KD27" s="9">
        <v>2138766983.5899999</v>
      </c>
      <c r="KE27" s="9"/>
      <c r="KF27" s="9"/>
      <c r="KG27" s="10"/>
      <c r="KH27" s="9">
        <v>-312827814.19</v>
      </c>
      <c r="KI27" s="9">
        <v>3426298819.3000002</v>
      </c>
      <c r="KJ27" s="9">
        <v>3113471005.1100001</v>
      </c>
      <c r="KK27" s="9">
        <v>1334738430.29</v>
      </c>
      <c r="KL27" s="9">
        <v>41851665.93</v>
      </c>
      <c r="KM27" s="9">
        <v>444909393.32999998</v>
      </c>
      <c r="KN27" s="9">
        <v>454508078.20999998</v>
      </c>
      <c r="KO27" s="9">
        <v>30800106.489999998</v>
      </c>
      <c r="KP27" s="9"/>
      <c r="KQ27" s="9"/>
      <c r="KR27" s="9">
        <v>-19667.62</v>
      </c>
      <c r="KS27" s="9">
        <v>1437052.33</v>
      </c>
      <c r="KT27" s="9">
        <v>659809.28000000003</v>
      </c>
      <c r="KU27" s="9">
        <v>289895421.45999998</v>
      </c>
      <c r="KV27" s="9">
        <v>-197692013.44999999</v>
      </c>
      <c r="KW27" s="9">
        <v>-93310664.790000007</v>
      </c>
      <c r="KX27" s="9">
        <v>40507388.609999999</v>
      </c>
      <c r="KY27" s="9">
        <v>-830542743.00999999</v>
      </c>
      <c r="KZ27" s="9">
        <v>-350753817.16000003</v>
      </c>
      <c r="LA27" s="9">
        <v>518988843.16000003</v>
      </c>
      <c r="LB27" s="9"/>
      <c r="LC27" s="9"/>
      <c r="LD27" s="9"/>
      <c r="LE27" s="10"/>
      <c r="LF27" s="9">
        <v>1711502949.0699999</v>
      </c>
      <c r="LG27" s="9"/>
      <c r="LH27" s="9"/>
      <c r="LI27" s="9"/>
      <c r="LJ27" s="9">
        <v>3113471005.1100001</v>
      </c>
      <c r="LK27" s="9">
        <v>3426298819.3000002</v>
      </c>
      <c r="LL27" s="9"/>
      <c r="LM27" s="9"/>
      <c r="LN27" s="9"/>
      <c r="LO27" s="10"/>
      <c r="LP27" s="9">
        <v>-312827814.19</v>
      </c>
      <c r="LQ27" s="9">
        <v>1444721478.4200001</v>
      </c>
      <c r="LR27" s="9">
        <v>633077452.95000005</v>
      </c>
      <c r="LS27" s="9"/>
      <c r="LT27" s="9">
        <v>173838431.38</v>
      </c>
      <c r="LU27" s="9">
        <v>43572753.659999996</v>
      </c>
      <c r="LV27" s="9"/>
      <c r="LW27" s="9"/>
      <c r="LX27" s="9">
        <v>1862690001.29</v>
      </c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11" t="s">
        <v>1712</v>
      </c>
      <c r="MM27" s="11"/>
      <c r="MN27" s="9"/>
      <c r="MO27" s="11" t="s">
        <v>1528</v>
      </c>
      <c r="MP27" s="10"/>
      <c r="MQ27" s="11"/>
      <c r="MR27" s="11"/>
      <c r="MS27" s="11"/>
      <c r="MT27" s="10"/>
      <c r="MU27" s="12"/>
      <c r="MV27" s="9">
        <v>101238178.27000001</v>
      </c>
      <c r="MW27" s="9">
        <v>0</v>
      </c>
      <c r="MX27" s="9">
        <v>77677136.11999999</v>
      </c>
      <c r="MY27" s="9"/>
      <c r="MZ27" s="9"/>
      <c r="NA27" s="9"/>
      <c r="NB27" s="9"/>
      <c r="NC27" s="9">
        <v>0</v>
      </c>
      <c r="ND27" s="9">
        <v>9323761121.5200005</v>
      </c>
      <c r="NE27" s="9">
        <v>3961817363.02</v>
      </c>
      <c r="NF27" s="9">
        <v>260922.23999999999</v>
      </c>
      <c r="NG27" s="9">
        <v>5361682836.2600002</v>
      </c>
      <c r="NH27" s="9">
        <v>489670514.38999999</v>
      </c>
      <c r="NI27" s="9">
        <v>104890240.43000001</v>
      </c>
      <c r="NJ27" s="9"/>
      <c r="NK27" s="9">
        <v>384780273.95999998</v>
      </c>
      <c r="NL27" s="9"/>
      <c r="NM27" s="9"/>
      <c r="NN27" s="9"/>
      <c r="NO27" s="9"/>
      <c r="NP27" s="9"/>
      <c r="NQ27" s="9"/>
      <c r="NR27" s="9"/>
      <c r="NS27" s="9"/>
      <c r="NT27" s="9">
        <v>10264752524.379999</v>
      </c>
      <c r="NU27" s="9">
        <v>2562004903.79</v>
      </c>
      <c r="NV27" s="9">
        <v>64693275.329999998</v>
      </c>
      <c r="NW27" s="9">
        <v>7638054345.2600002</v>
      </c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>
        <v>3113471005.1100001</v>
      </c>
      <c r="PC27" s="9"/>
      <c r="PD27" s="9"/>
      <c r="PE27" s="9"/>
      <c r="PF27" s="9"/>
      <c r="PG27" s="9"/>
      <c r="PH27" s="9"/>
      <c r="PI27" s="9">
        <v>3113471005.1100001</v>
      </c>
      <c r="PJ27" s="9">
        <v>1272070021.25</v>
      </c>
      <c r="PK27" s="9"/>
      <c r="PL27" s="9"/>
      <c r="PM27" s="9"/>
      <c r="PN27" s="9"/>
      <c r="PO27" s="9"/>
      <c r="PP27" s="9"/>
      <c r="PQ27" s="9">
        <v>1272070021.25</v>
      </c>
      <c r="PR27" s="9">
        <v>5675991357.5799999</v>
      </c>
      <c r="PS27" s="9"/>
      <c r="PT27" s="9"/>
      <c r="PU27" s="9"/>
      <c r="PV27" s="9"/>
      <c r="PW27" s="9"/>
      <c r="PX27" s="9"/>
      <c r="PY27" s="9">
        <v>5675991357.5799999</v>
      </c>
      <c r="PZ27" s="9">
        <v>6948061378.8299999</v>
      </c>
      <c r="QA27" s="9">
        <v>1070959260</v>
      </c>
      <c r="QB27" s="9">
        <v>451076570.75</v>
      </c>
      <c r="QC27" s="9">
        <v>1004444444.45</v>
      </c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>
        <v>1698155.95</v>
      </c>
      <c r="RD27" s="9">
        <v>400373.33</v>
      </c>
      <c r="RE27" s="9"/>
      <c r="RF27" s="9"/>
      <c r="RG27" s="9"/>
      <c r="RH27" s="9"/>
      <c r="RI27" s="9">
        <v>293184062.93000001</v>
      </c>
      <c r="RJ27" s="9">
        <v>95332542.129999995</v>
      </c>
      <c r="RK27" s="9"/>
      <c r="RL27" s="9"/>
      <c r="RM27" s="9">
        <v>4660694.47</v>
      </c>
      <c r="RN27" s="9"/>
      <c r="RO27" s="9"/>
      <c r="RP27" s="9"/>
      <c r="RQ27" s="9"/>
      <c r="RR27" s="9"/>
      <c r="RS27" s="9">
        <v>74368987.909999996</v>
      </c>
      <c r="RT27" s="9">
        <v>267450053.88999999</v>
      </c>
      <c r="RU27" s="9">
        <v>12700667.17</v>
      </c>
      <c r="RV27" s="9">
        <v>38428625.560000002</v>
      </c>
      <c r="RW27" s="9">
        <v>6549190.1600000001</v>
      </c>
      <c r="RX27" s="9">
        <v>12168654.789999999</v>
      </c>
      <c r="RY27" s="9">
        <v>3853.21</v>
      </c>
      <c r="RZ27" s="9">
        <v>735419.77</v>
      </c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>
        <v>1180801.29</v>
      </c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 t="s">
        <v>1636</v>
      </c>
      <c r="TK27" s="11" t="s">
        <v>1656</v>
      </c>
      <c r="TL27" s="11"/>
      <c r="TM27" s="11">
        <v>4812617164.4700003</v>
      </c>
      <c r="TN27" s="11">
        <v>1873110125.51</v>
      </c>
      <c r="TO27" s="11" t="s">
        <v>1671</v>
      </c>
      <c r="TP27" s="11"/>
      <c r="TQ27" s="11">
        <v>3177933900</v>
      </c>
      <c r="TR27" s="11">
        <v>179829400</v>
      </c>
      <c r="TS27" s="11" t="s">
        <v>1685</v>
      </c>
      <c r="TT27" s="11"/>
      <c r="TU27" s="11">
        <v>712635077.27999997</v>
      </c>
      <c r="TV27" s="11">
        <v>295620747.42000002</v>
      </c>
      <c r="TW27" s="11" t="s">
        <v>1694</v>
      </c>
      <c r="TX27" s="11"/>
      <c r="TY27" s="11">
        <v>833156024.84000003</v>
      </c>
      <c r="TZ27" s="11">
        <v>-48788584.130000003</v>
      </c>
      <c r="UA27" s="11" t="s">
        <v>1707</v>
      </c>
      <c r="UB27" s="11"/>
      <c r="UC27" s="11">
        <v>530797244.51999998</v>
      </c>
      <c r="UD27" s="11">
        <v>208023809.21000001</v>
      </c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>
        <v>0</v>
      </c>
      <c r="VB27" s="11">
        <v>0</v>
      </c>
      <c r="VC27" s="11">
        <v>0</v>
      </c>
      <c r="VD27" s="11">
        <v>15177.06</v>
      </c>
      <c r="VE27" s="11">
        <v>0</v>
      </c>
      <c r="VF27" s="11">
        <v>1214.1500000000001</v>
      </c>
      <c r="VG27" s="11">
        <v>0</v>
      </c>
      <c r="VH27" s="11">
        <v>0.02</v>
      </c>
      <c r="VI27" s="11">
        <v>0</v>
      </c>
      <c r="VJ27" s="11">
        <v>179712.13</v>
      </c>
      <c r="VK27" s="11">
        <v>0</v>
      </c>
      <c r="VL27" s="11">
        <v>157856.13</v>
      </c>
      <c r="VM27" s="11">
        <v>0</v>
      </c>
      <c r="VN27" s="11">
        <v>0</v>
      </c>
      <c r="VO27" s="11">
        <v>0</v>
      </c>
      <c r="VP27" s="11"/>
    </row>
    <row r="28" spans="3:588" ht="13.8">
      <c r="C28" t="s">
        <v>1538</v>
      </c>
      <c r="E28" s="11" t="s">
        <v>1548</v>
      </c>
      <c r="F28" s="9">
        <v>4463223936.3500004</v>
      </c>
      <c r="G28" s="9"/>
      <c r="H28" s="9">
        <v>210592494.83000001</v>
      </c>
      <c r="I28" s="9">
        <v>1716540991.24</v>
      </c>
      <c r="J28" s="9">
        <v>2337756206.3600001</v>
      </c>
      <c r="K28" s="9">
        <v>912902572.34000003</v>
      </c>
      <c r="L28" s="9"/>
      <c r="M28" s="9">
        <v>80140</v>
      </c>
      <c r="N28" s="9">
        <v>9884711.7699999996</v>
      </c>
      <c r="O28" s="9">
        <v>8461349638.0299997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>
        <v>310842737.54000002</v>
      </c>
      <c r="AC28" s="9"/>
      <c r="AD28" s="10"/>
      <c r="AE28" s="9">
        <v>18423173428.459999</v>
      </c>
      <c r="AF28" s="9"/>
      <c r="AG28" s="9"/>
      <c r="AH28" s="9">
        <v>488941318.60000002</v>
      </c>
      <c r="AI28" s="9"/>
      <c r="AJ28" s="9">
        <v>109738815.13</v>
      </c>
      <c r="AK28" s="9">
        <v>1270094306.76</v>
      </c>
      <c r="AL28" s="9"/>
      <c r="AM28" s="9">
        <v>5682891823.4899998</v>
      </c>
      <c r="AN28" s="9"/>
      <c r="AO28" s="9">
        <v>2938138653.1500001</v>
      </c>
      <c r="AP28" s="9">
        <v>37660965.159999996</v>
      </c>
      <c r="AQ28" s="9"/>
      <c r="AR28" s="9"/>
      <c r="AS28" s="9">
        <v>1757712438.76</v>
      </c>
      <c r="AT28" s="9"/>
      <c r="AU28" s="9">
        <v>51861210.259999998</v>
      </c>
      <c r="AV28" s="9">
        <v>217447289.90000001</v>
      </c>
      <c r="AW28" s="9">
        <v>46555735.369999997</v>
      </c>
      <c r="AX28" s="9"/>
      <c r="AY28" s="9">
        <v>2874706299.6599998</v>
      </c>
      <c r="AZ28" s="9"/>
      <c r="BA28" s="10"/>
      <c r="BB28" s="9">
        <v>15475748856.24</v>
      </c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10"/>
      <c r="BY28" s="9">
        <v>33898922284.700001</v>
      </c>
      <c r="BZ28" s="9">
        <v>3232388808.73</v>
      </c>
      <c r="CA28" s="9"/>
      <c r="CB28" s="9">
        <v>11060000</v>
      </c>
      <c r="CC28" s="9">
        <v>1395197997.3399999</v>
      </c>
      <c r="CD28" s="9">
        <v>512115228.02999997</v>
      </c>
      <c r="CE28" s="9">
        <v>252880649.58000001</v>
      </c>
      <c r="CF28" s="9">
        <v>290293001.08999997</v>
      </c>
      <c r="CG28" s="9"/>
      <c r="CH28" s="9">
        <v>102676465.23</v>
      </c>
      <c r="CI28" s="9">
        <v>22486522.789999999</v>
      </c>
      <c r="CJ28" s="9">
        <v>1847979194.54</v>
      </c>
      <c r="CK28" s="9"/>
      <c r="CL28" s="9"/>
      <c r="CM28" s="9"/>
      <c r="CN28" s="9">
        <v>1601091779.26</v>
      </c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>
        <v>34225565.5</v>
      </c>
      <c r="CZ28" s="9"/>
      <c r="DA28" s="10"/>
      <c r="DB28" s="9">
        <v>9302395212.0900002</v>
      </c>
      <c r="DC28" s="9">
        <v>8055768038.2299995</v>
      </c>
      <c r="DD28" s="9">
        <v>2192800000</v>
      </c>
      <c r="DE28" s="9">
        <v>1122096826.1500001</v>
      </c>
      <c r="DF28" s="9">
        <v>71498114.640000001</v>
      </c>
      <c r="DG28" s="9">
        <v>545453090.44000006</v>
      </c>
      <c r="DH28" s="9">
        <v>3321458.23</v>
      </c>
      <c r="DI28" s="9">
        <v>9112014.7899999991</v>
      </c>
      <c r="DJ28" s="9">
        <v>1655400034.8</v>
      </c>
      <c r="DK28" s="9"/>
      <c r="DL28" s="9"/>
      <c r="DM28" s="10"/>
      <c r="DN28" s="9">
        <v>13655449577.280001</v>
      </c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10"/>
      <c r="EH28" s="9">
        <v>22957844789.369999</v>
      </c>
      <c r="EI28" s="9">
        <v>6265957504.1099997</v>
      </c>
      <c r="EJ28" s="9">
        <v>492500000</v>
      </c>
      <c r="EK28" s="9"/>
      <c r="EL28" s="9">
        <v>2249510920.6199999</v>
      </c>
      <c r="EM28" s="9">
        <v>4306986.5</v>
      </c>
      <c r="EN28" s="9">
        <v>191788274.97</v>
      </c>
      <c r="EO28" s="9"/>
      <c r="EP28" s="9">
        <v>479649.26</v>
      </c>
      <c r="EQ28" s="9">
        <v>17747428.620000001</v>
      </c>
      <c r="ER28" s="9"/>
      <c r="ES28" s="9"/>
      <c r="ET28" s="9"/>
      <c r="EU28" s="9"/>
      <c r="EV28" s="10"/>
      <c r="EW28" s="9">
        <v>9222290764.0799999</v>
      </c>
      <c r="EX28" s="9">
        <v>1718786731.25</v>
      </c>
      <c r="EY28" s="9">
        <v>10941077495.33</v>
      </c>
      <c r="EZ28" s="9"/>
      <c r="FA28" s="10"/>
      <c r="FB28" s="9">
        <v>33898922284.700001</v>
      </c>
      <c r="FC28" s="9">
        <v>8261427064.8299999</v>
      </c>
      <c r="FD28" s="9">
        <v>8261427064.8299999</v>
      </c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>
        <v>8699660338.4099998</v>
      </c>
      <c r="FT28" s="9">
        <v>7766827435.0799999</v>
      </c>
      <c r="FU28" s="9"/>
      <c r="FV28" s="9"/>
      <c r="FW28" s="9"/>
      <c r="FX28" s="9">
        <v>44335930.460000001</v>
      </c>
      <c r="FY28" s="9">
        <v>38536733.609999999</v>
      </c>
      <c r="FZ28" s="9">
        <v>671699304.38</v>
      </c>
      <c r="GA28" s="9">
        <v>115104854.73</v>
      </c>
      <c r="GB28" s="9">
        <v>-63156080.149999999</v>
      </c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>
        <v>-11388145.02</v>
      </c>
      <c r="GO28" s="9">
        <v>6398109.5</v>
      </c>
      <c r="GP28" s="9"/>
      <c r="GQ28" s="9">
        <v>448945855.27999997</v>
      </c>
      <c r="GR28" s="9">
        <v>262184052.22</v>
      </c>
      <c r="GS28" s="9"/>
      <c r="GT28" s="10"/>
      <c r="GU28" s="9">
        <v>261508488.90000001</v>
      </c>
      <c r="GV28" s="9">
        <v>10406651.77</v>
      </c>
      <c r="GW28" s="9">
        <v>15131021.67</v>
      </c>
      <c r="GX28" s="9"/>
      <c r="GY28" s="9"/>
      <c r="GZ28" s="10"/>
      <c r="HA28" s="9">
        <v>256784119</v>
      </c>
      <c r="HB28" s="9">
        <v>169974910.18000001</v>
      </c>
      <c r="HC28" s="9"/>
      <c r="HD28" s="9"/>
      <c r="HE28" s="10"/>
      <c r="HF28" s="9">
        <v>86809208.819999993</v>
      </c>
      <c r="HG28" s="9">
        <v>86809208.819999993</v>
      </c>
      <c r="HH28" s="9"/>
      <c r="HI28" s="9">
        <v>43681989.170000002</v>
      </c>
      <c r="HJ28" s="9">
        <v>43127219.649999999</v>
      </c>
      <c r="HK28" s="9"/>
      <c r="HL28" s="9"/>
      <c r="HM28" s="9">
        <v>4607136.5199999996</v>
      </c>
      <c r="HN28" s="9">
        <v>91416345.340000004</v>
      </c>
      <c r="HO28" s="9">
        <v>46764832.140000001</v>
      </c>
      <c r="HP28" s="9">
        <v>44651513.200000003</v>
      </c>
      <c r="HQ28" s="9">
        <v>8378739491.5100002</v>
      </c>
      <c r="HR28" s="9">
        <v>4265767.25</v>
      </c>
      <c r="HS28" s="9">
        <v>3390050741.0599999</v>
      </c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10"/>
      <c r="IH28" s="9">
        <v>11773055999.82</v>
      </c>
      <c r="II28" s="9"/>
      <c r="IJ28" s="9"/>
      <c r="IK28" s="9">
        <v>9567279158.1700001</v>
      </c>
      <c r="IL28" s="9">
        <v>1079090282.6400001</v>
      </c>
      <c r="IM28" s="9">
        <v>340173176.79000002</v>
      </c>
      <c r="IN28" s="9">
        <v>2689824816.1399999</v>
      </c>
      <c r="IO28" s="9"/>
      <c r="IP28" s="9"/>
      <c r="IQ28" s="9"/>
      <c r="IR28" s="9"/>
      <c r="IS28" s="9"/>
      <c r="IT28" s="9"/>
      <c r="IU28" s="10"/>
      <c r="IV28" s="9">
        <v>13676367433.74</v>
      </c>
      <c r="IW28" s="9">
        <v>-1903311433.9200001</v>
      </c>
      <c r="IX28" s="9">
        <v>2242320.67</v>
      </c>
      <c r="IY28" s="9">
        <v>1432453.92</v>
      </c>
      <c r="IZ28" s="9">
        <v>417630872.45999998</v>
      </c>
      <c r="JA28" s="9"/>
      <c r="JB28" s="9">
        <v>111770000</v>
      </c>
      <c r="JC28" s="9"/>
      <c r="JD28" s="10"/>
      <c r="JE28" s="9">
        <v>533075647.05000001</v>
      </c>
      <c r="JF28" s="9">
        <v>1497291126.0799999</v>
      </c>
      <c r="JG28" s="9">
        <v>240053522</v>
      </c>
      <c r="JH28" s="9"/>
      <c r="JI28" s="9"/>
      <c r="JJ28" s="9">
        <v>316712266.23000002</v>
      </c>
      <c r="JK28" s="9"/>
      <c r="JL28" s="10"/>
      <c r="JM28" s="9">
        <v>2054056914.3099999</v>
      </c>
      <c r="JN28" s="9">
        <v>-1520981267.26</v>
      </c>
      <c r="JO28" s="9">
        <v>134000000</v>
      </c>
      <c r="JP28" s="9">
        <v>34000000</v>
      </c>
      <c r="JQ28" s="9">
        <v>8820584786.5</v>
      </c>
      <c r="JR28" s="9">
        <v>235100000</v>
      </c>
      <c r="JS28" s="9"/>
      <c r="JT28" s="9"/>
      <c r="JU28" s="10"/>
      <c r="JV28" s="9">
        <v>9189684786.5</v>
      </c>
      <c r="JW28" s="9">
        <v>5129347569.1700001</v>
      </c>
      <c r="JX28" s="9">
        <v>579576643.08000004</v>
      </c>
      <c r="JY28" s="9">
        <v>12130680.68</v>
      </c>
      <c r="JZ28" s="9">
        <v>145107584.84999999</v>
      </c>
      <c r="KA28" s="9"/>
      <c r="KB28" s="10"/>
      <c r="KC28" s="9">
        <v>5854031797.1000004</v>
      </c>
      <c r="KD28" s="9">
        <v>3335652989.4000001</v>
      </c>
      <c r="KE28" s="9">
        <v>-1352707.5</v>
      </c>
      <c r="KF28" s="9"/>
      <c r="KG28" s="10"/>
      <c r="KH28" s="9">
        <v>-89992419.280000001</v>
      </c>
      <c r="KI28" s="9">
        <v>4496981219.2399998</v>
      </c>
      <c r="KJ28" s="9">
        <v>4406988799.96</v>
      </c>
      <c r="KK28" s="9">
        <v>86809208.819999993</v>
      </c>
      <c r="KL28" s="9">
        <v>63156080.149999999</v>
      </c>
      <c r="KM28" s="9">
        <v>347261734.37</v>
      </c>
      <c r="KN28" s="9">
        <v>44483186.270000003</v>
      </c>
      <c r="KO28" s="9">
        <v>57494180.82</v>
      </c>
      <c r="KP28" s="9"/>
      <c r="KQ28" s="9"/>
      <c r="KR28" s="9">
        <v>-448945855.27999997</v>
      </c>
      <c r="KS28" s="9">
        <v>602220.56000000006</v>
      </c>
      <c r="KT28" s="9"/>
      <c r="KU28" s="9">
        <v>265964785.15000001</v>
      </c>
      <c r="KV28" s="9">
        <v>11388145.02</v>
      </c>
      <c r="KW28" s="9">
        <v>5507553.7199999997</v>
      </c>
      <c r="KX28" s="9">
        <v>-140340.37</v>
      </c>
      <c r="KY28" s="9">
        <v>-1155456977.77</v>
      </c>
      <c r="KZ28" s="9">
        <v>-1277123460.28</v>
      </c>
      <c r="LA28" s="9">
        <v>96765327.549999997</v>
      </c>
      <c r="LB28" s="9"/>
      <c r="LC28" s="9">
        <v>-1077222.6499999999</v>
      </c>
      <c r="LD28" s="9"/>
      <c r="LE28" s="10"/>
      <c r="LF28" s="9">
        <v>-1903311433.9200001</v>
      </c>
      <c r="LG28" s="9"/>
      <c r="LH28" s="9"/>
      <c r="LI28" s="9"/>
      <c r="LJ28" s="9">
        <v>4406988799.96</v>
      </c>
      <c r="LK28" s="9">
        <v>4496981219.2399998</v>
      </c>
      <c r="LL28" s="9"/>
      <c r="LM28" s="9"/>
      <c r="LN28" s="9"/>
      <c r="LO28" s="10"/>
      <c r="LP28" s="9">
        <v>-89992419.280000001</v>
      </c>
      <c r="LQ28" s="9">
        <v>152366877.69999999</v>
      </c>
      <c r="LR28" s="9">
        <v>43127219.649999999</v>
      </c>
      <c r="LS28" s="9"/>
      <c r="LT28" s="9"/>
      <c r="LU28" s="9">
        <v>3705822.38</v>
      </c>
      <c r="LV28" s="9"/>
      <c r="LW28" s="9"/>
      <c r="LX28" s="9">
        <v>191788274.97</v>
      </c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11" t="s">
        <v>1542</v>
      </c>
      <c r="MM28" s="11"/>
      <c r="MN28" s="9"/>
      <c r="MO28" s="11" t="s">
        <v>1528</v>
      </c>
      <c r="MP28" s="10"/>
      <c r="MQ28" s="11"/>
      <c r="MR28" s="11"/>
      <c r="MS28" s="11"/>
      <c r="MT28" s="10"/>
      <c r="MU28" s="12"/>
      <c r="MV28" s="9">
        <v>3709335.83</v>
      </c>
      <c r="MW28" s="9">
        <v>5888238347.8199997</v>
      </c>
      <c r="MX28" s="9">
        <v>317304389.25999999</v>
      </c>
      <c r="MY28" s="9">
        <v>1684147.01</v>
      </c>
      <c r="MZ28" s="9"/>
      <c r="NA28" s="9"/>
      <c r="NB28" s="9"/>
      <c r="NC28" s="9"/>
      <c r="ND28" s="9">
        <v>7682437705.1899996</v>
      </c>
      <c r="NE28" s="9">
        <v>1989027906.9000001</v>
      </c>
      <c r="NF28" s="9">
        <v>10517974.800000001</v>
      </c>
      <c r="NG28" s="9">
        <v>5682891823.4899998</v>
      </c>
      <c r="NH28" s="9">
        <v>137047992</v>
      </c>
      <c r="NI28" s="9">
        <v>27309176.870000001</v>
      </c>
      <c r="NJ28" s="9"/>
      <c r="NK28" s="9">
        <v>109738815.13</v>
      </c>
      <c r="NL28" s="9"/>
      <c r="NM28" s="9"/>
      <c r="NN28" s="9"/>
      <c r="NO28" s="9"/>
      <c r="NP28" s="9"/>
      <c r="NQ28" s="9"/>
      <c r="NR28" s="9"/>
      <c r="NS28" s="9"/>
      <c r="NT28" s="9">
        <v>2102075187.3800001</v>
      </c>
      <c r="NU28" s="9">
        <v>344362748.62</v>
      </c>
      <c r="NV28" s="9"/>
      <c r="NW28" s="9">
        <v>1757712438.76</v>
      </c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>
        <v>4451534325.6700001</v>
      </c>
      <c r="PC28" s="9">
        <v>11143171.16</v>
      </c>
      <c r="PD28" s="9"/>
      <c r="PE28" s="9">
        <v>546439.52</v>
      </c>
      <c r="PF28" s="9"/>
      <c r="PG28" s="9"/>
      <c r="PH28" s="9"/>
      <c r="PI28" s="9">
        <v>4463223936.3500004</v>
      </c>
      <c r="PJ28" s="9">
        <v>3232388808.73</v>
      </c>
      <c r="PK28" s="9"/>
      <c r="PL28" s="9"/>
      <c r="PM28" s="9"/>
      <c r="PN28" s="9"/>
      <c r="PO28" s="9"/>
      <c r="PP28" s="9"/>
      <c r="PQ28" s="9">
        <v>3232388808.73</v>
      </c>
      <c r="PR28" s="9">
        <v>9332611173.2299995</v>
      </c>
      <c r="PS28" s="9"/>
      <c r="PT28" s="9"/>
      <c r="PU28" s="9"/>
      <c r="PV28" s="9"/>
      <c r="PW28" s="9"/>
      <c r="PX28" s="9"/>
      <c r="PY28" s="9">
        <v>9332611173.2299995</v>
      </c>
      <c r="PZ28" s="9">
        <v>12564999981.959999</v>
      </c>
      <c r="QA28" s="9">
        <v>1276843135</v>
      </c>
      <c r="QB28" s="9">
        <v>159679000</v>
      </c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>
        <v>269142023.58999997</v>
      </c>
      <c r="RJ28" s="9">
        <v>159832739.22999999</v>
      </c>
      <c r="RK28" s="9"/>
      <c r="RL28" s="9">
        <v>849145.88</v>
      </c>
      <c r="RM28" s="9">
        <v>2921338</v>
      </c>
      <c r="RN28" s="9">
        <v>2025086.49</v>
      </c>
      <c r="RO28" s="9"/>
      <c r="RP28" s="9"/>
      <c r="RQ28" s="9"/>
      <c r="RR28" s="9"/>
      <c r="RS28" s="9">
        <v>22608380.93</v>
      </c>
      <c r="RT28" s="9">
        <v>431149734.33999997</v>
      </c>
      <c r="RU28" s="9">
        <v>40690.71</v>
      </c>
      <c r="RV28" s="9">
        <v>111498118.09</v>
      </c>
      <c r="RW28" s="9"/>
      <c r="RX28" s="9"/>
      <c r="RY28" s="9">
        <v>386669.17</v>
      </c>
      <c r="RZ28" s="9">
        <v>8137546.5499999998</v>
      </c>
      <c r="SA28" s="9"/>
      <c r="SB28" s="9"/>
      <c r="SC28" s="9"/>
      <c r="SD28" s="9"/>
      <c r="SE28" s="9"/>
      <c r="SF28" s="9"/>
      <c r="SG28" s="9"/>
      <c r="SH28" s="9">
        <v>1066556729.45</v>
      </c>
      <c r="SI28" s="9">
        <v>148598951.24000001</v>
      </c>
      <c r="SJ28" s="9">
        <v>137943981.28</v>
      </c>
      <c r="SK28" s="9">
        <v>797274334.19000006</v>
      </c>
      <c r="SL28" s="9">
        <v>786619364.23000002</v>
      </c>
      <c r="SM28" s="9"/>
      <c r="SN28" s="9">
        <v>312000</v>
      </c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 t="s">
        <v>1637</v>
      </c>
      <c r="TK28" s="11" t="s">
        <v>1657</v>
      </c>
      <c r="TL28" s="11">
        <v>5062418736.9499998</v>
      </c>
      <c r="TM28" s="11">
        <v>7564430284.8100004</v>
      </c>
      <c r="TN28" s="11">
        <v>145921035.78999999</v>
      </c>
      <c r="TO28" s="11" t="s">
        <v>1672</v>
      </c>
      <c r="TP28" s="11">
        <v>854181898.88</v>
      </c>
      <c r="TQ28" s="11">
        <v>1461463386.47</v>
      </c>
      <c r="TR28" s="11">
        <v>-218477672.56</v>
      </c>
      <c r="TS28" s="11" t="s">
        <v>1686</v>
      </c>
      <c r="TT28" s="11">
        <v>676629115.86000001</v>
      </c>
      <c r="TU28" s="11">
        <v>1113292768.4000001</v>
      </c>
      <c r="TV28" s="11">
        <v>63569930.380000003</v>
      </c>
      <c r="TW28" s="11" t="s">
        <v>1695</v>
      </c>
      <c r="TX28" s="11">
        <v>512618820.51999998</v>
      </c>
      <c r="TY28" s="11">
        <v>754777390.19000006</v>
      </c>
      <c r="TZ28" s="11">
        <v>-32929118.600000001</v>
      </c>
      <c r="UA28" s="11" t="s">
        <v>1708</v>
      </c>
      <c r="UB28" s="11">
        <v>267084777.74000001</v>
      </c>
      <c r="UC28" s="11">
        <v>563381375.60000002</v>
      </c>
      <c r="UD28" s="11">
        <v>71970850.629999995</v>
      </c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>
        <v>0</v>
      </c>
      <c r="VB28" s="11">
        <v>0</v>
      </c>
      <c r="VC28" s="11">
        <v>0</v>
      </c>
      <c r="VD28" s="11">
        <v>71406299.420000002</v>
      </c>
      <c r="VE28" s="11">
        <v>0</v>
      </c>
      <c r="VF28" s="11">
        <v>7140629.9500000002</v>
      </c>
      <c r="VG28" s="11">
        <v>0</v>
      </c>
      <c r="VH28" s="11">
        <v>0.86</v>
      </c>
      <c r="VI28" s="11">
        <v>0</v>
      </c>
      <c r="VJ28" s="11">
        <v>66799698.399999999</v>
      </c>
      <c r="VK28" s="11">
        <v>0</v>
      </c>
      <c r="VL28" s="11">
        <v>63683920.809999995</v>
      </c>
      <c r="VM28" s="11">
        <v>0</v>
      </c>
      <c r="VN28" s="11">
        <v>0</v>
      </c>
      <c r="VO28" s="11">
        <v>0</v>
      </c>
      <c r="VP28" s="11">
        <v>922635.05</v>
      </c>
    </row>
    <row r="29" spans="3:588" ht="13.8">
      <c r="C29" t="s">
        <v>1583</v>
      </c>
      <c r="E29" s="11" t="s">
        <v>1619</v>
      </c>
      <c r="F29" s="9">
        <v>2055671413.46</v>
      </c>
      <c r="G29" s="9"/>
      <c r="H29" s="9">
        <v>148200</v>
      </c>
      <c r="I29" s="9">
        <v>13127307.369999999</v>
      </c>
      <c r="J29" s="9">
        <v>201903861</v>
      </c>
      <c r="K29" s="9">
        <v>443378229.22000003</v>
      </c>
      <c r="L29" s="9"/>
      <c r="M29" s="9">
        <v>200700</v>
      </c>
      <c r="N29" s="9"/>
      <c r="O29" s="9">
        <v>3683237892.6999998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>
        <v>281829850.13</v>
      </c>
      <c r="AC29" s="9"/>
      <c r="AD29" s="10"/>
      <c r="AE29" s="9">
        <v>6679497453.8800001</v>
      </c>
      <c r="AF29" s="9"/>
      <c r="AG29" s="9"/>
      <c r="AH29" s="9"/>
      <c r="AI29" s="9"/>
      <c r="AJ29" s="9">
        <v>44560837.149999999</v>
      </c>
      <c r="AK29" s="9">
        <v>29986959.25</v>
      </c>
      <c r="AL29" s="9"/>
      <c r="AM29" s="9">
        <v>6464792846.4099998</v>
      </c>
      <c r="AN29" s="9"/>
      <c r="AO29" s="9">
        <v>2502625079.5</v>
      </c>
      <c r="AP29" s="9"/>
      <c r="AQ29" s="9"/>
      <c r="AR29" s="9"/>
      <c r="AS29" s="9">
        <v>6873590410.9300003</v>
      </c>
      <c r="AT29" s="9"/>
      <c r="AU29" s="9"/>
      <c r="AV29" s="9">
        <v>315992994.75999999</v>
      </c>
      <c r="AW29" s="9">
        <v>80728991.069999993</v>
      </c>
      <c r="AX29" s="9"/>
      <c r="AY29" s="9"/>
      <c r="AZ29" s="9"/>
      <c r="BA29" s="10"/>
      <c r="BB29" s="9">
        <v>16915642811.99</v>
      </c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10"/>
      <c r="BY29" s="9">
        <v>23595140265.869999</v>
      </c>
      <c r="BZ29" s="9">
        <v>1072357048.22</v>
      </c>
      <c r="CA29" s="9"/>
      <c r="CB29" s="9">
        <v>3640000</v>
      </c>
      <c r="CC29" s="9">
        <v>2742898558.4899998</v>
      </c>
      <c r="CD29" s="9">
        <v>4658246855.6000004</v>
      </c>
      <c r="CE29" s="9">
        <v>278828556.5</v>
      </c>
      <c r="CF29" s="9">
        <v>300927199.30000001</v>
      </c>
      <c r="CG29" s="9"/>
      <c r="CH29" s="9">
        <v>23283264.120000001</v>
      </c>
      <c r="CI29" s="9">
        <v>2846864.03</v>
      </c>
      <c r="CJ29" s="9">
        <v>1950755547.5799999</v>
      </c>
      <c r="CK29" s="9"/>
      <c r="CL29" s="9"/>
      <c r="CM29" s="9"/>
      <c r="CN29" s="9">
        <v>1407105363</v>
      </c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>
        <v>508052354.5</v>
      </c>
      <c r="CZ29" s="9"/>
      <c r="DA29" s="10"/>
      <c r="DB29" s="9">
        <v>12948941611.34</v>
      </c>
      <c r="DC29" s="9">
        <v>1061286370</v>
      </c>
      <c r="DD29" s="9"/>
      <c r="DE29" s="9"/>
      <c r="DF29" s="9">
        <v>31675326.739999998</v>
      </c>
      <c r="DG29" s="9"/>
      <c r="DH29" s="9"/>
      <c r="DI29" s="9">
        <v>43356173.229999997</v>
      </c>
      <c r="DJ29" s="9"/>
      <c r="DK29" s="9"/>
      <c r="DL29" s="9"/>
      <c r="DM29" s="10"/>
      <c r="DN29" s="9">
        <v>1136317869.97</v>
      </c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10"/>
      <c r="EH29" s="9">
        <v>14085259481.309999</v>
      </c>
      <c r="EI29" s="9">
        <v>768992731</v>
      </c>
      <c r="EJ29" s="9"/>
      <c r="EK29" s="9"/>
      <c r="EL29" s="9">
        <v>1448918710.3299999</v>
      </c>
      <c r="EM29" s="9">
        <v>1517134547.0899999</v>
      </c>
      <c r="EN29" s="9">
        <v>5644766276.4499998</v>
      </c>
      <c r="EO29" s="9"/>
      <c r="EP29" s="9">
        <v>130068519.69</v>
      </c>
      <c r="EQ29" s="9"/>
      <c r="ER29" s="9"/>
      <c r="ES29" s="9"/>
      <c r="ET29" s="9"/>
      <c r="EU29" s="9"/>
      <c r="EV29" s="10"/>
      <c r="EW29" s="9">
        <v>9509880784.5599995</v>
      </c>
      <c r="EX29" s="9"/>
      <c r="EY29" s="9">
        <v>9509880784.5599995</v>
      </c>
      <c r="EZ29" s="9"/>
      <c r="FA29" s="10"/>
      <c r="FB29" s="9">
        <v>23595140265.869999</v>
      </c>
      <c r="FC29" s="9">
        <v>17756087656.279999</v>
      </c>
      <c r="FD29" s="9">
        <v>17756087656.279999</v>
      </c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>
        <v>16221985936.74</v>
      </c>
      <c r="FT29" s="9">
        <v>13773460087.6</v>
      </c>
      <c r="FU29" s="9"/>
      <c r="FV29" s="9"/>
      <c r="FW29" s="9"/>
      <c r="FX29" s="9">
        <v>205641142.72</v>
      </c>
      <c r="FY29" s="9">
        <v>1957256158.1199999</v>
      </c>
      <c r="FZ29" s="9">
        <v>277113974.58999997</v>
      </c>
      <c r="GA29" s="9">
        <v>17051770.93</v>
      </c>
      <c r="GB29" s="9">
        <v>6527508.9800000004</v>
      </c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>
        <v>14155049.939999999</v>
      </c>
      <c r="GO29" s="9">
        <v>221877.94</v>
      </c>
      <c r="GP29" s="9"/>
      <c r="GQ29" s="9">
        <v>-2241799.41</v>
      </c>
      <c r="GR29" s="9">
        <v>5071658.5999999996</v>
      </c>
      <c r="GS29" s="9"/>
      <c r="GT29" s="10"/>
      <c r="GU29" s="9">
        <v>1551086628.6700001</v>
      </c>
      <c r="GV29" s="9">
        <v>65556679.210000001</v>
      </c>
      <c r="GW29" s="9">
        <v>6635785.6100000003</v>
      </c>
      <c r="GX29" s="9"/>
      <c r="GY29" s="9"/>
      <c r="GZ29" s="10"/>
      <c r="HA29" s="9">
        <v>1610007522.27</v>
      </c>
      <c r="HB29" s="9">
        <v>385003933.19999999</v>
      </c>
      <c r="HC29" s="9"/>
      <c r="HD29" s="9"/>
      <c r="HE29" s="10"/>
      <c r="HF29" s="9">
        <v>1225003589.0699999</v>
      </c>
      <c r="HG29" s="9">
        <v>1225003589.0699999</v>
      </c>
      <c r="HH29" s="9"/>
      <c r="HI29" s="9"/>
      <c r="HJ29" s="9">
        <v>1225003589.0699999</v>
      </c>
      <c r="HK29" s="9">
        <v>1.6</v>
      </c>
      <c r="HL29" s="9">
        <v>1.6</v>
      </c>
      <c r="HM29" s="9">
        <v>51007892.969999999</v>
      </c>
      <c r="HN29" s="9">
        <v>1276011482.04</v>
      </c>
      <c r="HO29" s="9"/>
      <c r="HP29" s="9">
        <v>1276011482.04</v>
      </c>
      <c r="HQ29" s="9">
        <v>20244339134.139999</v>
      </c>
      <c r="HR29" s="9"/>
      <c r="HS29" s="9">
        <v>274833721.19</v>
      </c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10"/>
      <c r="IH29" s="9">
        <v>20519172855.330002</v>
      </c>
      <c r="II29" s="9"/>
      <c r="IJ29" s="9"/>
      <c r="IK29" s="9">
        <v>16129518021.5</v>
      </c>
      <c r="IL29" s="9">
        <v>924769043.66999996</v>
      </c>
      <c r="IM29" s="9">
        <v>1211153676.9400001</v>
      </c>
      <c r="IN29" s="9">
        <v>835796619.82000005</v>
      </c>
      <c r="IO29" s="9"/>
      <c r="IP29" s="9"/>
      <c r="IQ29" s="9"/>
      <c r="IR29" s="9"/>
      <c r="IS29" s="9"/>
      <c r="IT29" s="9"/>
      <c r="IU29" s="10"/>
      <c r="IV29" s="9">
        <v>19101237361.93</v>
      </c>
      <c r="IW29" s="9">
        <v>1417935493.4000001</v>
      </c>
      <c r="IX29" s="9"/>
      <c r="IY29" s="9">
        <v>13933172</v>
      </c>
      <c r="IZ29" s="9">
        <v>278330.78999999998</v>
      </c>
      <c r="JA29" s="9"/>
      <c r="JB29" s="9"/>
      <c r="JC29" s="9"/>
      <c r="JD29" s="10"/>
      <c r="JE29" s="9">
        <v>14211502.789999999</v>
      </c>
      <c r="JF29" s="9">
        <v>1447041418.72</v>
      </c>
      <c r="JG29" s="9"/>
      <c r="JH29" s="9"/>
      <c r="JI29" s="9"/>
      <c r="JJ29" s="9"/>
      <c r="JK29" s="9"/>
      <c r="JL29" s="10"/>
      <c r="JM29" s="9">
        <v>1447041418.72</v>
      </c>
      <c r="JN29" s="9">
        <v>-1432829915.9300001</v>
      </c>
      <c r="JO29" s="9"/>
      <c r="JP29" s="9"/>
      <c r="JQ29" s="9">
        <v>2872763048.2199998</v>
      </c>
      <c r="JR29" s="9"/>
      <c r="JS29" s="9"/>
      <c r="JT29" s="9"/>
      <c r="JU29" s="10"/>
      <c r="JV29" s="9">
        <v>2872763048.2199998</v>
      </c>
      <c r="JW29" s="9">
        <v>3634934726</v>
      </c>
      <c r="JX29" s="9">
        <v>330238279.88999999</v>
      </c>
      <c r="JY29" s="9"/>
      <c r="JZ29" s="9"/>
      <c r="KA29" s="9"/>
      <c r="KB29" s="10"/>
      <c r="KC29" s="9">
        <v>3965173005.8899999</v>
      </c>
      <c r="KD29" s="9">
        <v>-1092409957.6700001</v>
      </c>
      <c r="KE29" s="9"/>
      <c r="KF29" s="9"/>
      <c r="KG29" s="10"/>
      <c r="KH29" s="9">
        <v>-1107304380.2</v>
      </c>
      <c r="KI29" s="9">
        <v>3109335793.6599998</v>
      </c>
      <c r="KJ29" s="9">
        <v>2002031413.46</v>
      </c>
      <c r="KK29" s="9">
        <v>1225003589.0699999</v>
      </c>
      <c r="KL29" s="9">
        <v>-6527508.9800000004</v>
      </c>
      <c r="KM29" s="9">
        <v>217249952.36000001</v>
      </c>
      <c r="KN29" s="9">
        <v>84516527.010000005</v>
      </c>
      <c r="KO29" s="9">
        <v>79288651.140000001</v>
      </c>
      <c r="KP29" s="9"/>
      <c r="KQ29" s="9"/>
      <c r="KR29" s="9">
        <v>2241799.41</v>
      </c>
      <c r="KS29" s="9">
        <v>265449.21000000002</v>
      </c>
      <c r="KT29" s="9"/>
      <c r="KU29" s="9">
        <v>38520669.530000001</v>
      </c>
      <c r="KV29" s="9">
        <v>-14155049.939999999</v>
      </c>
      <c r="KW29" s="9">
        <v>19522445.100000001</v>
      </c>
      <c r="KX29" s="9"/>
      <c r="KY29" s="9">
        <v>-439134642.31</v>
      </c>
      <c r="KZ29" s="9">
        <v>784063035.70000005</v>
      </c>
      <c r="LA29" s="9">
        <v>-580219364.92999995</v>
      </c>
      <c r="LB29" s="9"/>
      <c r="LC29" s="9">
        <v>9309629.2699999996</v>
      </c>
      <c r="LD29" s="9"/>
      <c r="LE29" s="10"/>
      <c r="LF29" s="9">
        <v>1417935493.4000001</v>
      </c>
      <c r="LG29" s="9"/>
      <c r="LH29" s="9"/>
      <c r="LI29" s="9"/>
      <c r="LJ29" s="9">
        <v>2002031413.46</v>
      </c>
      <c r="LK29" s="9">
        <v>3109335793.6599998</v>
      </c>
      <c r="LL29" s="9"/>
      <c r="LM29" s="9"/>
      <c r="LN29" s="9"/>
      <c r="LO29" s="10"/>
      <c r="LP29" s="9">
        <v>-1107304380.2</v>
      </c>
      <c r="LQ29" s="9">
        <v>4803201511.3400002</v>
      </c>
      <c r="LR29" s="9">
        <v>1225003589.0699999</v>
      </c>
      <c r="LS29" s="9"/>
      <c r="LT29" s="9">
        <v>153798546.19999999</v>
      </c>
      <c r="LU29" s="9">
        <v>114820138.88</v>
      </c>
      <c r="LV29" s="9">
        <v>114820138.88</v>
      </c>
      <c r="LW29" s="9"/>
      <c r="LX29" s="9">
        <v>5644766276.4499998</v>
      </c>
      <c r="LY29" s="9"/>
      <c r="LZ29" s="9"/>
      <c r="MA29" s="9"/>
      <c r="MB29" s="9"/>
      <c r="MC29" s="9"/>
      <c r="MD29" s="9"/>
      <c r="ME29" s="9"/>
      <c r="MF29" s="9"/>
      <c r="MG29" s="9"/>
      <c r="MH29" s="9">
        <v>-248900</v>
      </c>
      <c r="MI29" s="9">
        <v>198400</v>
      </c>
      <c r="MJ29" s="9">
        <v>-309700</v>
      </c>
      <c r="MK29" s="9">
        <v>0</v>
      </c>
      <c r="ML29" s="11" t="s">
        <v>1589</v>
      </c>
      <c r="MM29" s="11" t="s">
        <v>1736</v>
      </c>
      <c r="MN29" s="9">
        <v>1600000</v>
      </c>
      <c r="MO29" s="11" t="s">
        <v>1528</v>
      </c>
      <c r="MP29" s="10"/>
      <c r="MQ29" s="11" t="s">
        <v>1596</v>
      </c>
      <c r="MR29" s="11" t="s">
        <v>1736</v>
      </c>
      <c r="MS29" s="11" t="s">
        <v>1528</v>
      </c>
      <c r="MT29" s="10"/>
      <c r="MU29" s="12">
        <v>43951</v>
      </c>
      <c r="MV29" s="9">
        <v>0</v>
      </c>
      <c r="MW29" s="9">
        <v>2700006303.79</v>
      </c>
      <c r="MX29" s="9">
        <v>981708102.64999998</v>
      </c>
      <c r="MY29" s="9">
        <v>1523486.26</v>
      </c>
      <c r="MZ29" s="9"/>
      <c r="NA29" s="9"/>
      <c r="NB29" s="9"/>
      <c r="NC29" s="9"/>
      <c r="ND29" s="9">
        <v>8520120792.1400003</v>
      </c>
      <c r="NE29" s="9">
        <v>2055327945.73</v>
      </c>
      <c r="NF29" s="9"/>
      <c r="NG29" s="9">
        <v>6464792846.4099998</v>
      </c>
      <c r="NH29" s="9">
        <v>259960159.33000001</v>
      </c>
      <c r="NI29" s="9">
        <v>215399322.18000001</v>
      </c>
      <c r="NJ29" s="9"/>
      <c r="NK29" s="9">
        <v>44560837.149999999</v>
      </c>
      <c r="NL29" s="9"/>
      <c r="NM29" s="9"/>
      <c r="NN29" s="9"/>
      <c r="NO29" s="9"/>
      <c r="NP29" s="9"/>
      <c r="NQ29" s="9"/>
      <c r="NR29" s="9"/>
      <c r="NS29" s="9"/>
      <c r="NT29" s="9">
        <v>7695739119.7299995</v>
      </c>
      <c r="NU29" s="9">
        <v>822148708.79999995</v>
      </c>
      <c r="NV29" s="9"/>
      <c r="NW29" s="9">
        <v>6873590410.9300003</v>
      </c>
      <c r="NX29" s="9">
        <v>7652451287.9499998</v>
      </c>
      <c r="NY29" s="9">
        <v>785642785.71000004</v>
      </c>
      <c r="NZ29" s="9">
        <v>0</v>
      </c>
      <c r="OA29" s="9">
        <v>6866808502.2399998</v>
      </c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>
        <v>2055671413.46</v>
      </c>
      <c r="PC29" s="9"/>
      <c r="PD29" s="9"/>
      <c r="PE29" s="9"/>
      <c r="PF29" s="9"/>
      <c r="PG29" s="9"/>
      <c r="PH29" s="9"/>
      <c r="PI29" s="9">
        <v>2055671413.46</v>
      </c>
      <c r="PJ29" s="9">
        <v>1072357048.22</v>
      </c>
      <c r="PK29" s="9"/>
      <c r="PL29" s="9"/>
      <c r="PM29" s="9"/>
      <c r="PN29" s="9"/>
      <c r="PO29" s="9"/>
      <c r="PP29" s="9"/>
      <c r="PQ29" s="9">
        <v>1072357048.22</v>
      </c>
      <c r="PR29" s="9">
        <v>2468391733</v>
      </c>
      <c r="PS29" s="9"/>
      <c r="PT29" s="9"/>
      <c r="PU29" s="9"/>
      <c r="PV29" s="9"/>
      <c r="PW29" s="9"/>
      <c r="PX29" s="9"/>
      <c r="PY29" s="9">
        <v>2468391733</v>
      </c>
      <c r="PZ29" s="9">
        <v>3540748781.2200003</v>
      </c>
      <c r="QA29" s="9">
        <v>1407105363</v>
      </c>
      <c r="QB29" s="9"/>
      <c r="QC29" s="9">
        <v>508052354.5</v>
      </c>
      <c r="QD29" s="9">
        <v>-2507248.62</v>
      </c>
      <c r="QE29" s="9"/>
      <c r="QF29" s="9">
        <v>5071658.5999999996</v>
      </c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>
        <v>13933172</v>
      </c>
      <c r="QR29" s="9"/>
      <c r="QS29" s="9"/>
      <c r="QT29" s="9"/>
      <c r="QU29" s="9"/>
      <c r="QV29" s="9"/>
      <c r="QW29" s="9">
        <v>59186342.810000002</v>
      </c>
      <c r="QX29" s="9"/>
      <c r="QY29" s="9">
        <v>75683924.790000007</v>
      </c>
      <c r="QZ29" s="9">
        <v>11214261.640000001</v>
      </c>
      <c r="RA29" s="9"/>
      <c r="RB29" s="9">
        <v>64469663.149999999</v>
      </c>
      <c r="RC29" s="9">
        <v>0</v>
      </c>
      <c r="RD29" s="9">
        <v>-6527508.9800000004</v>
      </c>
      <c r="RE29" s="9"/>
      <c r="RF29" s="9"/>
      <c r="RG29" s="9"/>
      <c r="RH29" s="9"/>
      <c r="RI29" s="9">
        <v>38520669.530000001</v>
      </c>
      <c r="RJ29" s="9">
        <v>27347204.43</v>
      </c>
      <c r="RK29" s="9"/>
      <c r="RL29" s="9">
        <v>0</v>
      </c>
      <c r="RM29" s="9">
        <v>5878305.8300000001</v>
      </c>
      <c r="RN29" s="9"/>
      <c r="RO29" s="9"/>
      <c r="RP29" s="9"/>
      <c r="RQ29" s="9"/>
      <c r="RR29" s="9"/>
      <c r="RS29" s="9">
        <v>803874297.84000003</v>
      </c>
      <c r="RT29" s="9">
        <v>121015884.75</v>
      </c>
      <c r="RU29" s="9">
        <v>240557227.34999999</v>
      </c>
      <c r="RV29" s="9">
        <v>132615421.94</v>
      </c>
      <c r="RW29" s="9">
        <v>213256080.16</v>
      </c>
      <c r="RX29" s="9">
        <v>2520881.7400000002</v>
      </c>
      <c r="RY29" s="9"/>
      <c r="RZ29" s="9"/>
      <c r="SA29" s="9">
        <v>25</v>
      </c>
      <c r="SB29" s="9"/>
      <c r="SC29" s="9"/>
      <c r="SD29" s="9"/>
      <c r="SE29" s="9"/>
      <c r="SF29" s="9"/>
      <c r="SG29" s="9"/>
      <c r="SH29" s="9">
        <v>891929679.99000001</v>
      </c>
      <c r="SI29" s="9">
        <v>259651153.56</v>
      </c>
      <c r="SJ29" s="9">
        <v>295273743.44999999</v>
      </c>
      <c r="SK29" s="9">
        <v>676310279.17999995</v>
      </c>
      <c r="SL29" s="9">
        <v>711932869.07000005</v>
      </c>
      <c r="SM29" s="9"/>
      <c r="SN29" s="9">
        <v>4620935.72</v>
      </c>
      <c r="SO29" s="11" t="s">
        <v>1621</v>
      </c>
      <c r="SP29" s="11" t="s">
        <v>1622</v>
      </c>
      <c r="SQ29" s="11">
        <v>6079526652.0799999</v>
      </c>
      <c r="SR29" s="11">
        <v>2609203233.0999999</v>
      </c>
      <c r="SS29" s="11">
        <v>2507101702.5799999</v>
      </c>
      <c r="ST29" s="11" t="s">
        <v>1709</v>
      </c>
      <c r="SU29" s="11">
        <v>2705545183.21</v>
      </c>
      <c r="SV29" s="11">
        <v>938605047.88999999</v>
      </c>
      <c r="SW29" s="11">
        <v>37923866.82</v>
      </c>
      <c r="SX29" s="11"/>
      <c r="SY29" s="11"/>
      <c r="SZ29" s="11">
        <v>1408310328.71</v>
      </c>
      <c r="TA29" s="11"/>
      <c r="TB29" s="11"/>
      <c r="TC29" s="11"/>
      <c r="TD29" s="11"/>
      <c r="TE29" s="11"/>
      <c r="TF29" s="11"/>
      <c r="TG29" s="11"/>
      <c r="TH29" s="11"/>
      <c r="TI29" s="11"/>
      <c r="TJ29" s="11" t="s">
        <v>1638</v>
      </c>
      <c r="TK29" s="11" t="s">
        <v>1658</v>
      </c>
      <c r="TL29" s="11">
        <v>3439732346.1399999</v>
      </c>
      <c r="TM29" s="11">
        <v>3572424949.5</v>
      </c>
      <c r="TN29" s="11">
        <v>2507101702.5799999</v>
      </c>
      <c r="TO29" s="11" t="s">
        <v>1565</v>
      </c>
      <c r="TP29" s="11">
        <v>2705545183.21</v>
      </c>
      <c r="TQ29" s="11">
        <v>15773467.35</v>
      </c>
      <c r="TR29" s="11">
        <v>726023212.02999997</v>
      </c>
      <c r="TS29" s="11" t="s">
        <v>1687</v>
      </c>
      <c r="TT29" s="11">
        <v>1494157185.52</v>
      </c>
      <c r="TU29" s="11">
        <v>267272008.69</v>
      </c>
      <c r="TV29" s="11">
        <v>37923866.82</v>
      </c>
      <c r="TW29" s="11"/>
      <c r="TX29" s="11"/>
      <c r="TY29" s="11"/>
      <c r="TZ29" s="11"/>
      <c r="UA29" s="11"/>
      <c r="UB29" s="11"/>
      <c r="UC29" s="11"/>
      <c r="UD29" s="11"/>
      <c r="UE29" s="11" t="s">
        <v>1641</v>
      </c>
      <c r="UF29" s="11" t="s">
        <v>1722</v>
      </c>
      <c r="UG29" s="11">
        <v>7126519206.9700003</v>
      </c>
      <c r="UH29" s="11">
        <v>3855470425.54</v>
      </c>
      <c r="UI29" s="11">
        <v>3271048781.4299998</v>
      </c>
      <c r="UJ29" s="11"/>
      <c r="UK29" s="11"/>
      <c r="UL29" s="11"/>
      <c r="UM29" s="11"/>
      <c r="UN29" s="11"/>
      <c r="UO29" s="11"/>
      <c r="UP29" s="11"/>
      <c r="UQ29" s="11"/>
      <c r="UR29" s="11"/>
      <c r="US29" s="11"/>
      <c r="UT29" s="11"/>
      <c r="UU29" s="11"/>
      <c r="UV29" s="11"/>
      <c r="UW29" s="11"/>
      <c r="UX29" s="11"/>
      <c r="UY29" s="11"/>
      <c r="UZ29" s="11"/>
      <c r="VA29" s="11">
        <v>29182202.800000001</v>
      </c>
      <c r="VB29" s="11">
        <v>99.59</v>
      </c>
      <c r="VC29" s="11">
        <v>29182.21</v>
      </c>
      <c r="VD29" s="11">
        <v>119801.60000000001</v>
      </c>
      <c r="VE29" s="11">
        <v>0</v>
      </c>
      <c r="VF29" s="11">
        <v>80267.070000000007</v>
      </c>
      <c r="VG29" s="11">
        <v>119801.60000000001</v>
      </c>
      <c r="VH29" s="11">
        <v>0</v>
      </c>
      <c r="VI29" s="11">
        <v>119801.60000000001</v>
      </c>
      <c r="VJ29" s="11">
        <v>0</v>
      </c>
      <c r="VK29" s="11">
        <v>0</v>
      </c>
      <c r="VL29" s="11">
        <v>0</v>
      </c>
      <c r="VM29" s="11">
        <v>0</v>
      </c>
      <c r="VN29" s="11">
        <v>0</v>
      </c>
      <c r="VO29" s="11">
        <v>0</v>
      </c>
      <c r="VP29" s="11">
        <v>0</v>
      </c>
    </row>
    <row r="30" spans="3:588" ht="13.8">
      <c r="C30" t="s">
        <v>1584</v>
      </c>
      <c r="E30" s="11" t="s">
        <v>1620</v>
      </c>
      <c r="F30" s="9">
        <v>7108941550.1199999</v>
      </c>
      <c r="G30" s="9"/>
      <c r="H30" s="9"/>
      <c r="I30" s="9">
        <v>516625981.67000002</v>
      </c>
      <c r="J30" s="9">
        <v>310265305.87</v>
      </c>
      <c r="K30" s="9">
        <v>35065724.039999999</v>
      </c>
      <c r="L30" s="9"/>
      <c r="M30" s="9"/>
      <c r="N30" s="9">
        <v>1008212.1</v>
      </c>
      <c r="O30" s="9">
        <v>583100135.66999996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>
        <v>166172015.41</v>
      </c>
      <c r="AC30" s="9"/>
      <c r="AD30" s="10"/>
      <c r="AE30" s="9">
        <v>8721178924.8799992</v>
      </c>
      <c r="AF30" s="9"/>
      <c r="AG30" s="9"/>
      <c r="AH30" s="9">
        <v>100000000</v>
      </c>
      <c r="AI30" s="9"/>
      <c r="AJ30" s="9">
        <v>532190.42000000004</v>
      </c>
      <c r="AK30" s="9">
        <v>67967496.689999998</v>
      </c>
      <c r="AL30" s="9"/>
      <c r="AM30" s="9">
        <v>84755272608.270004</v>
      </c>
      <c r="AN30" s="9"/>
      <c r="AO30" s="9">
        <v>10481959472.98</v>
      </c>
      <c r="AP30" s="9"/>
      <c r="AQ30" s="9">
        <v>20380.419999999998</v>
      </c>
      <c r="AR30" s="9"/>
      <c r="AS30" s="9">
        <v>95483498.590000004</v>
      </c>
      <c r="AT30" s="9"/>
      <c r="AU30" s="9"/>
      <c r="AV30" s="9">
        <v>16796691.129999999</v>
      </c>
      <c r="AW30" s="9">
        <v>10132795.58</v>
      </c>
      <c r="AX30" s="9">
        <v>268359503.93000001</v>
      </c>
      <c r="AY30" s="9">
        <v>995333102.14999998</v>
      </c>
      <c r="AZ30" s="9"/>
      <c r="BA30" s="10"/>
      <c r="BB30" s="9">
        <v>96791857740.160004</v>
      </c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10"/>
      <c r="BY30" s="9">
        <v>105513036665.03999</v>
      </c>
      <c r="BZ30" s="9"/>
      <c r="CA30" s="9"/>
      <c r="CB30" s="9"/>
      <c r="CC30" s="9">
        <v>1157969684.95</v>
      </c>
      <c r="CD30" s="9">
        <v>33842624.030000001</v>
      </c>
      <c r="CE30" s="9">
        <v>80554115.620000005</v>
      </c>
      <c r="CF30" s="9">
        <v>26648566.059999999</v>
      </c>
      <c r="CG30" s="9"/>
      <c r="CH30" s="9">
        <v>68604181.989999995</v>
      </c>
      <c r="CI30" s="9">
        <v>55763700</v>
      </c>
      <c r="CJ30" s="9">
        <v>1969139598.1099999</v>
      </c>
      <c r="CK30" s="9"/>
      <c r="CL30" s="9"/>
      <c r="CM30" s="9"/>
      <c r="CN30" s="9">
        <v>8702234693.1599998</v>
      </c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>
        <v>3054492997.46</v>
      </c>
      <c r="CZ30" s="9"/>
      <c r="DA30" s="10"/>
      <c r="DB30" s="9">
        <v>15149250161.379999</v>
      </c>
      <c r="DC30" s="9">
        <v>37862731776.32</v>
      </c>
      <c r="DD30" s="9">
        <v>12359973075.049999</v>
      </c>
      <c r="DE30" s="9">
        <v>13957875545.700001</v>
      </c>
      <c r="DF30" s="9"/>
      <c r="DG30" s="9">
        <v>2071614946.1900001</v>
      </c>
      <c r="DH30" s="9"/>
      <c r="DI30" s="9">
        <v>7796627.4400000004</v>
      </c>
      <c r="DJ30" s="9">
        <v>748637.01</v>
      </c>
      <c r="DK30" s="9">
        <v>504307525.04000002</v>
      </c>
      <c r="DL30" s="9"/>
      <c r="DM30" s="10"/>
      <c r="DN30" s="9">
        <v>66765048132.75</v>
      </c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10"/>
      <c r="EH30" s="9">
        <v>81914298294.130005</v>
      </c>
      <c r="EI30" s="9">
        <v>10842353869.99</v>
      </c>
      <c r="EJ30" s="9">
        <v>1000000000</v>
      </c>
      <c r="EK30" s="9"/>
      <c r="EL30" s="9">
        <v>11368991456.450001</v>
      </c>
      <c r="EM30" s="9">
        <v>988152353.09000003</v>
      </c>
      <c r="EN30" s="9">
        <v>-1129251272.7</v>
      </c>
      <c r="EO30" s="9"/>
      <c r="EP30" s="9"/>
      <c r="EQ30" s="9">
        <v>896797.78</v>
      </c>
      <c r="ER30" s="9">
        <v>5492505</v>
      </c>
      <c r="ES30" s="9"/>
      <c r="ET30" s="9"/>
      <c r="EU30" s="9"/>
      <c r="EV30" s="10"/>
      <c r="EW30" s="9">
        <v>23076635709.610001</v>
      </c>
      <c r="EX30" s="9">
        <v>522102661.30000001</v>
      </c>
      <c r="EY30" s="9">
        <v>23598738370.91</v>
      </c>
      <c r="EZ30" s="9"/>
      <c r="FA30" s="10"/>
      <c r="FB30" s="9">
        <v>105513036665.03999</v>
      </c>
      <c r="FC30" s="9">
        <v>5774570152.1300001</v>
      </c>
      <c r="FD30" s="9">
        <v>5736935875.7799997</v>
      </c>
      <c r="FE30" s="9">
        <v>37634276.350000001</v>
      </c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>
        <v>5776833169.8999996</v>
      </c>
      <c r="FT30" s="9">
        <v>1745334228.6700001</v>
      </c>
      <c r="FU30" s="9"/>
      <c r="FV30" s="9">
        <v>3199.22</v>
      </c>
      <c r="FW30" s="9"/>
      <c r="FX30" s="9">
        <v>67976280.780000001</v>
      </c>
      <c r="FY30" s="9">
        <v>13052359.140000001</v>
      </c>
      <c r="FZ30" s="9">
        <v>422270947.31999999</v>
      </c>
      <c r="GA30" s="9">
        <v>3444864965.9699998</v>
      </c>
      <c r="GB30" s="9">
        <v>-38908031.759999998</v>
      </c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>
        <v>14550537.810000001</v>
      </c>
      <c r="GO30" s="9">
        <v>8382659.0999999996</v>
      </c>
      <c r="GP30" s="9"/>
      <c r="GQ30" s="9">
        <v>-1546436.08</v>
      </c>
      <c r="GR30" s="9">
        <v>125501337.13</v>
      </c>
      <c r="GS30" s="9"/>
      <c r="GT30" s="10"/>
      <c r="GU30" s="9">
        <v>136242421.09</v>
      </c>
      <c r="GV30" s="9">
        <v>4319840.01</v>
      </c>
      <c r="GW30" s="9">
        <v>7055165.75</v>
      </c>
      <c r="GX30" s="9"/>
      <c r="GY30" s="9"/>
      <c r="GZ30" s="10"/>
      <c r="HA30" s="9">
        <v>133507095.34999999</v>
      </c>
      <c r="HB30" s="9">
        <v>29100975.829999998</v>
      </c>
      <c r="HC30" s="9"/>
      <c r="HD30" s="9"/>
      <c r="HE30" s="10"/>
      <c r="HF30" s="9">
        <v>104406119.52</v>
      </c>
      <c r="HG30" s="9">
        <v>104406119.52</v>
      </c>
      <c r="HH30" s="9"/>
      <c r="HI30" s="9">
        <v>2167757.9</v>
      </c>
      <c r="HJ30" s="9">
        <v>102238361.62</v>
      </c>
      <c r="HK30" s="9"/>
      <c r="HL30" s="9"/>
      <c r="HM30" s="9"/>
      <c r="HN30" s="9">
        <v>104406119.52</v>
      </c>
      <c r="HO30" s="9">
        <v>2167757.9</v>
      </c>
      <c r="HP30" s="9">
        <v>102238361.62</v>
      </c>
      <c r="HQ30" s="9">
        <v>6540085576.21</v>
      </c>
      <c r="HR30" s="9"/>
      <c r="HS30" s="9">
        <v>428256123.79000002</v>
      </c>
      <c r="HT30" s="9"/>
      <c r="HU30" s="9"/>
      <c r="HV30" s="9"/>
      <c r="HW30" s="9"/>
      <c r="HX30" s="9">
        <v>38077840.170000002</v>
      </c>
      <c r="HY30" s="9"/>
      <c r="HZ30" s="9"/>
      <c r="IA30" s="9"/>
      <c r="IB30" s="9"/>
      <c r="IC30" s="9"/>
      <c r="ID30" s="9"/>
      <c r="IE30" s="9"/>
      <c r="IF30" s="9"/>
      <c r="IG30" s="10"/>
      <c r="IH30" s="9">
        <v>7006419540.1700001</v>
      </c>
      <c r="II30" s="9"/>
      <c r="IJ30" s="9"/>
      <c r="IK30" s="9">
        <v>2630380652.6999998</v>
      </c>
      <c r="IL30" s="9">
        <v>1264412358.77</v>
      </c>
      <c r="IM30" s="9">
        <v>321976874.13999999</v>
      </c>
      <c r="IN30" s="9">
        <v>368619833.13</v>
      </c>
      <c r="IO30" s="9">
        <v>-13497350</v>
      </c>
      <c r="IP30" s="9"/>
      <c r="IQ30" s="9"/>
      <c r="IR30" s="9">
        <v>3413.88</v>
      </c>
      <c r="IS30" s="9"/>
      <c r="IT30" s="9"/>
      <c r="IU30" s="10"/>
      <c r="IV30" s="9">
        <v>4571895782.6199999</v>
      </c>
      <c r="IW30" s="9">
        <v>2434523757.5500002</v>
      </c>
      <c r="IX30" s="9">
        <v>49000000</v>
      </c>
      <c r="IY30" s="9">
        <v>14731143.18</v>
      </c>
      <c r="IZ30" s="9">
        <v>930036</v>
      </c>
      <c r="JA30" s="9"/>
      <c r="JB30" s="9">
        <v>700800000</v>
      </c>
      <c r="JC30" s="9"/>
      <c r="JD30" s="10"/>
      <c r="JE30" s="9">
        <v>765461179.17999995</v>
      </c>
      <c r="JF30" s="9">
        <v>3545707406.8600001</v>
      </c>
      <c r="JG30" s="9">
        <v>500000000</v>
      </c>
      <c r="JH30" s="9"/>
      <c r="JI30" s="9"/>
      <c r="JJ30" s="9"/>
      <c r="JK30" s="9"/>
      <c r="JL30" s="10"/>
      <c r="JM30" s="9">
        <v>4045707406.8600001</v>
      </c>
      <c r="JN30" s="9">
        <v>-3280246227.6799998</v>
      </c>
      <c r="JO30" s="9">
        <v>36400000</v>
      </c>
      <c r="JP30" s="9">
        <v>36400000</v>
      </c>
      <c r="JQ30" s="9">
        <v>22445960808.529999</v>
      </c>
      <c r="JR30" s="9"/>
      <c r="JS30" s="9"/>
      <c r="JT30" s="9"/>
      <c r="JU30" s="10"/>
      <c r="JV30" s="9">
        <v>22482360808.529999</v>
      </c>
      <c r="JW30" s="9">
        <v>20851440878.290001</v>
      </c>
      <c r="JX30" s="9">
        <v>3987523322.1599998</v>
      </c>
      <c r="JY30" s="9"/>
      <c r="JZ30" s="9">
        <v>252413008.47999999</v>
      </c>
      <c r="KA30" s="9"/>
      <c r="KB30" s="10"/>
      <c r="KC30" s="9">
        <v>25091377208.93</v>
      </c>
      <c r="KD30" s="9">
        <v>-2609016400.4000001</v>
      </c>
      <c r="KE30" s="9">
        <v>-928411.57</v>
      </c>
      <c r="KF30" s="9"/>
      <c r="KG30" s="10"/>
      <c r="KH30" s="9">
        <v>-3455667282.0999999</v>
      </c>
      <c r="KI30" s="9">
        <v>10295386747.92</v>
      </c>
      <c r="KJ30" s="9">
        <v>6839719465.8199997</v>
      </c>
      <c r="KK30" s="9">
        <v>104406119.52</v>
      </c>
      <c r="KL30" s="9">
        <v>38908031.759999998</v>
      </c>
      <c r="KM30" s="9">
        <v>135868915.88</v>
      </c>
      <c r="KN30" s="9">
        <v>6508691.0800000001</v>
      </c>
      <c r="KO30" s="9">
        <v>7747888.2199999997</v>
      </c>
      <c r="KP30" s="9"/>
      <c r="KQ30" s="9"/>
      <c r="KR30" s="9">
        <v>1546436.08</v>
      </c>
      <c r="KS30" s="9">
        <v>1621.5</v>
      </c>
      <c r="KT30" s="9"/>
      <c r="KU30" s="9">
        <v>3465272657.0100002</v>
      </c>
      <c r="KV30" s="9">
        <v>-14550537.810000001</v>
      </c>
      <c r="KW30" s="9">
        <v>-4288653.8499999996</v>
      </c>
      <c r="KX30" s="9">
        <v>7796627.4400000004</v>
      </c>
      <c r="KY30" s="9">
        <v>-370241419.86000001</v>
      </c>
      <c r="KZ30" s="9">
        <v>42855268.869999997</v>
      </c>
      <c r="LA30" s="9">
        <v>-987307888.28999996</v>
      </c>
      <c r="LB30" s="9"/>
      <c r="LC30" s="9"/>
      <c r="LD30" s="9"/>
      <c r="LE30" s="10"/>
      <c r="LF30" s="9">
        <v>2434523757.5500002</v>
      </c>
      <c r="LG30" s="9"/>
      <c r="LH30" s="9"/>
      <c r="LI30" s="9"/>
      <c r="LJ30" s="9">
        <v>6839719465.8199997</v>
      </c>
      <c r="LK30" s="9">
        <v>10295386747.92</v>
      </c>
      <c r="LL30" s="9"/>
      <c r="LM30" s="9"/>
      <c r="LN30" s="9"/>
      <c r="LO30" s="10"/>
      <c r="LP30" s="9">
        <v>-3455667282.0999999</v>
      </c>
      <c r="LQ30" s="9">
        <v>-1175725934.3199999</v>
      </c>
      <c r="LR30" s="9">
        <v>102238361.62</v>
      </c>
      <c r="LS30" s="9"/>
      <c r="LT30" s="9"/>
      <c r="LU30" s="9"/>
      <c r="LV30" s="9"/>
      <c r="LW30" s="9"/>
      <c r="LX30" s="9">
        <v>-1129251272.7</v>
      </c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11" t="s">
        <v>1732</v>
      </c>
      <c r="MM30" s="11"/>
      <c r="MN30" s="9"/>
      <c r="MO30" s="11" t="s">
        <v>1528</v>
      </c>
      <c r="MP30" s="10"/>
      <c r="MQ30" s="11"/>
      <c r="MR30" s="11"/>
      <c r="MS30" s="11"/>
      <c r="MT30" s="10"/>
      <c r="MU30" s="12"/>
      <c r="MV30" s="9">
        <v>288914778.06999999</v>
      </c>
      <c r="MW30" s="9">
        <v>899242.13</v>
      </c>
      <c r="MX30" s="9">
        <v>22617775.68</v>
      </c>
      <c r="MY30" s="9">
        <v>0</v>
      </c>
      <c r="MZ30" s="9"/>
      <c r="NA30" s="9"/>
      <c r="NB30" s="9"/>
      <c r="NC30" s="9">
        <v>270146168.10000002</v>
      </c>
      <c r="ND30" s="9">
        <v>106613914134.97</v>
      </c>
      <c r="NE30" s="9">
        <v>21815515476.220001</v>
      </c>
      <c r="NF30" s="9">
        <v>43126050.479999997</v>
      </c>
      <c r="NG30" s="9">
        <v>84755272608.270004</v>
      </c>
      <c r="NH30" s="9">
        <v>2042524.45</v>
      </c>
      <c r="NI30" s="9">
        <v>1510334.03</v>
      </c>
      <c r="NJ30" s="9"/>
      <c r="NK30" s="9">
        <v>532190.42000000004</v>
      </c>
      <c r="NL30" s="9">
        <v>20380.419999999998</v>
      </c>
      <c r="NM30" s="9"/>
      <c r="NN30" s="9"/>
      <c r="NO30" s="9">
        <v>20380.419999999998</v>
      </c>
      <c r="NP30" s="9"/>
      <c r="NQ30" s="9"/>
      <c r="NR30" s="9"/>
      <c r="NS30" s="9"/>
      <c r="NT30" s="9">
        <v>152568982.03</v>
      </c>
      <c r="NU30" s="9">
        <v>57085483.439999998</v>
      </c>
      <c r="NV30" s="9"/>
      <c r="NW30" s="9">
        <v>95483498.590000004</v>
      </c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>
        <v>7108939875.6899996</v>
      </c>
      <c r="PC30" s="9">
        <v>1674.43</v>
      </c>
      <c r="PD30" s="9"/>
      <c r="PE30" s="9"/>
      <c r="PF30" s="9"/>
      <c r="PG30" s="9"/>
      <c r="PH30" s="9"/>
      <c r="PI30" s="9">
        <v>7108941550.1199999</v>
      </c>
      <c r="PJ30" s="9"/>
      <c r="PK30" s="9"/>
      <c r="PL30" s="9"/>
      <c r="PM30" s="9"/>
      <c r="PN30" s="9"/>
      <c r="PO30" s="9"/>
      <c r="PP30" s="9"/>
      <c r="PQ30" s="9"/>
      <c r="PR30" s="9">
        <v>37855739894.059998</v>
      </c>
      <c r="PS30" s="9">
        <v>618440130</v>
      </c>
      <c r="PT30" s="9"/>
      <c r="PU30" s="9">
        <v>397511961</v>
      </c>
      <c r="PV30" s="9">
        <v>607428418</v>
      </c>
      <c r="PW30" s="9"/>
      <c r="PX30" s="9"/>
      <c r="PY30" s="9">
        <v>39479120403.059998</v>
      </c>
      <c r="PZ30" s="9">
        <v>39479120403.059998</v>
      </c>
      <c r="QA30" s="9">
        <v>1616388626.74</v>
      </c>
      <c r="QB30" s="9">
        <v>5877713848.1300001</v>
      </c>
      <c r="QC30" s="9">
        <v>3000000000</v>
      </c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>
        <v>4618984.5</v>
      </c>
      <c r="RD30" s="9">
        <v>0</v>
      </c>
      <c r="RE30" s="9"/>
      <c r="RF30" s="9"/>
      <c r="RG30" s="9"/>
      <c r="RH30" s="9"/>
      <c r="RI30" s="9">
        <v>3770137130.3800001</v>
      </c>
      <c r="RJ30" s="9">
        <v>28101369.699999999</v>
      </c>
      <c r="RK30" s="9">
        <v>537398246.42999995</v>
      </c>
      <c r="RL30" s="9">
        <v>75911901.450000003</v>
      </c>
      <c r="RM30" s="9">
        <v>164315550.27000001</v>
      </c>
      <c r="RN30" s="9"/>
      <c r="RO30" s="9"/>
      <c r="RP30" s="9"/>
      <c r="RQ30" s="9"/>
      <c r="RR30" s="9"/>
      <c r="RS30" s="9">
        <v>7205377.6500000004</v>
      </c>
      <c r="RT30" s="9">
        <v>269771013.76999998</v>
      </c>
      <c r="RU30" s="9">
        <v>1188883.53</v>
      </c>
      <c r="RV30" s="9">
        <v>49614686.950000003</v>
      </c>
      <c r="RW30" s="9">
        <v>820424.74</v>
      </c>
      <c r="RX30" s="9">
        <v>4980772.95</v>
      </c>
      <c r="RY30" s="9">
        <v>217126.88</v>
      </c>
      <c r="RZ30" s="9">
        <v>220266.51</v>
      </c>
      <c r="SA30" s="9"/>
      <c r="SB30" s="9"/>
      <c r="SC30" s="9"/>
      <c r="SD30" s="9"/>
      <c r="SE30" s="9"/>
      <c r="SF30" s="9"/>
      <c r="SG30" s="9"/>
      <c r="SH30" s="9"/>
      <c r="SI30" s="9"/>
      <c r="SJ30" s="9"/>
      <c r="SK30" s="9"/>
      <c r="SL30" s="9"/>
      <c r="SM30" s="9"/>
      <c r="SN30" s="9"/>
      <c r="SO30" s="11"/>
      <c r="SP30" s="11"/>
      <c r="SQ30" s="11"/>
      <c r="SR30" s="11"/>
      <c r="SS30" s="11"/>
      <c r="ST30" s="11"/>
      <c r="SU30" s="11"/>
      <c r="SV30" s="11"/>
      <c r="SW30" s="11"/>
      <c r="SX30" s="11"/>
      <c r="SY30" s="11"/>
      <c r="SZ30" s="11"/>
      <c r="TA30" s="11"/>
      <c r="TB30" s="11"/>
      <c r="TC30" s="11"/>
      <c r="TD30" s="11"/>
      <c r="TE30" s="11"/>
      <c r="TF30" s="11"/>
      <c r="TG30" s="11"/>
      <c r="TH30" s="11"/>
      <c r="TI30" s="11"/>
      <c r="TJ30" s="11" t="s">
        <v>1639</v>
      </c>
      <c r="TK30" s="11" t="s">
        <v>1659</v>
      </c>
      <c r="TL30" s="11">
        <v>4092544826.5100002</v>
      </c>
      <c r="TM30" s="11">
        <v>1292288294.98</v>
      </c>
      <c r="TN30" s="11">
        <v>3734455707.5599999</v>
      </c>
      <c r="TO30" s="11" t="s">
        <v>1673</v>
      </c>
      <c r="TP30" s="11">
        <v>500791901.58999997</v>
      </c>
      <c r="TQ30" s="11">
        <v>608490250.35000002</v>
      </c>
      <c r="TR30" s="11">
        <v>58745264.990000002</v>
      </c>
      <c r="TS30" s="11"/>
      <c r="TT30" s="11"/>
      <c r="TU30" s="11"/>
      <c r="TV30" s="11"/>
      <c r="TW30" s="11"/>
      <c r="TX30" s="11"/>
      <c r="TY30" s="11"/>
      <c r="TZ30" s="11"/>
      <c r="UA30" s="11"/>
      <c r="UB30" s="11"/>
      <c r="UC30" s="11"/>
      <c r="UD30" s="11"/>
      <c r="UE30" s="11"/>
      <c r="UF30" s="11"/>
      <c r="UG30" s="11"/>
      <c r="UH30" s="11"/>
      <c r="UI30" s="11"/>
      <c r="UJ30" s="11"/>
      <c r="UK30" s="11"/>
      <c r="UL30" s="11"/>
      <c r="UM30" s="11"/>
      <c r="UN30" s="11"/>
      <c r="UO30" s="11"/>
      <c r="UP30" s="11"/>
      <c r="UQ30" s="11"/>
      <c r="UR30" s="11"/>
      <c r="US30" s="11"/>
      <c r="UT30" s="11"/>
      <c r="UU30" s="11"/>
      <c r="UV30" s="11"/>
      <c r="UW30" s="11"/>
      <c r="UX30" s="11"/>
      <c r="UY30" s="11"/>
      <c r="UZ30" s="11"/>
      <c r="VA30" s="11">
        <v>0</v>
      </c>
      <c r="VB30" s="11">
        <v>0</v>
      </c>
      <c r="VC30" s="11">
        <v>0</v>
      </c>
      <c r="VD30" s="11">
        <v>8978858.8800000008</v>
      </c>
      <c r="VE30" s="11">
        <v>0</v>
      </c>
      <c r="VF30" s="11">
        <v>897885.89</v>
      </c>
      <c r="VG30" s="11">
        <v>0</v>
      </c>
      <c r="VH30" s="11">
        <v>0.41</v>
      </c>
      <c r="VI30" s="11">
        <v>0</v>
      </c>
      <c r="VJ30" s="11">
        <v>16408784.869999999</v>
      </c>
      <c r="VK30" s="11">
        <v>0</v>
      </c>
      <c r="VL30" s="11">
        <v>8227592.4400000004</v>
      </c>
      <c r="VM30" s="11">
        <v>0</v>
      </c>
      <c r="VN30" s="11">
        <v>0</v>
      </c>
      <c r="VO30" s="11">
        <v>0</v>
      </c>
      <c r="VP30" s="11"/>
    </row>
  </sheetData>
  <pageMargins left="0.70866141732283472" right="0.70866141732283472" top="0.74803149606299213" bottom="0.74803149606299213" header="0.31496062992125984" footer="0.31496062992125984"/>
  <pageSetup paperSize="9" orientation="portrait" horizontalDpi="300" verticalDpi="300" copies="0" r:id="rId1"/>
  <headerFooter>
    <oddFooter>&amp;L&amp;"华文细黑,Regular"&amp;6信息分类: 机密
&amp;"+,Regular"Information Classification: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P30"/>
  <sheetViews>
    <sheetView zoomScale="90" zoomScaleNormal="90" workbookViewId="0">
      <pane xSplit="5" ySplit="3" topLeftCell="UD4" activePane="bottomRight" state="frozen"/>
      <selection activeCell="E5" sqref="E5"/>
      <selection pane="topRight" activeCell="E5" sqref="E5"/>
      <selection pane="bottomLeft" activeCell="E5" sqref="E5"/>
      <selection pane="bottomRight" activeCell="SO4" sqref="SO4:VP4"/>
    </sheetView>
  </sheetViews>
  <sheetFormatPr defaultRowHeight="13.2"/>
  <cols>
    <col min="1" max="1" width="3.08984375" style="7" customWidth="1"/>
    <col min="2" max="2" width="23.08984375" style="7" customWidth="1"/>
    <col min="3" max="3" width="9.1796875" style="7" customWidth="1"/>
    <col min="4" max="5" width="8.7265625" style="7"/>
    <col min="6" max="6" width="13.6328125" style="7" bestFit="1" customWidth="1"/>
    <col min="7" max="7" width="14.453125" style="7" bestFit="1" customWidth="1"/>
    <col min="8" max="8" width="12.7265625" style="7" bestFit="1" customWidth="1"/>
    <col min="9" max="10" width="13.6328125" style="7" bestFit="1" customWidth="1"/>
    <col min="11" max="11" width="12.7265625" style="7" bestFit="1" customWidth="1"/>
    <col min="12" max="12" width="12.7265625" style="7" customWidth="1"/>
    <col min="13" max="13" width="11.08984375" style="7" bestFit="1" customWidth="1"/>
    <col min="14" max="14" width="11.90625" style="7" bestFit="1" customWidth="1"/>
    <col min="15" max="15" width="13.6328125" style="7" bestFit="1" customWidth="1"/>
    <col min="16" max="17" width="8.7265625" style="7"/>
    <col min="18" max="18" width="11.90625" style="7" bestFit="1" customWidth="1"/>
    <col min="19" max="19" width="13.6328125" style="7" bestFit="1" customWidth="1"/>
    <col min="20" max="20" width="12.7265625" style="7" bestFit="1" customWidth="1"/>
    <col min="21" max="22" width="13.6328125" style="7" bestFit="1" customWidth="1"/>
    <col min="23" max="23" width="11.90625" style="7" bestFit="1" customWidth="1"/>
    <col min="24" max="25" width="12.7265625" style="7" bestFit="1" customWidth="1"/>
    <col min="26" max="26" width="13.6328125" style="7" bestFit="1" customWidth="1"/>
    <col min="27" max="27" width="11.90625" style="7" bestFit="1" customWidth="1"/>
    <col min="28" max="28" width="13.6328125" style="7" bestFit="1" customWidth="1"/>
    <col min="29" max="29" width="11.90625" style="7" bestFit="1" customWidth="1"/>
    <col min="30" max="30" width="8.7265625" style="7"/>
    <col min="31" max="31" width="14.453125" style="7" bestFit="1" customWidth="1"/>
    <col min="32" max="33" width="8.7265625" style="7"/>
    <col min="34" max="34" width="13.6328125" style="7" bestFit="1" customWidth="1"/>
    <col min="35" max="35" width="12.7265625" style="7" bestFit="1" customWidth="1"/>
    <col min="36" max="38" width="13.6328125" style="7" bestFit="1" customWidth="1"/>
    <col min="39" max="39" width="14.453125" style="7" bestFit="1" customWidth="1"/>
    <col min="40" max="40" width="11.90625" style="7" bestFit="1" customWidth="1"/>
    <col min="41" max="41" width="13.6328125" style="7" bestFit="1" customWidth="1"/>
    <col min="42" max="43" width="12.7265625" style="7" bestFit="1" customWidth="1"/>
    <col min="44" max="44" width="8.7265625" style="7"/>
    <col min="45" max="45" width="14.453125" style="7" bestFit="1" customWidth="1"/>
    <col min="46" max="46" width="12.7265625" style="7" bestFit="1" customWidth="1"/>
    <col min="47" max="47" width="14.453125" style="7" bestFit="1" customWidth="1"/>
    <col min="48" max="49" width="12.7265625" style="7" bestFit="1" customWidth="1"/>
    <col min="50" max="50" width="14.453125" style="7" bestFit="1" customWidth="1"/>
    <col min="51" max="51" width="12.7265625" style="7" bestFit="1" customWidth="1"/>
    <col min="52" max="52" width="13.6328125" style="7" bestFit="1" customWidth="1"/>
    <col min="53" max="53" width="8.7265625" style="7"/>
    <col min="54" max="54" width="14.453125" style="7" bestFit="1" customWidth="1"/>
    <col min="55" max="55" width="13.6328125" style="7" bestFit="1" customWidth="1"/>
    <col min="56" max="57" width="8.7265625" style="7"/>
    <col min="58" max="58" width="13.6328125" style="7" bestFit="1" customWidth="1"/>
    <col min="59" max="68" width="8.7265625" style="7"/>
    <col min="69" max="69" width="12.7265625" style="7" bestFit="1" customWidth="1"/>
    <col min="70" max="70" width="8.7265625" style="7"/>
    <col min="71" max="71" width="13.6328125" style="7" bestFit="1" customWidth="1"/>
    <col min="72" max="75" width="12.7265625" style="7" bestFit="1" customWidth="1"/>
    <col min="76" max="76" width="8.7265625" style="7"/>
    <col min="77" max="77" width="14.453125" style="7" bestFit="1" customWidth="1"/>
    <col min="78" max="78" width="13.6328125" style="7" bestFit="1" customWidth="1"/>
    <col min="79" max="79" width="12.7265625" style="7" bestFit="1" customWidth="1"/>
    <col min="80" max="82" width="13.6328125" style="7" bestFit="1" customWidth="1"/>
    <col min="83" max="84" width="12.7265625" style="7" bestFit="1" customWidth="1"/>
    <col min="85" max="86" width="11.90625" style="7" bestFit="1" customWidth="1"/>
    <col min="87" max="87" width="12.7265625" style="7" bestFit="1" customWidth="1"/>
    <col min="88" max="88" width="13.6328125" style="7" bestFit="1" customWidth="1"/>
    <col min="89" max="90" width="8.7265625" style="7"/>
    <col min="91" max="91" width="11.90625" style="7" bestFit="1" customWidth="1"/>
    <col min="92" max="92" width="13.6328125" style="7" bestFit="1" customWidth="1"/>
    <col min="93" max="93" width="8.7265625" style="7"/>
    <col min="94" max="94" width="13.6328125" style="7" bestFit="1" customWidth="1"/>
    <col min="95" max="95" width="11.90625" style="7" bestFit="1" customWidth="1"/>
    <col min="96" max="96" width="12.7265625" style="7" bestFit="1" customWidth="1"/>
    <col min="97" max="97" width="13.6328125" style="7" bestFit="1" customWidth="1"/>
    <col min="98" max="98" width="11.90625" style="7" bestFit="1" customWidth="1"/>
    <col min="99" max="99" width="12.7265625" style="7" bestFit="1" customWidth="1"/>
    <col min="100" max="100" width="8.7265625" style="7"/>
    <col min="101" max="101" width="13.6328125" style="7" bestFit="1" customWidth="1"/>
    <col min="102" max="102" width="8.7265625" style="7"/>
    <col min="103" max="103" width="13.6328125" style="7" bestFit="1" customWidth="1"/>
    <col min="104" max="104" width="11.08984375" style="7" bestFit="1" customWidth="1"/>
    <col min="105" max="105" width="8.7265625" style="7"/>
    <col min="106" max="106" width="14.453125" style="7" bestFit="1" customWidth="1"/>
    <col min="107" max="109" width="13.6328125" style="7" bestFit="1" customWidth="1"/>
    <col min="110" max="112" width="12.7265625" style="7" bestFit="1" customWidth="1"/>
    <col min="113" max="113" width="13.6328125" style="7" bestFit="1" customWidth="1"/>
    <col min="114" max="114" width="12.7265625" style="7" bestFit="1" customWidth="1"/>
    <col min="115" max="115" width="13.6328125" style="7" bestFit="1" customWidth="1"/>
    <col min="116" max="116" width="12.7265625" style="7" bestFit="1" customWidth="1"/>
    <col min="117" max="117" width="8.7265625" style="7"/>
    <col min="118" max="118" width="14.453125" style="7" bestFit="1" customWidth="1"/>
    <col min="119" max="119" width="13.6328125" style="7" bestFit="1" customWidth="1"/>
    <col min="120" max="120" width="8.7265625" style="7"/>
    <col min="121" max="121" width="14.453125" style="7" bestFit="1" customWidth="1"/>
    <col min="122" max="132" width="8.7265625" style="7"/>
    <col min="133" max="136" width="12.7265625" style="7" bestFit="1" customWidth="1"/>
    <col min="137" max="137" width="8.7265625" style="7"/>
    <col min="138" max="138" width="14.453125" style="7" bestFit="1" customWidth="1"/>
    <col min="139" max="140" width="13.6328125" style="7" bestFit="1" customWidth="1"/>
    <col min="141" max="141" width="8.7265625" style="7"/>
    <col min="142" max="142" width="14.453125" style="7" bestFit="1" customWidth="1"/>
    <col min="143" max="143" width="12.7265625" style="7" bestFit="1" customWidth="1"/>
    <col min="144" max="144" width="14.1796875" style="7" bestFit="1" customWidth="1"/>
    <col min="145" max="145" width="11.90625" style="7" bestFit="1" customWidth="1"/>
    <col min="146" max="146" width="14.1796875" style="7" bestFit="1" customWidth="1"/>
    <col min="147" max="147" width="11.90625" style="7" bestFit="1" customWidth="1"/>
    <col min="148" max="148" width="12.7265625" style="7" bestFit="1" customWidth="1"/>
    <col min="149" max="152" width="8.7265625" style="7"/>
    <col min="153" max="153" width="14.453125" style="7" bestFit="1" customWidth="1"/>
    <col min="154" max="154" width="13.6328125" style="7" bestFit="1" customWidth="1"/>
    <col min="155" max="155" width="14.453125" style="7" bestFit="1" customWidth="1"/>
    <col min="156" max="157" width="8.7265625" style="7"/>
    <col min="158" max="160" width="14.453125" style="7" bestFit="1" customWidth="1"/>
    <col min="161" max="162" width="13.6328125" style="7" bestFit="1" customWidth="1"/>
    <col min="163" max="163" width="12.7265625" style="7" bestFit="1" customWidth="1"/>
    <col min="164" max="167" width="8.7265625" style="7"/>
    <col min="168" max="168" width="12.7265625" style="7" bestFit="1" customWidth="1"/>
    <col min="169" max="170" width="11.90625" style="7" bestFit="1" customWidth="1"/>
    <col min="171" max="171" width="12.7265625" style="7" bestFit="1" customWidth="1"/>
    <col min="172" max="172" width="13.6328125" style="7" bestFit="1" customWidth="1"/>
    <col min="173" max="173" width="12.7265625" style="7" bestFit="1" customWidth="1"/>
    <col min="174" max="174" width="11.6328125" style="7" bestFit="1" customWidth="1"/>
    <col min="175" max="176" width="14.453125" style="7" bestFit="1" customWidth="1"/>
    <col min="177" max="177" width="13.6328125" style="7" bestFit="1" customWidth="1"/>
    <col min="178" max="180" width="12.7265625" style="7" bestFit="1" customWidth="1"/>
    <col min="181" max="182" width="13.6328125" style="7" bestFit="1" customWidth="1"/>
    <col min="183" max="183" width="12.7265625" style="7" bestFit="1" customWidth="1"/>
    <col min="184" max="184" width="13.36328125" style="7" bestFit="1" customWidth="1"/>
    <col min="185" max="185" width="11.90625" style="7" bestFit="1" customWidth="1"/>
    <col min="186" max="187" width="12.7265625" style="7" bestFit="1" customWidth="1"/>
    <col min="188" max="188" width="11.90625" style="7" bestFit="1" customWidth="1"/>
    <col min="189" max="189" width="12.453125" style="7" bestFit="1" customWidth="1"/>
    <col min="190" max="192" width="8.7265625" style="7"/>
    <col min="193" max="194" width="12.7265625" style="7" bestFit="1" customWidth="1"/>
    <col min="195" max="195" width="13.36328125" style="7" bestFit="1" customWidth="1"/>
    <col min="196" max="196" width="13.6328125" style="7" bestFit="1" customWidth="1"/>
    <col min="197" max="197" width="12.7265625" style="7" bestFit="1" customWidth="1"/>
    <col min="198" max="198" width="11.6328125" style="7" bestFit="1" customWidth="1"/>
    <col min="199" max="199" width="12.453125" style="7" bestFit="1" customWidth="1"/>
    <col min="200" max="200" width="12.7265625" style="7" bestFit="1" customWidth="1"/>
    <col min="201" max="201" width="11.6328125" style="7" bestFit="1" customWidth="1"/>
    <col min="202" max="202" width="8.7265625" style="7"/>
    <col min="203" max="203" width="14.1796875" style="7" bestFit="1" customWidth="1"/>
    <col min="204" max="205" width="11.90625" style="7" bestFit="1" customWidth="1"/>
    <col min="206" max="206" width="9.453125" style="7" bestFit="1" customWidth="1"/>
    <col min="207" max="208" width="8.7265625" style="7"/>
    <col min="209" max="209" width="14.1796875" style="7" bestFit="1" customWidth="1"/>
    <col min="210" max="210" width="12.7265625" style="7" bestFit="1" customWidth="1"/>
    <col min="211" max="213" width="8.7265625" style="7"/>
    <col min="214" max="215" width="14.1796875" style="7" bestFit="1" customWidth="1"/>
    <col min="216" max="216" width="11.90625" style="7" bestFit="1" customWidth="1"/>
    <col min="217" max="217" width="12.7265625" style="7" bestFit="1" customWidth="1"/>
    <col min="218" max="218" width="14.1796875" style="7" bestFit="1" customWidth="1"/>
    <col min="219" max="220" width="8.7265625" style="7"/>
    <col min="221" max="222" width="14.1796875" style="7" bestFit="1" customWidth="1"/>
    <col min="223" max="223" width="12.7265625" style="7" bestFit="1" customWidth="1"/>
    <col min="224" max="224" width="14.1796875" style="7" bestFit="1" customWidth="1"/>
    <col min="225" max="225" width="14.453125" style="7" bestFit="1" customWidth="1"/>
    <col min="226" max="226" width="12.7265625" style="7" bestFit="1" customWidth="1"/>
    <col min="227" max="227" width="13.6328125" style="7" bestFit="1" customWidth="1"/>
    <col min="228" max="228" width="13.36328125" style="7" bestFit="1" customWidth="1"/>
    <col min="229" max="230" width="13.6328125" style="7" bestFit="1" customWidth="1"/>
    <col min="231" max="231" width="12.7265625" style="7" bestFit="1" customWidth="1"/>
    <col min="232" max="233" width="13.6328125" style="7" bestFit="1" customWidth="1"/>
    <col min="234" max="235" width="12.453125" style="7" bestFit="1" customWidth="1"/>
    <col min="236" max="236" width="8.7265625" style="7"/>
    <col min="237" max="237" width="13.36328125" style="7" bestFit="1" customWidth="1"/>
    <col min="238" max="239" width="12.7265625" style="7" bestFit="1" customWidth="1"/>
    <col min="240" max="240" width="13.6328125" style="7" bestFit="1" customWidth="1"/>
    <col min="241" max="241" width="8.7265625" style="7"/>
    <col min="242" max="242" width="14.453125" style="7" bestFit="1" customWidth="1"/>
    <col min="243" max="243" width="12.7265625" style="7" bestFit="1" customWidth="1"/>
    <col min="244" max="244" width="8.7265625" style="7"/>
    <col min="245" max="245" width="14.453125" style="7" bestFit="1" customWidth="1"/>
    <col min="246" max="246" width="13.6328125" style="7" bestFit="1" customWidth="1"/>
    <col min="247" max="247" width="12.7265625" style="7" bestFit="1" customWidth="1"/>
    <col min="248" max="249" width="13.6328125" style="7" bestFit="1" customWidth="1"/>
    <col min="250" max="250" width="13.36328125" style="7" bestFit="1" customWidth="1"/>
    <col min="251" max="251" width="12.7265625" style="7" bestFit="1" customWidth="1"/>
    <col min="252" max="252" width="13.6328125" style="7" bestFit="1" customWidth="1"/>
    <col min="253" max="253" width="11.08984375" style="7" bestFit="1" customWidth="1"/>
    <col min="254" max="254" width="13.6328125" style="7" bestFit="1" customWidth="1"/>
    <col min="255" max="255" width="8.7265625" style="7"/>
    <col min="256" max="256" width="14.453125" style="7" bestFit="1" customWidth="1"/>
    <col min="257" max="257" width="14.1796875" style="7" bestFit="1" customWidth="1"/>
    <col min="258" max="258" width="15.26953125" style="7" bestFit="1" customWidth="1"/>
    <col min="259" max="261" width="12.7265625" style="7" bestFit="1" customWidth="1"/>
    <col min="262" max="262" width="13.6328125" style="7" bestFit="1" customWidth="1"/>
    <col min="263" max="263" width="12.7265625" style="7" bestFit="1" customWidth="1"/>
    <col min="264" max="264" width="8.7265625" style="7"/>
    <col min="265" max="265" width="15.26953125" style="7" bestFit="1" customWidth="1"/>
    <col min="266" max="266" width="13.6328125" style="7" bestFit="1" customWidth="1"/>
    <col min="267" max="267" width="15.26953125" style="7" bestFit="1" customWidth="1"/>
    <col min="268" max="268" width="11.08984375" style="7" bestFit="1" customWidth="1"/>
    <col min="269" max="271" width="12.7265625" style="7" bestFit="1" customWidth="1"/>
    <col min="272" max="272" width="8.7265625" style="7"/>
    <col min="273" max="273" width="15.26953125" style="7" bestFit="1" customWidth="1"/>
    <col min="274" max="274" width="14.1796875" style="7" bestFit="1" customWidth="1"/>
    <col min="275" max="275" width="13.6328125" style="7" bestFit="1" customWidth="1"/>
    <col min="276" max="276" width="12.7265625" style="7" bestFit="1" customWidth="1"/>
    <col min="277" max="279" width="13.6328125" style="7" bestFit="1" customWidth="1"/>
    <col min="280" max="280" width="12.7265625" style="7" bestFit="1" customWidth="1"/>
    <col min="281" max="281" width="8.7265625" style="7"/>
    <col min="282" max="282" width="14.453125" style="7" bestFit="1" customWidth="1"/>
    <col min="283" max="283" width="13.6328125" style="7" bestFit="1" customWidth="1"/>
    <col min="284" max="285" width="12.7265625" style="7" bestFit="1" customWidth="1"/>
    <col min="286" max="286" width="13.6328125" style="7" bestFit="1" customWidth="1"/>
    <col min="287" max="287" width="14.453125" style="7" bestFit="1" customWidth="1"/>
    <col min="288" max="288" width="8.7265625" style="7"/>
    <col min="289" max="289" width="14.453125" style="7" bestFit="1" customWidth="1"/>
    <col min="290" max="290" width="13.6328125" style="7" bestFit="1" customWidth="1"/>
    <col min="291" max="291" width="13.36328125" style="7" bestFit="1" customWidth="1"/>
    <col min="292" max="293" width="8.7265625" style="7"/>
    <col min="294" max="294" width="14.1796875" style="7" bestFit="1" customWidth="1"/>
    <col min="295" max="296" width="13.6328125" style="7" bestFit="1" customWidth="1"/>
    <col min="297" max="297" width="14.1796875" style="7" bestFit="1" customWidth="1"/>
    <col min="298" max="300" width="12.7265625" style="7" bestFit="1" customWidth="1"/>
    <col min="301" max="301" width="11.90625" style="7" bestFit="1" customWidth="1"/>
    <col min="302" max="303" width="8.7265625" style="7"/>
    <col min="304" max="304" width="12.453125" style="7" bestFit="1" customWidth="1"/>
    <col min="305" max="305" width="11.90625" style="7" bestFit="1" customWidth="1"/>
    <col min="306" max="307" width="12.7265625" style="7" bestFit="1" customWidth="1"/>
    <col min="308" max="308" width="13.36328125" style="7" bestFit="1" customWidth="1"/>
    <col min="309" max="310" width="12.453125" style="7" bestFit="1" customWidth="1"/>
    <col min="311" max="311" width="13.36328125" style="7" bestFit="1" customWidth="1"/>
    <col min="312" max="313" width="14.1796875" style="7" bestFit="1" customWidth="1"/>
    <col min="314" max="314" width="8.7265625" style="7"/>
    <col min="315" max="315" width="12.453125" style="7" bestFit="1" customWidth="1"/>
    <col min="316" max="316" width="13.36328125" style="7" bestFit="1" customWidth="1"/>
    <col min="317" max="317" width="8.7265625" style="7"/>
    <col min="318" max="318" width="14.1796875" style="7" bestFit="1" customWidth="1"/>
    <col min="319" max="320" width="8.7265625" style="7"/>
    <col min="321" max="321" width="11.90625" style="7" bestFit="1" customWidth="1"/>
    <col min="322" max="325" width="13.6328125" style="7" bestFit="1" customWidth="1"/>
    <col min="326" max="327" width="8.7265625" style="7"/>
    <col min="328" max="329" width="14.1796875" style="7" bestFit="1" customWidth="1"/>
    <col min="330" max="330" width="12.7265625" style="7" bestFit="1" customWidth="1"/>
    <col min="331" max="331" width="8.7265625" style="7"/>
    <col min="332" max="332" width="11.90625" style="7" bestFit="1" customWidth="1"/>
    <col min="333" max="334" width="11.08984375" style="7" bestFit="1" customWidth="1"/>
    <col min="335" max="335" width="12.453125" style="7" bestFit="1" customWidth="1"/>
    <col min="336" max="336" width="14.1796875" style="7" bestFit="1" customWidth="1"/>
    <col min="337" max="337" width="10.26953125" style="7" bestFit="1" customWidth="1"/>
    <col min="338" max="339" width="12.7265625" style="7" bestFit="1" customWidth="1"/>
    <col min="340" max="341" width="13.6328125" style="7" bestFit="1" customWidth="1"/>
    <col min="342" max="343" width="8.7265625" style="7"/>
    <col min="344" max="344" width="9.453125" style="7" bestFit="1" customWidth="1"/>
    <col min="345" max="346" width="8.7265625" style="7"/>
    <col min="347" max="349" width="9.453125" style="7" bestFit="1" customWidth="1"/>
    <col min="350" max="351" width="8.7265625" style="7"/>
    <col min="352" max="352" width="10.26953125" style="7" bestFit="1" customWidth="1"/>
    <col min="353" max="359" width="8.7265625" style="7"/>
    <col min="360" max="360" width="12.7265625" style="7" bestFit="1" customWidth="1"/>
    <col min="361" max="362" width="13.6328125" style="7" bestFit="1" customWidth="1"/>
    <col min="363" max="363" width="11.08984375" style="7" bestFit="1" customWidth="1"/>
    <col min="364" max="364" width="9.453125" style="7" bestFit="1" customWidth="1"/>
    <col min="365" max="365" width="11.08984375" style="7" bestFit="1" customWidth="1"/>
    <col min="366" max="366" width="8.7265625" style="7"/>
    <col min="367" max="367" width="12.7265625" style="7" bestFit="1" customWidth="1"/>
    <col min="368" max="369" width="13.6328125" style="7" bestFit="1" customWidth="1"/>
    <col min="370" max="370" width="11.90625" style="7" bestFit="1" customWidth="1"/>
    <col min="371" max="371" width="13.6328125" style="7" bestFit="1" customWidth="1"/>
    <col min="372" max="372" width="12.7265625" style="7" bestFit="1" customWidth="1"/>
    <col min="373" max="373" width="11.90625" style="7" bestFit="1" customWidth="1"/>
    <col min="374" max="374" width="11.08984375" style="7" bestFit="1" customWidth="1"/>
    <col min="375" max="375" width="12.7265625" style="7" bestFit="1" customWidth="1"/>
    <col min="376" max="376" width="10.26953125" style="7" bestFit="1" customWidth="1"/>
    <col min="377" max="378" width="8.7265625" style="7"/>
    <col min="379" max="379" width="10.26953125" style="7" bestFit="1" customWidth="1"/>
    <col min="380" max="383" width="8.7265625" style="7"/>
    <col min="384" max="384" width="13.6328125" style="7" bestFit="1" customWidth="1"/>
    <col min="385" max="385" width="12.7265625" style="7" bestFit="1" customWidth="1"/>
    <col min="386" max="386" width="11.08984375" style="7" bestFit="1" customWidth="1"/>
    <col min="387" max="387" width="13.6328125" style="7" bestFit="1" customWidth="1"/>
    <col min="388" max="388" width="12.7265625" style="7" bestFit="1" customWidth="1"/>
    <col min="389" max="389" width="11.90625" style="7" bestFit="1" customWidth="1"/>
    <col min="390" max="390" width="8.7265625" style="7"/>
    <col min="391" max="391" width="12.7265625" style="7" bestFit="1" customWidth="1"/>
    <col min="392" max="392" width="13.6328125" style="7" bestFit="1" customWidth="1"/>
    <col min="393" max="393" width="12.7265625" style="7" bestFit="1" customWidth="1"/>
    <col min="394" max="397" width="8.7265625" style="7"/>
    <col min="398" max="398" width="12.453125" style="7" bestFit="1" customWidth="1"/>
    <col min="399" max="399" width="12.7265625" style="7" bestFit="1" customWidth="1"/>
    <col min="400" max="400" width="10.26953125" style="7" bestFit="1" customWidth="1"/>
    <col min="401" max="401" width="8.7265625" style="7"/>
    <col min="402" max="402" width="12.7265625" style="7" bestFit="1" customWidth="1"/>
    <col min="403" max="403" width="8.7265625" style="7"/>
    <col min="404" max="405" width="11.90625" style="7" bestFit="1" customWidth="1"/>
    <col min="406" max="415" width="8.7265625" style="7"/>
    <col min="416" max="418" width="13.6328125" style="7" bestFit="1" customWidth="1"/>
    <col min="419" max="419" width="12.7265625" style="7" bestFit="1" customWidth="1"/>
    <col min="420" max="420" width="10.26953125" style="7" bestFit="1" customWidth="1"/>
    <col min="421" max="422" width="11.08984375" style="7" bestFit="1" customWidth="1"/>
    <col min="423" max="423" width="10.26953125" style="7" bestFit="1" customWidth="1"/>
    <col min="424" max="424" width="11.90625" style="7" bestFit="1" customWidth="1"/>
    <col min="425" max="426" width="13.6328125" style="7" bestFit="1" customWidth="1"/>
    <col min="427" max="427" width="11.90625" style="7" bestFit="1" customWidth="1"/>
    <col min="428" max="428" width="8.7265625" style="7"/>
    <col min="429" max="430" width="10.26953125" style="7" bestFit="1" customWidth="1"/>
    <col min="431" max="431" width="8.7265625" style="7"/>
    <col min="432" max="432" width="11.08984375" style="7" bestFit="1" customWidth="1"/>
    <col min="433" max="434" width="13.6328125" style="7" bestFit="1" customWidth="1"/>
    <col min="435" max="435" width="12.7265625" style="7" bestFit="1" customWidth="1"/>
    <col min="436" max="439" width="8.7265625" style="7"/>
    <col min="440" max="440" width="11.08984375" style="7" bestFit="1" customWidth="1"/>
    <col min="441" max="442" width="13.6328125" style="7" bestFit="1" customWidth="1"/>
    <col min="443" max="444" width="12.7265625" style="7" bestFit="1" customWidth="1"/>
    <col min="445" max="445" width="13.6328125" style="7" bestFit="1" customWidth="1"/>
    <col min="446" max="446" width="11.6328125" style="7" bestFit="1" customWidth="1"/>
    <col min="447" max="447" width="9.453125" style="7" bestFit="1" customWidth="1"/>
    <col min="448" max="448" width="11.90625" style="7" bestFit="1" customWidth="1"/>
    <col min="449" max="449" width="10.26953125" style="7" bestFit="1" customWidth="1"/>
    <col min="450" max="451" width="8.7265625" style="7"/>
    <col min="452" max="452" width="11.6328125" style="7" bestFit="1" customWidth="1"/>
    <col min="453" max="453" width="8.7265625" style="7"/>
    <col min="454" max="454" width="10.81640625" style="7" bestFit="1" customWidth="1"/>
    <col min="455" max="456" width="8.7265625" style="7"/>
    <col min="457" max="457" width="10.81640625" style="7" bestFit="1" customWidth="1"/>
    <col min="458" max="458" width="10" style="7" bestFit="1" customWidth="1"/>
    <col min="459" max="459" width="12.453125" style="7" bestFit="1" customWidth="1"/>
    <col min="460" max="460" width="11.08984375" style="7" bestFit="1" customWidth="1"/>
    <col min="461" max="464" width="8.7265625" style="7"/>
    <col min="465" max="465" width="11.90625" style="7" bestFit="1" customWidth="1"/>
    <col min="466" max="466" width="11.6328125" style="7" bestFit="1" customWidth="1"/>
    <col min="467" max="467" width="11.90625" style="7" bestFit="1" customWidth="1"/>
    <col min="468" max="469" width="11.08984375" style="7" bestFit="1" customWidth="1"/>
    <col min="470" max="470" width="11.90625" style="7" bestFit="1" customWidth="1"/>
    <col min="471" max="471" width="12.7265625" style="7" bestFit="1" customWidth="1"/>
    <col min="472" max="473" width="11.90625" style="7" bestFit="1" customWidth="1"/>
    <col min="474" max="476" width="8.7265625" style="7"/>
    <col min="477" max="478" width="12.7265625" style="7" bestFit="1" customWidth="1"/>
    <col min="479" max="479" width="11.90625" style="7" bestFit="1" customWidth="1"/>
    <col min="480" max="480" width="12.453125" style="7" bestFit="1" customWidth="1"/>
    <col min="481" max="482" width="11.90625" style="7" bestFit="1" customWidth="1"/>
    <col min="483" max="483" width="11.08984375" style="7" bestFit="1" customWidth="1"/>
    <col min="484" max="484" width="8.7265625" style="7"/>
    <col min="485" max="485" width="12.7265625" style="7" bestFit="1" customWidth="1"/>
    <col min="486" max="486" width="9.453125" style="7" bestFit="1" customWidth="1"/>
    <col min="487" max="487" width="11.90625" style="7" bestFit="1" customWidth="1"/>
    <col min="488" max="488" width="12.7265625" style="7" bestFit="1" customWidth="1"/>
    <col min="489" max="491" width="11.90625" style="7" bestFit="1" customWidth="1"/>
    <col min="492" max="492" width="11.08984375" style="7" bestFit="1" customWidth="1"/>
    <col min="493" max="494" width="11.90625" style="7" bestFit="1" customWidth="1"/>
    <col min="495" max="499" width="8.7265625" style="7"/>
    <col min="500" max="500" width="10.81640625" style="7" bestFit="1" customWidth="1"/>
    <col min="501" max="501" width="11.90625" style="7" bestFit="1" customWidth="1"/>
    <col min="502" max="502" width="12.7265625" style="7" bestFit="1" customWidth="1"/>
    <col min="503" max="504" width="11.90625" style="7" bestFit="1" customWidth="1"/>
    <col min="505" max="506" width="12.7265625" style="7" bestFit="1" customWidth="1"/>
    <col min="507" max="508" width="11.90625" style="7" bestFit="1" customWidth="1"/>
    <col min="509" max="510" width="8.7265625" style="7"/>
    <col min="511" max="512" width="9.81640625" style="7" bestFit="1" customWidth="1"/>
    <col min="513" max="513" width="9" style="7" bestFit="1" customWidth="1"/>
    <col min="514" max="514" width="8.7265625" style="7"/>
    <col min="515" max="517" width="9" style="7" bestFit="1" customWidth="1"/>
    <col min="518" max="518" width="8.7265625" style="7"/>
    <col min="519" max="520" width="9" style="7" bestFit="1" customWidth="1"/>
    <col min="521" max="522" width="8.7265625" style="7"/>
    <col min="523" max="523" width="9" style="7" bestFit="1" customWidth="1"/>
    <col min="524" max="531" width="8.7265625" style="7"/>
    <col min="532" max="533" width="9.81640625" style="7" bestFit="1" customWidth="1"/>
    <col min="534" max="534" width="9.54296875" style="7" bestFit="1" customWidth="1"/>
    <col min="535" max="535" width="8.7265625" style="7"/>
    <col min="536" max="537" width="9.81640625" style="7" bestFit="1" customWidth="1"/>
    <col min="538" max="538" width="9" style="7" bestFit="1" customWidth="1"/>
    <col min="539" max="539" width="8.7265625" style="7"/>
    <col min="540" max="541" width="9.81640625" style="7" bestFit="1" customWidth="1"/>
    <col min="542" max="542" width="9.54296875" style="7" bestFit="1" customWidth="1"/>
    <col min="543" max="543" width="8.7265625" style="7"/>
    <col min="544" max="545" width="9" style="7" bestFit="1" customWidth="1"/>
    <col min="546" max="546" width="9.54296875" style="7" bestFit="1" customWidth="1"/>
    <col min="547" max="547" width="8.7265625" style="7"/>
    <col min="548" max="550" width="9" style="7" bestFit="1" customWidth="1"/>
    <col min="551" max="552" width="8.7265625" style="7"/>
    <col min="553" max="554" width="10.08984375" style="7" bestFit="1" customWidth="1"/>
    <col min="555" max="555" width="9" style="7" bestFit="1" customWidth="1"/>
    <col min="556" max="556" width="8.7265625" style="7"/>
    <col min="557" max="558" width="9.81640625" style="7" bestFit="1" customWidth="1"/>
    <col min="559" max="571" width="8.7265625" style="7"/>
    <col min="572" max="572" width="9.81640625" style="7" bestFit="1" customWidth="1"/>
    <col min="573" max="573" width="9" style="7" bestFit="1" customWidth="1"/>
    <col min="574" max="587" width="8.7265625" style="7"/>
    <col min="588" max="588" width="9" style="7" bestFit="1" customWidth="1"/>
    <col min="589" max="16384" width="8.7265625" style="7"/>
  </cols>
  <sheetData>
    <row r="1" spans="1:588" s="5" customFormat="1">
      <c r="A1" s="1"/>
      <c r="B1" s="1"/>
      <c r="C1" s="1" t="s">
        <v>0</v>
      </c>
      <c r="D1" s="2" t="s">
        <v>1</v>
      </c>
      <c r="E1" s="3"/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1517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4" t="s">
        <v>48</v>
      </c>
      <c r="BB1" s="4" t="s">
        <v>49</v>
      </c>
      <c r="BC1" s="4" t="s">
        <v>50</v>
      </c>
      <c r="BD1" s="4" t="s">
        <v>51</v>
      </c>
      <c r="BE1" s="4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60</v>
      </c>
      <c r="BN1" s="4" t="s">
        <v>61</v>
      </c>
      <c r="BO1" s="4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73</v>
      </c>
      <c r="CA1" s="4" t="s">
        <v>74</v>
      </c>
      <c r="CB1" s="4" t="s">
        <v>75</v>
      </c>
      <c r="CC1" s="4" t="s">
        <v>76</v>
      </c>
      <c r="CD1" s="4" t="s">
        <v>77</v>
      </c>
      <c r="CE1" s="4" t="s">
        <v>78</v>
      </c>
      <c r="CF1" s="4" t="s">
        <v>79</v>
      </c>
      <c r="CG1" s="4" t="s">
        <v>80</v>
      </c>
      <c r="CH1" s="4" t="s">
        <v>81</v>
      </c>
      <c r="CI1" s="4" t="s">
        <v>82</v>
      </c>
      <c r="CJ1" s="4" t="s">
        <v>83</v>
      </c>
      <c r="CK1" s="4" t="s">
        <v>84</v>
      </c>
      <c r="CL1" s="4" t="s">
        <v>85</v>
      </c>
      <c r="CM1" s="4" t="s">
        <v>86</v>
      </c>
      <c r="CN1" s="4" t="s">
        <v>87</v>
      </c>
      <c r="CO1" s="4" t="s">
        <v>88</v>
      </c>
      <c r="CP1" s="4" t="s">
        <v>89</v>
      </c>
      <c r="CQ1" s="4" t="s">
        <v>90</v>
      </c>
      <c r="CR1" s="4" t="s">
        <v>91</v>
      </c>
      <c r="CS1" s="4" t="s">
        <v>92</v>
      </c>
      <c r="CT1" s="4" t="s">
        <v>93</v>
      </c>
      <c r="CU1" s="4" t="s">
        <v>94</v>
      </c>
      <c r="CV1" s="4" t="s">
        <v>95</v>
      </c>
      <c r="CW1" s="4" t="s">
        <v>96</v>
      </c>
      <c r="CX1" s="4" t="s">
        <v>97</v>
      </c>
      <c r="CY1" s="4" t="s">
        <v>98</v>
      </c>
      <c r="CZ1" s="4" t="s">
        <v>99</v>
      </c>
      <c r="DA1" s="4" t="s">
        <v>100</v>
      </c>
      <c r="DB1" s="4" t="s">
        <v>101</v>
      </c>
      <c r="DC1" s="4" t="s">
        <v>102</v>
      </c>
      <c r="DD1" s="4" t="s">
        <v>103</v>
      </c>
      <c r="DE1" s="4" t="s">
        <v>104</v>
      </c>
      <c r="DF1" s="4" t="s">
        <v>105</v>
      </c>
      <c r="DG1" s="4" t="s">
        <v>106</v>
      </c>
      <c r="DH1" s="4" t="s">
        <v>107</v>
      </c>
      <c r="DI1" s="4" t="s">
        <v>108</v>
      </c>
      <c r="DJ1" s="4" t="s">
        <v>109</v>
      </c>
      <c r="DK1" s="4" t="s">
        <v>110</v>
      </c>
      <c r="DL1" s="4" t="s">
        <v>111</v>
      </c>
      <c r="DM1" s="4" t="s">
        <v>112</v>
      </c>
      <c r="DN1" s="4" t="s">
        <v>113</v>
      </c>
      <c r="DO1" s="4" t="s">
        <v>114</v>
      </c>
      <c r="DP1" s="4" t="s">
        <v>115</v>
      </c>
      <c r="DQ1" s="4" t="s">
        <v>116</v>
      </c>
      <c r="DR1" s="4" t="s">
        <v>117</v>
      </c>
      <c r="DS1" s="4" t="s">
        <v>118</v>
      </c>
      <c r="DT1" s="4" t="s">
        <v>119</v>
      </c>
      <c r="DU1" s="4" t="s">
        <v>120</v>
      </c>
      <c r="DV1" s="4" t="s">
        <v>121</v>
      </c>
      <c r="DW1" s="4" t="s">
        <v>122</v>
      </c>
      <c r="DX1" s="4" t="s">
        <v>123</v>
      </c>
      <c r="DY1" s="4" t="s">
        <v>124</v>
      </c>
      <c r="DZ1" s="4" t="s">
        <v>125</v>
      </c>
      <c r="EA1" s="4" t="s">
        <v>126</v>
      </c>
      <c r="EB1" s="4" t="s">
        <v>127</v>
      </c>
      <c r="EC1" s="4" t="s">
        <v>128</v>
      </c>
      <c r="ED1" s="4" t="s">
        <v>129</v>
      </c>
      <c r="EE1" s="4" t="s">
        <v>130</v>
      </c>
      <c r="EF1" s="4" t="s">
        <v>131</v>
      </c>
      <c r="EG1" s="4" t="s">
        <v>132</v>
      </c>
      <c r="EH1" s="4" t="s">
        <v>133</v>
      </c>
      <c r="EI1" s="4" t="s">
        <v>134</v>
      </c>
      <c r="EJ1" s="4" t="s">
        <v>135</v>
      </c>
      <c r="EK1" s="4" t="s">
        <v>136</v>
      </c>
      <c r="EL1" s="4" t="s">
        <v>137</v>
      </c>
      <c r="EM1" s="4" t="s">
        <v>138</v>
      </c>
      <c r="EN1" s="4" t="s">
        <v>139</v>
      </c>
      <c r="EO1" s="4" t="s">
        <v>140</v>
      </c>
      <c r="EP1" s="4" t="s">
        <v>141</v>
      </c>
      <c r="EQ1" s="4" t="s">
        <v>142</v>
      </c>
      <c r="ER1" s="4" t="s">
        <v>143</v>
      </c>
      <c r="ES1" s="4" t="s">
        <v>144</v>
      </c>
      <c r="ET1" s="4" t="s">
        <v>145</v>
      </c>
      <c r="EU1" s="4" t="s">
        <v>146</v>
      </c>
      <c r="EV1" s="4" t="s">
        <v>147</v>
      </c>
      <c r="EW1" s="4" t="s">
        <v>148</v>
      </c>
      <c r="EX1" s="4" t="s">
        <v>149</v>
      </c>
      <c r="EY1" s="4" t="s">
        <v>150</v>
      </c>
      <c r="EZ1" s="4" t="s">
        <v>151</v>
      </c>
      <c r="FA1" s="4" t="s">
        <v>152</v>
      </c>
      <c r="FB1" s="4" t="s">
        <v>153</v>
      </c>
      <c r="FC1" s="5" t="s">
        <v>154</v>
      </c>
      <c r="FD1" s="5" t="s">
        <v>155</v>
      </c>
      <c r="FE1" s="5" t="s">
        <v>156</v>
      </c>
      <c r="FF1" s="5" t="s">
        <v>157</v>
      </c>
      <c r="FG1" s="5" t="s">
        <v>158</v>
      </c>
      <c r="FH1" s="5" t="s">
        <v>159</v>
      </c>
      <c r="FI1" s="5" t="s">
        <v>160</v>
      </c>
      <c r="FJ1" s="5" t="s">
        <v>161</v>
      </c>
      <c r="FK1" s="5" t="s">
        <v>162</v>
      </c>
      <c r="FL1" s="5" t="s">
        <v>163</v>
      </c>
      <c r="FM1" s="5" t="s">
        <v>164</v>
      </c>
      <c r="FN1" s="5" t="s">
        <v>165</v>
      </c>
      <c r="FO1" s="5" t="s">
        <v>166</v>
      </c>
      <c r="FP1" s="5" t="s">
        <v>167</v>
      </c>
      <c r="FQ1" s="5" t="s">
        <v>168</v>
      </c>
      <c r="FR1" s="5" t="s">
        <v>169</v>
      </c>
      <c r="FS1" s="5" t="s">
        <v>170</v>
      </c>
      <c r="FT1" s="5" t="s">
        <v>171</v>
      </c>
      <c r="FU1" s="5" t="s">
        <v>172</v>
      </c>
      <c r="FV1" s="5" t="s">
        <v>173</v>
      </c>
      <c r="FW1" s="5" t="s">
        <v>174</v>
      </c>
      <c r="FX1" s="5" t="s">
        <v>175</v>
      </c>
      <c r="FY1" s="5" t="s">
        <v>176</v>
      </c>
      <c r="FZ1" s="5" t="s">
        <v>177</v>
      </c>
      <c r="GA1" s="5" t="s">
        <v>178</v>
      </c>
      <c r="GB1" s="5" t="s">
        <v>179</v>
      </c>
      <c r="GC1" s="5" t="s">
        <v>180</v>
      </c>
      <c r="GD1" s="5" t="s">
        <v>181</v>
      </c>
      <c r="GE1" s="5" t="s">
        <v>182</v>
      </c>
      <c r="GF1" s="5" t="s">
        <v>183</v>
      </c>
      <c r="GG1" s="5" t="s">
        <v>184</v>
      </c>
      <c r="GH1" s="5" t="s">
        <v>185</v>
      </c>
      <c r="GI1" s="5" t="s">
        <v>186</v>
      </c>
      <c r="GJ1" s="5" t="s">
        <v>187</v>
      </c>
      <c r="GK1" s="5" t="s">
        <v>188</v>
      </c>
      <c r="GL1" s="5" t="s">
        <v>189</v>
      </c>
      <c r="GM1" s="5" t="s">
        <v>190</v>
      </c>
      <c r="GN1" s="5" t="s">
        <v>191</v>
      </c>
      <c r="GO1" s="5" t="s">
        <v>192</v>
      </c>
      <c r="GP1" s="5" t="s">
        <v>193</v>
      </c>
      <c r="GQ1" s="5" t="s">
        <v>194</v>
      </c>
      <c r="GR1" s="5" t="s">
        <v>195</v>
      </c>
      <c r="GS1" s="5" t="s">
        <v>196</v>
      </c>
      <c r="GT1" s="5" t="s">
        <v>197</v>
      </c>
      <c r="GU1" s="5" t="s">
        <v>198</v>
      </c>
      <c r="GV1" s="5" t="s">
        <v>199</v>
      </c>
      <c r="GW1" s="5" t="s">
        <v>200</v>
      </c>
      <c r="GX1" s="5" t="s">
        <v>201</v>
      </c>
      <c r="GY1" s="5" t="s">
        <v>202</v>
      </c>
      <c r="GZ1" s="5" t="s">
        <v>203</v>
      </c>
      <c r="HA1" s="5" t="s">
        <v>204</v>
      </c>
      <c r="HB1" s="5" t="s">
        <v>205</v>
      </c>
      <c r="HC1" s="5" t="s">
        <v>145</v>
      </c>
      <c r="HD1" s="5" t="s">
        <v>206</v>
      </c>
      <c r="HE1" s="5" t="s">
        <v>207</v>
      </c>
      <c r="HF1" s="5" t="s">
        <v>208</v>
      </c>
      <c r="HG1" s="5" t="s">
        <v>209</v>
      </c>
      <c r="HH1" s="5" t="s">
        <v>210</v>
      </c>
      <c r="HI1" s="5" t="s">
        <v>211</v>
      </c>
      <c r="HJ1" s="5" t="s">
        <v>212</v>
      </c>
      <c r="HK1" s="5" t="s">
        <v>213</v>
      </c>
      <c r="HL1" s="5" t="s">
        <v>214</v>
      </c>
      <c r="HM1" s="5" t="s">
        <v>141</v>
      </c>
      <c r="HN1" s="5" t="s">
        <v>215</v>
      </c>
      <c r="HO1" s="5" t="s">
        <v>216</v>
      </c>
      <c r="HP1" s="5" t="s">
        <v>217</v>
      </c>
      <c r="HQ1" s="5" t="s">
        <v>218</v>
      </c>
      <c r="HR1" s="5" t="s">
        <v>219</v>
      </c>
      <c r="HS1" s="5" t="s">
        <v>220</v>
      </c>
      <c r="HT1" s="5" t="s">
        <v>221</v>
      </c>
      <c r="HU1" s="5" t="s">
        <v>222</v>
      </c>
      <c r="HV1" s="5" t="s">
        <v>223</v>
      </c>
      <c r="HW1" s="5" t="s">
        <v>224</v>
      </c>
      <c r="HX1" s="5" t="s">
        <v>225</v>
      </c>
      <c r="HY1" s="5" t="s">
        <v>226</v>
      </c>
      <c r="HZ1" s="5" t="s">
        <v>227</v>
      </c>
      <c r="IA1" s="5" t="s">
        <v>228</v>
      </c>
      <c r="IB1" s="5" t="s">
        <v>229</v>
      </c>
      <c r="IC1" s="5" t="s">
        <v>230</v>
      </c>
      <c r="ID1" s="5" t="s">
        <v>231</v>
      </c>
      <c r="IE1" s="5" t="s">
        <v>232</v>
      </c>
      <c r="IF1" s="5" t="s">
        <v>233</v>
      </c>
      <c r="IG1" s="5" t="s">
        <v>234</v>
      </c>
      <c r="IH1" s="5" t="s">
        <v>235</v>
      </c>
      <c r="II1" s="5" t="s">
        <v>236</v>
      </c>
      <c r="IJ1" s="5" t="s">
        <v>237</v>
      </c>
      <c r="IK1" s="5" t="s">
        <v>238</v>
      </c>
      <c r="IL1" s="5" t="s">
        <v>239</v>
      </c>
      <c r="IM1" s="5" t="s">
        <v>240</v>
      </c>
      <c r="IN1" s="5" t="s">
        <v>241</v>
      </c>
      <c r="IO1" s="5" t="s">
        <v>242</v>
      </c>
      <c r="IP1" s="5" t="s">
        <v>243</v>
      </c>
      <c r="IQ1" s="5" t="s">
        <v>244</v>
      </c>
      <c r="IR1" s="5" t="s">
        <v>245</v>
      </c>
      <c r="IS1" s="5" t="s">
        <v>246</v>
      </c>
      <c r="IT1" s="5" t="s">
        <v>247</v>
      </c>
      <c r="IU1" s="5" t="s">
        <v>248</v>
      </c>
      <c r="IV1" s="5" t="s">
        <v>249</v>
      </c>
      <c r="IW1" s="5" t="s">
        <v>250</v>
      </c>
      <c r="IX1" s="5" t="s">
        <v>251</v>
      </c>
      <c r="IY1" s="5" t="s">
        <v>252</v>
      </c>
      <c r="IZ1" s="5" t="s">
        <v>253</v>
      </c>
      <c r="JA1" s="5" t="s">
        <v>254</v>
      </c>
      <c r="JB1" s="5" t="s">
        <v>255</v>
      </c>
      <c r="JC1" s="5" t="s">
        <v>256</v>
      </c>
      <c r="JD1" s="5" t="s">
        <v>257</v>
      </c>
      <c r="JE1" s="5" t="s">
        <v>258</v>
      </c>
      <c r="JF1" s="5" t="s">
        <v>259</v>
      </c>
      <c r="JG1" s="5" t="s">
        <v>260</v>
      </c>
      <c r="JH1" s="5" t="s">
        <v>261</v>
      </c>
      <c r="JI1" s="5" t="s">
        <v>262</v>
      </c>
      <c r="JJ1" s="5" t="s">
        <v>263</v>
      </c>
      <c r="JK1" s="5" t="s">
        <v>264</v>
      </c>
      <c r="JL1" s="5" t="s">
        <v>265</v>
      </c>
      <c r="JM1" s="5" t="s">
        <v>266</v>
      </c>
      <c r="JN1" s="5" t="s">
        <v>267</v>
      </c>
      <c r="JO1" s="5" t="s">
        <v>268</v>
      </c>
      <c r="JP1" s="5" t="s">
        <v>269</v>
      </c>
      <c r="JQ1" s="5" t="s">
        <v>270</v>
      </c>
      <c r="JR1" s="5" t="s">
        <v>271</v>
      </c>
      <c r="JS1" s="5" t="s">
        <v>272</v>
      </c>
      <c r="JT1" s="5" t="s">
        <v>273</v>
      </c>
      <c r="JU1" s="5" t="s">
        <v>274</v>
      </c>
      <c r="JV1" s="5" t="s">
        <v>275</v>
      </c>
      <c r="JW1" s="5" t="s">
        <v>276</v>
      </c>
      <c r="JX1" s="5" t="s">
        <v>277</v>
      </c>
      <c r="JY1" s="5" t="s">
        <v>278</v>
      </c>
      <c r="JZ1" s="5" t="s">
        <v>279</v>
      </c>
      <c r="KA1" s="5" t="s">
        <v>280</v>
      </c>
      <c r="KB1" s="5" t="s">
        <v>281</v>
      </c>
      <c r="KC1" s="5" t="s">
        <v>282</v>
      </c>
      <c r="KD1" s="5" t="s">
        <v>283</v>
      </c>
      <c r="KE1" s="5" t="s">
        <v>284</v>
      </c>
      <c r="KF1" s="5" t="s">
        <v>285</v>
      </c>
      <c r="KG1" s="5" t="s">
        <v>286</v>
      </c>
      <c r="KH1" s="5" t="s">
        <v>287</v>
      </c>
      <c r="KI1" s="5" t="s">
        <v>288</v>
      </c>
      <c r="KJ1" s="5" t="s">
        <v>289</v>
      </c>
      <c r="KK1" s="5" t="s">
        <v>208</v>
      </c>
      <c r="KL1" s="5" t="s">
        <v>290</v>
      </c>
      <c r="KM1" s="5" t="s">
        <v>291</v>
      </c>
      <c r="KN1" s="5" t="s">
        <v>292</v>
      </c>
      <c r="KO1" s="5" t="s">
        <v>293</v>
      </c>
      <c r="KP1" s="5" t="s">
        <v>294</v>
      </c>
      <c r="KQ1" s="5" t="s">
        <v>295</v>
      </c>
      <c r="KR1" s="5" t="s">
        <v>296</v>
      </c>
      <c r="KS1" s="5" t="s">
        <v>297</v>
      </c>
      <c r="KT1" s="5" t="s">
        <v>298</v>
      </c>
      <c r="KU1" s="5" t="s">
        <v>178</v>
      </c>
      <c r="KV1" s="5" t="s">
        <v>299</v>
      </c>
      <c r="KW1" s="5" t="s">
        <v>300</v>
      </c>
      <c r="KX1" s="5" t="s">
        <v>301</v>
      </c>
      <c r="KY1" s="5" t="s">
        <v>302</v>
      </c>
      <c r="KZ1" s="5" t="s">
        <v>303</v>
      </c>
      <c r="LA1" s="5" t="s">
        <v>304</v>
      </c>
      <c r="LB1" s="5" t="s">
        <v>145</v>
      </c>
      <c r="LC1" s="5" t="s">
        <v>305</v>
      </c>
      <c r="LD1" s="5" t="s">
        <v>306</v>
      </c>
      <c r="LE1" s="5" t="s">
        <v>307</v>
      </c>
      <c r="LF1" s="5" t="s">
        <v>308</v>
      </c>
      <c r="LG1" s="5" t="s">
        <v>309</v>
      </c>
      <c r="LH1" s="5" t="s">
        <v>310</v>
      </c>
      <c r="LI1" s="5" t="s">
        <v>311</v>
      </c>
      <c r="LJ1" s="5" t="s">
        <v>312</v>
      </c>
      <c r="LK1" s="5" t="s">
        <v>313</v>
      </c>
      <c r="LL1" s="5" t="s">
        <v>314</v>
      </c>
      <c r="LM1" s="5" t="s">
        <v>315</v>
      </c>
      <c r="LN1" s="5" t="s">
        <v>316</v>
      </c>
      <c r="LO1" s="5" t="s">
        <v>317</v>
      </c>
      <c r="LP1" s="5" t="s">
        <v>318</v>
      </c>
      <c r="LQ1" s="5" t="s">
        <v>319</v>
      </c>
      <c r="LR1" s="5" t="s">
        <v>320</v>
      </c>
      <c r="LS1" s="5" t="s">
        <v>321</v>
      </c>
      <c r="LT1" s="5" t="s">
        <v>322</v>
      </c>
      <c r="LU1" s="5" t="s">
        <v>323</v>
      </c>
      <c r="LV1" s="5" t="s">
        <v>324</v>
      </c>
      <c r="LW1" s="5" t="s">
        <v>325</v>
      </c>
      <c r="LX1" s="5" t="s">
        <v>326</v>
      </c>
      <c r="LY1" s="5" t="s">
        <v>327</v>
      </c>
      <c r="LZ1" s="5" t="s">
        <v>328</v>
      </c>
      <c r="MA1" s="5" t="s">
        <v>329</v>
      </c>
      <c r="MB1" s="5" t="s">
        <v>330</v>
      </c>
      <c r="MC1" s="5" t="s">
        <v>331</v>
      </c>
      <c r="MD1" s="5" t="s">
        <v>332</v>
      </c>
      <c r="ME1" s="5" t="s">
        <v>333</v>
      </c>
      <c r="MF1" s="5" t="s">
        <v>334</v>
      </c>
      <c r="MG1" s="5" t="s">
        <v>335</v>
      </c>
      <c r="MH1" s="5" t="s">
        <v>336</v>
      </c>
      <c r="MI1" s="5" t="s">
        <v>337</v>
      </c>
      <c r="MJ1" s="5" t="s">
        <v>338</v>
      </c>
      <c r="MK1" s="5" t="s">
        <v>339</v>
      </c>
      <c r="ML1" s="5" t="s">
        <v>340</v>
      </c>
      <c r="MM1" s="5" t="s">
        <v>341</v>
      </c>
      <c r="MN1" s="5" t="s">
        <v>342</v>
      </c>
      <c r="MO1" s="5" t="s">
        <v>343</v>
      </c>
      <c r="MP1" s="5" t="s">
        <v>344</v>
      </c>
      <c r="MQ1" s="5" t="s">
        <v>345</v>
      </c>
      <c r="MR1" s="5" t="s">
        <v>346</v>
      </c>
      <c r="MS1" s="5" t="s">
        <v>347</v>
      </c>
      <c r="MT1" s="5" t="s">
        <v>348</v>
      </c>
      <c r="MU1" s="5" t="s">
        <v>349</v>
      </c>
      <c r="MV1" s="5" t="s">
        <v>350</v>
      </c>
      <c r="MW1" s="5" t="s">
        <v>351</v>
      </c>
      <c r="MX1" s="5" t="s">
        <v>352</v>
      </c>
      <c r="MY1" s="5" t="s">
        <v>353</v>
      </c>
      <c r="MZ1" s="5" t="s">
        <v>354</v>
      </c>
      <c r="NA1" s="5" t="s">
        <v>355</v>
      </c>
      <c r="NB1" s="5" t="s">
        <v>356</v>
      </c>
      <c r="NC1" s="5" t="s">
        <v>357</v>
      </c>
      <c r="ND1" s="5" t="s">
        <v>358</v>
      </c>
      <c r="NE1" s="5" t="s">
        <v>359</v>
      </c>
      <c r="NF1" s="5" t="s">
        <v>360</v>
      </c>
      <c r="NG1" s="5" t="s">
        <v>361</v>
      </c>
      <c r="NH1" s="5" t="s">
        <v>362</v>
      </c>
      <c r="NI1" s="5" t="s">
        <v>363</v>
      </c>
      <c r="NJ1" s="5" t="s">
        <v>364</v>
      </c>
      <c r="NK1" s="5" t="s">
        <v>365</v>
      </c>
      <c r="NL1" s="5" t="s">
        <v>366</v>
      </c>
      <c r="NM1" s="5" t="s">
        <v>367</v>
      </c>
      <c r="NN1" s="5" t="s">
        <v>368</v>
      </c>
      <c r="NO1" s="5" t="s">
        <v>369</v>
      </c>
      <c r="NP1" s="5" t="s">
        <v>370</v>
      </c>
      <c r="NQ1" s="5" t="s">
        <v>371</v>
      </c>
      <c r="NR1" s="5" t="s">
        <v>372</v>
      </c>
      <c r="NS1" s="5" t="s">
        <v>373</v>
      </c>
      <c r="NT1" s="5" t="s">
        <v>374</v>
      </c>
      <c r="NU1" s="5" t="s">
        <v>375</v>
      </c>
      <c r="NV1" s="5" t="s">
        <v>376</v>
      </c>
      <c r="NW1" s="5" t="s">
        <v>377</v>
      </c>
      <c r="NX1" s="5" t="s">
        <v>378</v>
      </c>
      <c r="NY1" s="5" t="s">
        <v>379</v>
      </c>
      <c r="NZ1" s="5" t="s">
        <v>380</v>
      </c>
      <c r="OA1" s="5" t="s">
        <v>381</v>
      </c>
      <c r="OB1" s="5" t="s">
        <v>382</v>
      </c>
      <c r="OC1" s="5" t="s">
        <v>383</v>
      </c>
      <c r="OD1" s="5" t="s">
        <v>384</v>
      </c>
      <c r="OE1" s="5" t="s">
        <v>385</v>
      </c>
      <c r="OF1" s="5" t="s">
        <v>386</v>
      </c>
      <c r="OG1" s="5" t="s">
        <v>387</v>
      </c>
      <c r="OH1" s="5" t="s">
        <v>388</v>
      </c>
      <c r="OI1" s="5" t="s">
        <v>389</v>
      </c>
      <c r="OJ1" s="5" t="s">
        <v>390</v>
      </c>
      <c r="OK1" s="5" t="s">
        <v>391</v>
      </c>
      <c r="OL1" s="5" t="s">
        <v>392</v>
      </c>
      <c r="OM1" s="5" t="s">
        <v>393</v>
      </c>
      <c r="ON1" s="5" t="s">
        <v>394</v>
      </c>
      <c r="OO1" s="5" t="s">
        <v>395</v>
      </c>
      <c r="OP1" s="5" t="s">
        <v>396</v>
      </c>
      <c r="OQ1" s="5" t="s">
        <v>397</v>
      </c>
      <c r="OR1" s="5" t="s">
        <v>398</v>
      </c>
      <c r="OS1" s="5" t="s">
        <v>399</v>
      </c>
      <c r="OT1" s="5" t="s">
        <v>400</v>
      </c>
      <c r="OU1" s="5" t="s">
        <v>401</v>
      </c>
      <c r="OV1" s="5" t="s">
        <v>402</v>
      </c>
      <c r="OW1" s="5" t="s">
        <v>403</v>
      </c>
      <c r="OX1" s="5" t="s">
        <v>404</v>
      </c>
      <c r="OY1" s="5" t="s">
        <v>405</v>
      </c>
      <c r="OZ1" s="5" t="s">
        <v>406</v>
      </c>
      <c r="PA1" s="5" t="s">
        <v>407</v>
      </c>
      <c r="PB1" s="5" t="s">
        <v>408</v>
      </c>
      <c r="PC1" s="5" t="s">
        <v>409</v>
      </c>
      <c r="PD1" s="5" t="s">
        <v>410</v>
      </c>
      <c r="PE1" s="5" t="s">
        <v>411</v>
      </c>
      <c r="PF1" s="5" t="s">
        <v>412</v>
      </c>
      <c r="PG1" s="5" t="s">
        <v>413</v>
      </c>
      <c r="PH1" s="5" t="s">
        <v>414</v>
      </c>
      <c r="PI1" s="5" t="s">
        <v>415</v>
      </c>
      <c r="PJ1" s="5" t="s">
        <v>416</v>
      </c>
      <c r="PK1" s="5" t="s">
        <v>417</v>
      </c>
      <c r="PL1" s="5" t="s">
        <v>418</v>
      </c>
      <c r="PM1" s="5" t="s">
        <v>419</v>
      </c>
      <c r="PN1" s="5" t="s">
        <v>420</v>
      </c>
      <c r="PO1" s="5" t="s">
        <v>421</v>
      </c>
      <c r="PP1" s="5" t="s">
        <v>422</v>
      </c>
      <c r="PQ1" s="5" t="s">
        <v>423</v>
      </c>
      <c r="PR1" s="5" t="s">
        <v>424</v>
      </c>
      <c r="PS1" s="5" t="s">
        <v>425</v>
      </c>
      <c r="PT1" s="5" t="s">
        <v>426</v>
      </c>
      <c r="PU1" s="5" t="s">
        <v>427</v>
      </c>
      <c r="PV1" s="5" t="s">
        <v>428</v>
      </c>
      <c r="PW1" s="5" t="s">
        <v>429</v>
      </c>
      <c r="PX1" s="5" t="s">
        <v>430</v>
      </c>
      <c r="PY1" s="5" t="s">
        <v>431</v>
      </c>
      <c r="PZ1" s="5" t="s">
        <v>432</v>
      </c>
      <c r="QA1" s="5" t="s">
        <v>433</v>
      </c>
      <c r="QB1" s="5" t="s">
        <v>434</v>
      </c>
      <c r="QC1" s="5" t="s">
        <v>435</v>
      </c>
      <c r="QD1" s="5" t="s">
        <v>436</v>
      </c>
      <c r="QE1" s="5" t="s">
        <v>437</v>
      </c>
      <c r="QF1" s="5" t="s">
        <v>438</v>
      </c>
      <c r="QG1" s="5" t="s">
        <v>439</v>
      </c>
      <c r="QH1" s="5" t="s">
        <v>440</v>
      </c>
      <c r="QI1" s="5" t="s">
        <v>441</v>
      </c>
      <c r="QJ1" s="5" t="s">
        <v>442</v>
      </c>
      <c r="QK1" s="5" t="s">
        <v>290</v>
      </c>
      <c r="QL1" s="5" t="s">
        <v>443</v>
      </c>
      <c r="QM1" s="5" t="s">
        <v>444</v>
      </c>
      <c r="QN1" s="5" t="s">
        <v>445</v>
      </c>
      <c r="QO1" s="5" t="s">
        <v>446</v>
      </c>
      <c r="QP1" s="5" t="s">
        <v>447</v>
      </c>
      <c r="QQ1" s="5" t="s">
        <v>448</v>
      </c>
      <c r="QR1" s="5" t="s">
        <v>449</v>
      </c>
      <c r="QS1" s="5" t="s">
        <v>450</v>
      </c>
      <c r="QT1" s="5" t="s">
        <v>451</v>
      </c>
      <c r="QU1" s="5" t="s">
        <v>452</v>
      </c>
      <c r="QV1" s="5" t="s">
        <v>453</v>
      </c>
      <c r="QW1" s="5" t="s">
        <v>454</v>
      </c>
      <c r="QX1" s="5" t="s">
        <v>455</v>
      </c>
      <c r="QY1" s="5" t="s">
        <v>456</v>
      </c>
      <c r="QZ1" s="5" t="s">
        <v>457</v>
      </c>
      <c r="RA1" s="5" t="s">
        <v>458</v>
      </c>
      <c r="RB1" s="5" t="s">
        <v>459</v>
      </c>
      <c r="RC1" s="5" t="s">
        <v>460</v>
      </c>
      <c r="RD1" s="5" t="s">
        <v>461</v>
      </c>
      <c r="RE1" s="5" t="s">
        <v>462</v>
      </c>
      <c r="RF1" s="5" t="s">
        <v>463</v>
      </c>
      <c r="RG1" s="5" t="s">
        <v>464</v>
      </c>
      <c r="RH1" s="5" t="s">
        <v>465</v>
      </c>
      <c r="RI1" s="5" t="s">
        <v>466</v>
      </c>
      <c r="RJ1" s="5" t="s">
        <v>467</v>
      </c>
      <c r="RK1" s="5" t="s">
        <v>468</v>
      </c>
      <c r="RL1" s="5" t="s">
        <v>469</v>
      </c>
      <c r="RM1" s="5" t="s">
        <v>470</v>
      </c>
      <c r="RN1" s="5" t="s">
        <v>471</v>
      </c>
      <c r="RO1" s="5" t="s">
        <v>472</v>
      </c>
      <c r="RP1" s="5" t="s">
        <v>473</v>
      </c>
      <c r="RQ1" s="5" t="s">
        <v>474</v>
      </c>
      <c r="RR1" s="5" t="s">
        <v>475</v>
      </c>
      <c r="RS1" s="5" t="s">
        <v>476</v>
      </c>
      <c r="RT1" s="5" t="s">
        <v>477</v>
      </c>
      <c r="RU1" s="5" t="s">
        <v>478</v>
      </c>
      <c r="RV1" s="5" t="s">
        <v>479</v>
      </c>
      <c r="RW1" s="5" t="s">
        <v>480</v>
      </c>
      <c r="RX1" s="5" t="s">
        <v>481</v>
      </c>
      <c r="RY1" s="5" t="s">
        <v>482</v>
      </c>
      <c r="RZ1" s="5" t="s">
        <v>483</v>
      </c>
      <c r="SA1" s="5" t="s">
        <v>484</v>
      </c>
      <c r="SB1" s="5" t="s">
        <v>485</v>
      </c>
      <c r="SC1" s="5" t="s">
        <v>486</v>
      </c>
      <c r="SD1" s="5" t="s">
        <v>487</v>
      </c>
      <c r="SE1" s="5" t="s">
        <v>488</v>
      </c>
      <c r="SF1" s="5" t="s">
        <v>489</v>
      </c>
      <c r="SG1" s="5" t="s">
        <v>490</v>
      </c>
      <c r="SH1" s="5" t="s">
        <v>491</v>
      </c>
      <c r="SI1" s="5" t="s">
        <v>492</v>
      </c>
      <c r="SJ1" s="5" t="s">
        <v>493</v>
      </c>
      <c r="SK1" s="5" t="s">
        <v>494</v>
      </c>
      <c r="SL1" s="5" t="s">
        <v>495</v>
      </c>
      <c r="SM1" s="5" t="s">
        <v>496</v>
      </c>
      <c r="SN1" s="5" t="s">
        <v>497</v>
      </c>
      <c r="SO1" s="4" t="s">
        <v>498</v>
      </c>
      <c r="SP1" s="5" t="s">
        <v>499</v>
      </c>
      <c r="SQ1" s="5" t="s">
        <v>500</v>
      </c>
      <c r="SR1" s="5" t="s">
        <v>501</v>
      </c>
      <c r="SS1" s="5" t="s">
        <v>502</v>
      </c>
      <c r="ST1" s="5" t="s">
        <v>503</v>
      </c>
      <c r="SU1" s="5" t="s">
        <v>504</v>
      </c>
      <c r="SV1" s="5" t="s">
        <v>505</v>
      </c>
      <c r="SW1" s="5" t="s">
        <v>506</v>
      </c>
      <c r="SX1" s="5" t="s">
        <v>507</v>
      </c>
      <c r="SY1" s="5" t="s">
        <v>508</v>
      </c>
      <c r="SZ1" s="5" t="s">
        <v>509</v>
      </c>
      <c r="TA1" s="5" t="s">
        <v>510</v>
      </c>
      <c r="TB1" s="5" t="s">
        <v>511</v>
      </c>
      <c r="TC1" s="5" t="s">
        <v>512</v>
      </c>
      <c r="TD1" s="5" t="s">
        <v>513</v>
      </c>
      <c r="TE1" s="5" t="s">
        <v>514</v>
      </c>
      <c r="TF1" s="5" t="s">
        <v>515</v>
      </c>
      <c r="TG1" s="5" t="s">
        <v>516</v>
      </c>
      <c r="TH1" s="5" t="s">
        <v>517</v>
      </c>
      <c r="TI1" s="5" t="s">
        <v>518</v>
      </c>
      <c r="TJ1" s="5" t="s">
        <v>519</v>
      </c>
      <c r="TK1" s="5" t="s">
        <v>520</v>
      </c>
      <c r="TL1" s="5" t="s">
        <v>521</v>
      </c>
      <c r="TM1" s="5" t="s">
        <v>522</v>
      </c>
      <c r="TN1" s="5" t="s">
        <v>523</v>
      </c>
      <c r="TO1" s="5" t="s">
        <v>524</v>
      </c>
      <c r="TP1" s="5" t="s">
        <v>525</v>
      </c>
      <c r="TQ1" s="5" t="s">
        <v>526</v>
      </c>
      <c r="TR1" s="5" t="s">
        <v>527</v>
      </c>
      <c r="TS1" s="5" t="s">
        <v>528</v>
      </c>
      <c r="TT1" s="5" t="s">
        <v>529</v>
      </c>
      <c r="TU1" s="5" t="s">
        <v>530</v>
      </c>
      <c r="TV1" s="5" t="s">
        <v>531</v>
      </c>
      <c r="TW1" s="5" t="s">
        <v>532</v>
      </c>
      <c r="TX1" s="5" t="s">
        <v>533</v>
      </c>
      <c r="TY1" s="5" t="s">
        <v>534</v>
      </c>
      <c r="TZ1" s="5" t="s">
        <v>535</v>
      </c>
      <c r="UA1" s="5" t="s">
        <v>536</v>
      </c>
      <c r="UB1" s="5" t="s">
        <v>537</v>
      </c>
      <c r="UC1" s="5" t="s">
        <v>538</v>
      </c>
      <c r="UD1" s="5" t="s">
        <v>539</v>
      </c>
      <c r="UE1" s="5" t="s">
        <v>540</v>
      </c>
      <c r="UF1" s="5" t="s">
        <v>541</v>
      </c>
      <c r="UG1" s="5" t="s">
        <v>542</v>
      </c>
      <c r="UH1" s="5" t="s">
        <v>543</v>
      </c>
      <c r="UI1" s="5" t="s">
        <v>544</v>
      </c>
      <c r="UJ1" s="5" t="s">
        <v>545</v>
      </c>
      <c r="UK1" s="5" t="s">
        <v>546</v>
      </c>
      <c r="UL1" s="5" t="s">
        <v>547</v>
      </c>
      <c r="UM1" s="5" t="s">
        <v>548</v>
      </c>
      <c r="UN1" s="5" t="s">
        <v>549</v>
      </c>
      <c r="UO1" s="5" t="s">
        <v>550</v>
      </c>
      <c r="UP1" s="5" t="s">
        <v>551</v>
      </c>
      <c r="UQ1" s="5" t="s">
        <v>552</v>
      </c>
      <c r="UR1" s="5" t="s">
        <v>553</v>
      </c>
      <c r="US1" s="5" t="s">
        <v>554</v>
      </c>
      <c r="UT1" s="5" t="s">
        <v>555</v>
      </c>
      <c r="UU1" s="5" t="s">
        <v>556</v>
      </c>
      <c r="UV1" s="5" t="s">
        <v>557</v>
      </c>
      <c r="UW1" s="5" t="s">
        <v>558</v>
      </c>
      <c r="UX1" s="5" t="s">
        <v>559</v>
      </c>
      <c r="UY1" s="5" t="s">
        <v>560</v>
      </c>
      <c r="UZ1" s="5" t="s">
        <v>561</v>
      </c>
      <c r="VA1" s="5" t="s">
        <v>562</v>
      </c>
      <c r="VB1" s="5" t="s">
        <v>563</v>
      </c>
      <c r="VC1" s="5" t="s">
        <v>564</v>
      </c>
      <c r="VD1" s="5" t="s">
        <v>565</v>
      </c>
      <c r="VE1" s="5" t="s">
        <v>566</v>
      </c>
      <c r="VF1" s="5" t="s">
        <v>567</v>
      </c>
      <c r="VG1" s="5" t="s">
        <v>568</v>
      </c>
      <c r="VH1" s="5" t="s">
        <v>569</v>
      </c>
      <c r="VI1" s="5" t="s">
        <v>570</v>
      </c>
      <c r="VJ1" s="5" t="s">
        <v>571</v>
      </c>
      <c r="VK1" s="5" t="s">
        <v>572</v>
      </c>
      <c r="VL1" s="5" t="s">
        <v>573</v>
      </c>
      <c r="VM1" s="5" t="s">
        <v>574</v>
      </c>
      <c r="VN1" s="5" t="s">
        <v>575</v>
      </c>
      <c r="VO1" s="5" t="s">
        <v>576</v>
      </c>
      <c r="VP1" s="5" t="s">
        <v>577</v>
      </c>
    </row>
    <row r="2" spans="1:588" s="5" customFormat="1">
      <c r="A2" s="1"/>
      <c r="B2" s="1" t="s">
        <v>578</v>
      </c>
      <c r="C2" s="1" t="s">
        <v>579</v>
      </c>
      <c r="D2" s="2" t="s">
        <v>580</v>
      </c>
      <c r="E2" s="3"/>
      <c r="F2" s="4" t="s">
        <v>581</v>
      </c>
      <c r="G2" s="4" t="s">
        <v>582</v>
      </c>
      <c r="H2" s="4" t="s">
        <v>583</v>
      </c>
      <c r="I2" s="4" t="s">
        <v>584</v>
      </c>
      <c r="J2" s="4" t="s">
        <v>585</v>
      </c>
      <c r="K2" s="4" t="s">
        <v>586</v>
      </c>
      <c r="L2" s="4" t="s">
        <v>1519</v>
      </c>
      <c r="M2" s="4" t="s">
        <v>587</v>
      </c>
      <c r="N2" s="4" t="s">
        <v>588</v>
      </c>
      <c r="O2" s="4" t="s">
        <v>589</v>
      </c>
      <c r="P2" s="4" t="s">
        <v>590</v>
      </c>
      <c r="Q2" s="4" t="s">
        <v>591</v>
      </c>
      <c r="R2" s="4" t="s">
        <v>592</v>
      </c>
      <c r="S2" s="4" t="s">
        <v>593</v>
      </c>
      <c r="T2" s="4" t="s">
        <v>594</v>
      </c>
      <c r="U2" s="4" t="s">
        <v>595</v>
      </c>
      <c r="V2" s="4" t="s">
        <v>596</v>
      </c>
      <c r="W2" s="4" t="s">
        <v>597</v>
      </c>
      <c r="X2" s="4" t="s">
        <v>598</v>
      </c>
      <c r="Y2" s="4" t="s">
        <v>599</v>
      </c>
      <c r="Z2" s="4" t="s">
        <v>600</v>
      </c>
      <c r="AA2" s="4" t="s">
        <v>601</v>
      </c>
      <c r="AB2" s="4" t="s">
        <v>602</v>
      </c>
      <c r="AC2" s="4" t="s">
        <v>603</v>
      </c>
      <c r="AD2" s="4" t="s">
        <v>604</v>
      </c>
      <c r="AE2" s="4" t="s">
        <v>605</v>
      </c>
      <c r="AF2" s="4" t="s">
        <v>606</v>
      </c>
      <c r="AG2" s="4" t="s">
        <v>607</v>
      </c>
      <c r="AH2" s="4" t="s">
        <v>608</v>
      </c>
      <c r="AI2" s="4" t="s">
        <v>609</v>
      </c>
      <c r="AJ2" s="4" t="s">
        <v>610</v>
      </c>
      <c r="AK2" s="4" t="s">
        <v>611</v>
      </c>
      <c r="AL2" s="4" t="s">
        <v>612</v>
      </c>
      <c r="AM2" s="4" t="s">
        <v>613</v>
      </c>
      <c r="AN2" s="4" t="s">
        <v>614</v>
      </c>
      <c r="AO2" s="4" t="s">
        <v>615</v>
      </c>
      <c r="AP2" s="4" t="s">
        <v>616</v>
      </c>
      <c r="AQ2" s="4" t="s">
        <v>617</v>
      </c>
      <c r="AR2" s="4" t="s">
        <v>618</v>
      </c>
      <c r="AS2" s="4" t="s">
        <v>619</v>
      </c>
      <c r="AT2" s="4" t="s">
        <v>620</v>
      </c>
      <c r="AU2" s="4" t="s">
        <v>621</v>
      </c>
      <c r="AV2" s="4" t="s">
        <v>622</v>
      </c>
      <c r="AW2" s="4" t="s">
        <v>623</v>
      </c>
      <c r="AX2" s="4" t="s">
        <v>624</v>
      </c>
      <c r="AY2" s="4" t="s">
        <v>625</v>
      </c>
      <c r="AZ2" s="4" t="s">
        <v>626</v>
      </c>
      <c r="BA2" s="4" t="s">
        <v>627</v>
      </c>
      <c r="BB2" s="4" t="s">
        <v>628</v>
      </c>
      <c r="BC2" s="4" t="s">
        <v>629</v>
      </c>
      <c r="BD2" s="4" t="s">
        <v>630</v>
      </c>
      <c r="BE2" s="4" t="s">
        <v>631</v>
      </c>
      <c r="BF2" s="4" t="s">
        <v>632</v>
      </c>
      <c r="BG2" s="4" t="s">
        <v>633</v>
      </c>
      <c r="BH2" s="4" t="s">
        <v>634</v>
      </c>
      <c r="BI2" s="4" t="s">
        <v>635</v>
      </c>
      <c r="BJ2" s="4" t="s">
        <v>636</v>
      </c>
      <c r="BK2" s="4" t="s">
        <v>637</v>
      </c>
      <c r="BL2" s="4" t="s">
        <v>638</v>
      </c>
      <c r="BM2" s="4" t="s">
        <v>639</v>
      </c>
      <c r="BN2" s="4" t="s">
        <v>640</v>
      </c>
      <c r="BO2" s="4" t="s">
        <v>641</v>
      </c>
      <c r="BP2" s="4" t="s">
        <v>642</v>
      </c>
      <c r="BQ2" s="4" t="s">
        <v>643</v>
      </c>
      <c r="BR2" s="4" t="s">
        <v>644</v>
      </c>
      <c r="BS2" s="4" t="s">
        <v>645</v>
      </c>
      <c r="BT2" s="4" t="s">
        <v>646</v>
      </c>
      <c r="BU2" s="4" t="s">
        <v>647</v>
      </c>
      <c r="BV2" s="4" t="s">
        <v>648</v>
      </c>
      <c r="BW2" s="4" t="s">
        <v>649</v>
      </c>
      <c r="BX2" s="4" t="s">
        <v>650</v>
      </c>
      <c r="BY2" s="4" t="s">
        <v>651</v>
      </c>
      <c r="BZ2" s="4" t="s">
        <v>652</v>
      </c>
      <c r="CA2" s="4" t="s">
        <v>653</v>
      </c>
      <c r="CB2" s="4" t="s">
        <v>654</v>
      </c>
      <c r="CC2" s="4" t="s">
        <v>655</v>
      </c>
      <c r="CD2" s="4" t="s">
        <v>656</v>
      </c>
      <c r="CE2" s="4" t="s">
        <v>657</v>
      </c>
      <c r="CF2" s="4" t="s">
        <v>658</v>
      </c>
      <c r="CG2" s="4" t="s">
        <v>659</v>
      </c>
      <c r="CH2" s="4" t="s">
        <v>660</v>
      </c>
      <c r="CI2" s="4" t="s">
        <v>661</v>
      </c>
      <c r="CJ2" s="4" t="s">
        <v>662</v>
      </c>
      <c r="CK2" s="4" t="s">
        <v>663</v>
      </c>
      <c r="CL2" s="4" t="s">
        <v>664</v>
      </c>
      <c r="CM2" s="4" t="s">
        <v>665</v>
      </c>
      <c r="CN2" s="4" t="s">
        <v>666</v>
      </c>
      <c r="CO2" s="4" t="s">
        <v>667</v>
      </c>
      <c r="CP2" s="4" t="s">
        <v>668</v>
      </c>
      <c r="CQ2" s="4" t="s">
        <v>669</v>
      </c>
      <c r="CR2" s="4" t="s">
        <v>670</v>
      </c>
      <c r="CS2" s="4" t="s">
        <v>671</v>
      </c>
      <c r="CT2" s="4" t="s">
        <v>672</v>
      </c>
      <c r="CU2" s="4" t="s">
        <v>673</v>
      </c>
      <c r="CV2" s="4" t="s">
        <v>674</v>
      </c>
      <c r="CW2" s="4" t="s">
        <v>675</v>
      </c>
      <c r="CX2" s="4" t="s">
        <v>676</v>
      </c>
      <c r="CY2" s="4" t="s">
        <v>677</v>
      </c>
      <c r="CZ2" s="4" t="s">
        <v>678</v>
      </c>
      <c r="DA2" s="4" t="s">
        <v>679</v>
      </c>
      <c r="DB2" s="4" t="s">
        <v>680</v>
      </c>
      <c r="DC2" s="4" t="s">
        <v>681</v>
      </c>
      <c r="DD2" s="4" t="s">
        <v>682</v>
      </c>
      <c r="DE2" s="4" t="s">
        <v>683</v>
      </c>
      <c r="DF2" s="4" t="s">
        <v>684</v>
      </c>
      <c r="DG2" s="4" t="s">
        <v>685</v>
      </c>
      <c r="DH2" s="4" t="s">
        <v>686</v>
      </c>
      <c r="DI2" s="4" t="s">
        <v>687</v>
      </c>
      <c r="DJ2" s="4" t="s">
        <v>688</v>
      </c>
      <c r="DK2" s="4" t="s">
        <v>689</v>
      </c>
      <c r="DL2" s="4" t="s">
        <v>690</v>
      </c>
      <c r="DM2" s="4" t="s">
        <v>691</v>
      </c>
      <c r="DN2" s="4" t="s">
        <v>692</v>
      </c>
      <c r="DO2" s="4" t="s">
        <v>693</v>
      </c>
      <c r="DP2" s="4" t="s">
        <v>694</v>
      </c>
      <c r="DQ2" s="4" t="s">
        <v>695</v>
      </c>
      <c r="DR2" s="4" t="s">
        <v>696</v>
      </c>
      <c r="DS2" s="4" t="s">
        <v>697</v>
      </c>
      <c r="DT2" s="4" t="s">
        <v>698</v>
      </c>
      <c r="DU2" s="4" t="s">
        <v>699</v>
      </c>
      <c r="DV2" s="4" t="s">
        <v>700</v>
      </c>
      <c r="DW2" s="4" t="s">
        <v>701</v>
      </c>
      <c r="DX2" s="4" t="s">
        <v>702</v>
      </c>
      <c r="DY2" s="4" t="s">
        <v>703</v>
      </c>
      <c r="DZ2" s="4" t="s">
        <v>704</v>
      </c>
      <c r="EA2" s="4" t="s">
        <v>705</v>
      </c>
      <c r="EB2" s="4" t="s">
        <v>706</v>
      </c>
      <c r="EC2" s="4" t="s">
        <v>707</v>
      </c>
      <c r="ED2" s="4" t="s">
        <v>708</v>
      </c>
      <c r="EE2" s="4" t="s">
        <v>709</v>
      </c>
      <c r="EF2" s="4" t="s">
        <v>710</v>
      </c>
      <c r="EG2" s="4" t="s">
        <v>711</v>
      </c>
      <c r="EH2" s="4" t="s">
        <v>712</v>
      </c>
      <c r="EI2" s="4" t="s">
        <v>713</v>
      </c>
      <c r="EJ2" s="4" t="s">
        <v>714</v>
      </c>
      <c r="EK2" s="4" t="s">
        <v>715</v>
      </c>
      <c r="EL2" s="4" t="s">
        <v>716</v>
      </c>
      <c r="EM2" s="4" t="s">
        <v>717</v>
      </c>
      <c r="EN2" s="4" t="s">
        <v>718</v>
      </c>
      <c r="EO2" s="4" t="s">
        <v>719</v>
      </c>
      <c r="EP2" s="4" t="s">
        <v>720</v>
      </c>
      <c r="EQ2" s="4" t="s">
        <v>721</v>
      </c>
      <c r="ER2" s="4" t="s">
        <v>722</v>
      </c>
      <c r="ES2" s="4" t="s">
        <v>723</v>
      </c>
      <c r="ET2" s="4" t="s">
        <v>724</v>
      </c>
      <c r="EU2" s="4" t="s">
        <v>725</v>
      </c>
      <c r="EV2" s="4" t="s">
        <v>726</v>
      </c>
      <c r="EW2" s="4" t="s">
        <v>727</v>
      </c>
      <c r="EX2" s="4" t="s">
        <v>728</v>
      </c>
      <c r="EY2" s="4" t="s">
        <v>729</v>
      </c>
      <c r="EZ2" s="4" t="s">
        <v>730</v>
      </c>
      <c r="FA2" s="4" t="s">
        <v>731</v>
      </c>
      <c r="FB2" s="4" t="s">
        <v>732</v>
      </c>
      <c r="FC2" s="5" t="s">
        <v>733</v>
      </c>
      <c r="FD2" s="5" t="s">
        <v>734</v>
      </c>
      <c r="FE2" s="5" t="s">
        <v>735</v>
      </c>
      <c r="FF2" s="5" t="s">
        <v>736</v>
      </c>
      <c r="FG2" s="5" t="s">
        <v>737</v>
      </c>
      <c r="FH2" s="5" t="s">
        <v>738</v>
      </c>
      <c r="FI2" s="5" t="s">
        <v>739</v>
      </c>
      <c r="FJ2" s="5" t="s">
        <v>740</v>
      </c>
      <c r="FK2" s="5" t="s">
        <v>741</v>
      </c>
      <c r="FL2" s="5" t="s">
        <v>742</v>
      </c>
      <c r="FM2" s="5" t="s">
        <v>743</v>
      </c>
      <c r="FN2" s="5" t="s">
        <v>744</v>
      </c>
      <c r="FO2" s="5" t="s">
        <v>745</v>
      </c>
      <c r="FP2" s="5" t="s">
        <v>746</v>
      </c>
      <c r="FQ2" s="5" t="s">
        <v>747</v>
      </c>
      <c r="FR2" s="5" t="s">
        <v>748</v>
      </c>
      <c r="FS2" s="5" t="s">
        <v>749</v>
      </c>
      <c r="FT2" s="5" t="s">
        <v>750</v>
      </c>
      <c r="FU2" s="5" t="s">
        <v>751</v>
      </c>
      <c r="FV2" s="5" t="s">
        <v>752</v>
      </c>
      <c r="FW2" s="5" t="s">
        <v>753</v>
      </c>
      <c r="FX2" s="5" t="s">
        <v>754</v>
      </c>
      <c r="FY2" s="5" t="s">
        <v>755</v>
      </c>
      <c r="FZ2" s="5" t="s">
        <v>756</v>
      </c>
      <c r="GA2" s="5" t="s">
        <v>757</v>
      </c>
      <c r="GB2" s="5" t="s">
        <v>758</v>
      </c>
      <c r="GC2" s="5" t="s">
        <v>759</v>
      </c>
      <c r="GD2" s="5" t="s">
        <v>760</v>
      </c>
      <c r="GE2" s="5" t="s">
        <v>761</v>
      </c>
      <c r="GF2" s="5" t="s">
        <v>762</v>
      </c>
      <c r="GG2" s="5" t="s">
        <v>763</v>
      </c>
      <c r="GH2" s="5" t="s">
        <v>764</v>
      </c>
      <c r="GI2" s="5" t="s">
        <v>765</v>
      </c>
      <c r="GJ2" s="5" t="s">
        <v>766</v>
      </c>
      <c r="GK2" s="5" t="s">
        <v>767</v>
      </c>
      <c r="GL2" s="5" t="s">
        <v>768</v>
      </c>
      <c r="GM2" s="5" t="s">
        <v>769</v>
      </c>
      <c r="GN2" s="5" t="s">
        <v>770</v>
      </c>
      <c r="GO2" s="5" t="s">
        <v>771</v>
      </c>
      <c r="GP2" s="5" t="s">
        <v>772</v>
      </c>
      <c r="GQ2" s="5" t="s">
        <v>773</v>
      </c>
      <c r="GR2" s="5" t="s">
        <v>774</v>
      </c>
      <c r="GS2" s="5" t="s">
        <v>775</v>
      </c>
      <c r="GT2" s="5" t="s">
        <v>776</v>
      </c>
      <c r="GU2" s="5" t="s">
        <v>777</v>
      </c>
      <c r="GV2" s="5" t="s">
        <v>778</v>
      </c>
      <c r="GW2" s="5" t="s">
        <v>779</v>
      </c>
      <c r="GX2" s="5" t="s">
        <v>780</v>
      </c>
      <c r="GY2" s="5" t="s">
        <v>781</v>
      </c>
      <c r="GZ2" s="5" t="s">
        <v>782</v>
      </c>
      <c r="HA2" s="5" t="s">
        <v>783</v>
      </c>
      <c r="HB2" s="5" t="s">
        <v>784</v>
      </c>
      <c r="HC2" s="5" t="s">
        <v>785</v>
      </c>
      <c r="HD2" s="5" t="s">
        <v>786</v>
      </c>
      <c r="HE2" s="5" t="s">
        <v>787</v>
      </c>
      <c r="HF2" s="5" t="s">
        <v>788</v>
      </c>
      <c r="HG2" s="5" t="s">
        <v>789</v>
      </c>
      <c r="HH2" s="5" t="s">
        <v>790</v>
      </c>
      <c r="HI2" s="5" t="s">
        <v>791</v>
      </c>
      <c r="HJ2" s="5" t="s">
        <v>792</v>
      </c>
      <c r="HK2" s="5" t="s">
        <v>793</v>
      </c>
      <c r="HL2" s="5" t="s">
        <v>794</v>
      </c>
      <c r="HM2" s="5" t="s">
        <v>795</v>
      </c>
      <c r="HN2" s="5" t="s">
        <v>796</v>
      </c>
      <c r="HO2" s="5" t="s">
        <v>797</v>
      </c>
      <c r="HP2" s="5" t="s">
        <v>798</v>
      </c>
      <c r="HQ2" s="5" t="s">
        <v>799</v>
      </c>
      <c r="HR2" s="5" t="s">
        <v>800</v>
      </c>
      <c r="HS2" s="5" t="s">
        <v>801</v>
      </c>
      <c r="HT2" s="5" t="s">
        <v>802</v>
      </c>
      <c r="HU2" s="5" t="s">
        <v>803</v>
      </c>
      <c r="HV2" s="5" t="s">
        <v>804</v>
      </c>
      <c r="HW2" s="5" t="s">
        <v>805</v>
      </c>
      <c r="HX2" s="5" t="s">
        <v>806</v>
      </c>
      <c r="HY2" s="5" t="s">
        <v>807</v>
      </c>
      <c r="HZ2" s="5" t="s">
        <v>808</v>
      </c>
      <c r="IA2" s="5" t="s">
        <v>809</v>
      </c>
      <c r="IB2" s="5" t="s">
        <v>810</v>
      </c>
      <c r="IC2" s="5" t="s">
        <v>811</v>
      </c>
      <c r="ID2" s="5" t="s">
        <v>812</v>
      </c>
      <c r="IE2" s="5" t="s">
        <v>813</v>
      </c>
      <c r="IF2" s="5" t="s">
        <v>814</v>
      </c>
      <c r="IG2" s="5" t="s">
        <v>815</v>
      </c>
      <c r="IH2" s="5" t="s">
        <v>816</v>
      </c>
      <c r="II2" s="5" t="s">
        <v>817</v>
      </c>
      <c r="IJ2" s="5" t="s">
        <v>818</v>
      </c>
      <c r="IK2" s="5" t="s">
        <v>819</v>
      </c>
      <c r="IL2" s="5" t="s">
        <v>820</v>
      </c>
      <c r="IM2" s="5" t="s">
        <v>821</v>
      </c>
      <c r="IN2" s="5" t="s">
        <v>822</v>
      </c>
      <c r="IO2" s="5" t="s">
        <v>823</v>
      </c>
      <c r="IP2" s="5" t="s">
        <v>824</v>
      </c>
      <c r="IQ2" s="5" t="s">
        <v>825</v>
      </c>
      <c r="IR2" s="5" t="s">
        <v>826</v>
      </c>
      <c r="IS2" s="5" t="s">
        <v>827</v>
      </c>
      <c r="IT2" s="5" t="s">
        <v>828</v>
      </c>
      <c r="IU2" s="5" t="s">
        <v>829</v>
      </c>
      <c r="IV2" s="5" t="s">
        <v>830</v>
      </c>
      <c r="IW2" s="5" t="s">
        <v>831</v>
      </c>
      <c r="IX2" s="5" t="s">
        <v>832</v>
      </c>
      <c r="IY2" s="5" t="s">
        <v>833</v>
      </c>
      <c r="IZ2" s="5" t="s">
        <v>834</v>
      </c>
      <c r="JA2" s="5" t="s">
        <v>835</v>
      </c>
      <c r="JB2" s="5" t="s">
        <v>836</v>
      </c>
      <c r="JC2" s="5" t="s">
        <v>837</v>
      </c>
      <c r="JD2" s="5" t="s">
        <v>838</v>
      </c>
      <c r="JE2" s="5" t="s">
        <v>839</v>
      </c>
      <c r="JF2" s="5" t="s">
        <v>840</v>
      </c>
      <c r="JG2" s="5" t="s">
        <v>841</v>
      </c>
      <c r="JH2" s="5" t="s">
        <v>842</v>
      </c>
      <c r="JI2" s="5" t="s">
        <v>843</v>
      </c>
      <c r="JJ2" s="5" t="s">
        <v>844</v>
      </c>
      <c r="JK2" s="5" t="s">
        <v>845</v>
      </c>
      <c r="JL2" s="5" t="s">
        <v>846</v>
      </c>
      <c r="JM2" s="5" t="s">
        <v>847</v>
      </c>
      <c r="JN2" s="5" t="s">
        <v>848</v>
      </c>
      <c r="JO2" s="5" t="s">
        <v>849</v>
      </c>
      <c r="JP2" s="5" t="s">
        <v>850</v>
      </c>
      <c r="JQ2" s="5" t="s">
        <v>851</v>
      </c>
      <c r="JR2" s="5" t="s">
        <v>852</v>
      </c>
      <c r="JS2" s="5" t="s">
        <v>853</v>
      </c>
      <c r="JT2" s="5" t="s">
        <v>854</v>
      </c>
      <c r="JU2" s="5" t="s">
        <v>855</v>
      </c>
      <c r="JV2" s="5" t="s">
        <v>856</v>
      </c>
      <c r="JW2" s="5" t="s">
        <v>857</v>
      </c>
      <c r="JX2" s="5" t="s">
        <v>858</v>
      </c>
      <c r="JY2" s="5" t="s">
        <v>859</v>
      </c>
      <c r="JZ2" s="5" t="s">
        <v>860</v>
      </c>
      <c r="KA2" s="5" t="s">
        <v>861</v>
      </c>
      <c r="KB2" s="5" t="s">
        <v>862</v>
      </c>
      <c r="KC2" s="5" t="s">
        <v>863</v>
      </c>
      <c r="KD2" s="5" t="s">
        <v>864</v>
      </c>
      <c r="KE2" s="5" t="s">
        <v>865</v>
      </c>
      <c r="KF2" s="5" t="s">
        <v>866</v>
      </c>
      <c r="KG2" s="5" t="s">
        <v>867</v>
      </c>
      <c r="KH2" s="5" t="s">
        <v>868</v>
      </c>
      <c r="KI2" s="5" t="s">
        <v>869</v>
      </c>
      <c r="KJ2" s="5" t="s">
        <v>870</v>
      </c>
      <c r="KK2" s="5" t="s">
        <v>871</v>
      </c>
      <c r="KL2" s="5" t="s">
        <v>872</v>
      </c>
      <c r="KM2" s="5" t="s">
        <v>873</v>
      </c>
      <c r="KN2" s="5" t="s">
        <v>874</v>
      </c>
      <c r="KO2" s="5" t="s">
        <v>875</v>
      </c>
      <c r="KP2" s="5" t="s">
        <v>876</v>
      </c>
      <c r="KQ2" s="5" t="s">
        <v>877</v>
      </c>
      <c r="KR2" s="5" t="s">
        <v>878</v>
      </c>
      <c r="KS2" s="5" t="s">
        <v>879</v>
      </c>
      <c r="KT2" s="5" t="s">
        <v>880</v>
      </c>
      <c r="KU2" s="5" t="s">
        <v>881</v>
      </c>
      <c r="KV2" s="5" t="s">
        <v>882</v>
      </c>
      <c r="KW2" s="5" t="s">
        <v>883</v>
      </c>
      <c r="KX2" s="5" t="s">
        <v>884</v>
      </c>
      <c r="KY2" s="5" t="s">
        <v>885</v>
      </c>
      <c r="KZ2" s="5" t="s">
        <v>886</v>
      </c>
      <c r="LA2" s="5" t="s">
        <v>887</v>
      </c>
      <c r="LB2" s="5" t="s">
        <v>888</v>
      </c>
      <c r="LC2" s="5" t="s">
        <v>889</v>
      </c>
      <c r="LD2" s="5" t="s">
        <v>890</v>
      </c>
      <c r="LE2" s="5" t="s">
        <v>891</v>
      </c>
      <c r="LF2" s="5" t="s">
        <v>892</v>
      </c>
      <c r="LG2" s="5" t="s">
        <v>893</v>
      </c>
      <c r="LH2" s="5" t="s">
        <v>894</v>
      </c>
      <c r="LI2" s="5" t="s">
        <v>895</v>
      </c>
      <c r="LJ2" s="5" t="s">
        <v>896</v>
      </c>
      <c r="LK2" s="5" t="s">
        <v>897</v>
      </c>
      <c r="LL2" s="5" t="s">
        <v>898</v>
      </c>
      <c r="LM2" s="5" t="s">
        <v>899</v>
      </c>
      <c r="LN2" s="5" t="s">
        <v>900</v>
      </c>
      <c r="LO2" s="5" t="s">
        <v>901</v>
      </c>
      <c r="LP2" s="5" t="s">
        <v>902</v>
      </c>
      <c r="LQ2" s="5" t="s">
        <v>903</v>
      </c>
      <c r="LR2" s="5" t="s">
        <v>904</v>
      </c>
      <c r="LS2" s="5" t="s">
        <v>905</v>
      </c>
      <c r="LT2" s="5" t="s">
        <v>906</v>
      </c>
      <c r="LU2" s="5" t="s">
        <v>907</v>
      </c>
      <c r="LV2" s="5" t="s">
        <v>908</v>
      </c>
      <c r="LW2" s="5" t="s">
        <v>909</v>
      </c>
      <c r="LX2" s="5" t="s">
        <v>910</v>
      </c>
      <c r="LY2" s="5" t="s">
        <v>911</v>
      </c>
      <c r="LZ2" s="5" t="s">
        <v>912</v>
      </c>
      <c r="MA2" s="5" t="s">
        <v>913</v>
      </c>
      <c r="MB2" s="5" t="s">
        <v>914</v>
      </c>
      <c r="MC2" s="5" t="s">
        <v>915</v>
      </c>
      <c r="MD2" s="5" t="s">
        <v>916</v>
      </c>
      <c r="ME2" s="5" t="s">
        <v>917</v>
      </c>
      <c r="MF2" s="5" t="s">
        <v>918</v>
      </c>
      <c r="MG2" s="5" t="s">
        <v>919</v>
      </c>
      <c r="MH2" s="5" t="s">
        <v>920</v>
      </c>
      <c r="MI2" s="5" t="s">
        <v>921</v>
      </c>
      <c r="MJ2" s="5" t="s">
        <v>922</v>
      </c>
      <c r="MK2" s="5" t="s">
        <v>923</v>
      </c>
      <c r="ML2" s="5" t="s">
        <v>924</v>
      </c>
      <c r="MM2" s="5" t="s">
        <v>925</v>
      </c>
      <c r="MN2" s="5" t="s">
        <v>926</v>
      </c>
      <c r="MO2" s="5" t="s">
        <v>927</v>
      </c>
      <c r="MP2" s="5" t="s">
        <v>928</v>
      </c>
      <c r="MQ2" s="5" t="s">
        <v>929</v>
      </c>
      <c r="MR2" s="5" t="s">
        <v>930</v>
      </c>
      <c r="MS2" s="5" t="s">
        <v>931</v>
      </c>
      <c r="MT2" s="5" t="s">
        <v>932</v>
      </c>
      <c r="MU2" s="5" t="s">
        <v>933</v>
      </c>
      <c r="MV2" s="5" t="s">
        <v>934</v>
      </c>
      <c r="MW2" s="5" t="s">
        <v>935</v>
      </c>
      <c r="MX2" s="5" t="s">
        <v>936</v>
      </c>
      <c r="MY2" s="5" t="s">
        <v>937</v>
      </c>
      <c r="MZ2" s="5" t="s">
        <v>938</v>
      </c>
      <c r="NA2" s="5" t="s">
        <v>939</v>
      </c>
      <c r="NB2" s="5" t="s">
        <v>940</v>
      </c>
      <c r="NC2" s="5" t="s">
        <v>941</v>
      </c>
      <c r="ND2" s="5" t="s">
        <v>942</v>
      </c>
      <c r="NE2" s="5" t="s">
        <v>943</v>
      </c>
      <c r="NF2" s="5" t="s">
        <v>944</v>
      </c>
      <c r="NG2" s="5" t="s">
        <v>945</v>
      </c>
      <c r="NH2" s="5" t="s">
        <v>946</v>
      </c>
      <c r="NI2" s="5" t="s">
        <v>947</v>
      </c>
      <c r="NJ2" s="5" t="s">
        <v>948</v>
      </c>
      <c r="NK2" s="5" t="s">
        <v>949</v>
      </c>
      <c r="NL2" s="5" t="s">
        <v>950</v>
      </c>
      <c r="NM2" s="5" t="s">
        <v>951</v>
      </c>
      <c r="NN2" s="5" t="s">
        <v>952</v>
      </c>
      <c r="NO2" s="5" t="s">
        <v>953</v>
      </c>
      <c r="NP2" s="5" t="s">
        <v>954</v>
      </c>
      <c r="NQ2" s="5" t="s">
        <v>955</v>
      </c>
      <c r="NR2" s="5" t="s">
        <v>956</v>
      </c>
      <c r="NS2" s="5" t="s">
        <v>957</v>
      </c>
      <c r="NT2" s="5" t="s">
        <v>958</v>
      </c>
      <c r="NU2" s="5" t="s">
        <v>959</v>
      </c>
      <c r="NV2" s="5" t="s">
        <v>960</v>
      </c>
      <c r="NW2" s="5" t="s">
        <v>961</v>
      </c>
      <c r="NX2" s="5" t="s">
        <v>962</v>
      </c>
      <c r="NY2" s="5" t="s">
        <v>963</v>
      </c>
      <c r="NZ2" s="5" t="s">
        <v>964</v>
      </c>
      <c r="OA2" s="5" t="s">
        <v>965</v>
      </c>
      <c r="OB2" s="5" t="s">
        <v>966</v>
      </c>
      <c r="OC2" s="5" t="s">
        <v>967</v>
      </c>
      <c r="OD2" s="5" t="s">
        <v>968</v>
      </c>
      <c r="OE2" s="5" t="s">
        <v>969</v>
      </c>
      <c r="OF2" s="5" t="s">
        <v>970</v>
      </c>
      <c r="OG2" s="5" t="s">
        <v>971</v>
      </c>
      <c r="OH2" s="5" t="s">
        <v>972</v>
      </c>
      <c r="OI2" s="5" t="s">
        <v>973</v>
      </c>
      <c r="OJ2" s="5" t="s">
        <v>974</v>
      </c>
      <c r="OK2" s="5" t="s">
        <v>975</v>
      </c>
      <c r="OL2" s="5" t="s">
        <v>976</v>
      </c>
      <c r="OM2" s="5" t="s">
        <v>977</v>
      </c>
      <c r="ON2" s="5" t="s">
        <v>978</v>
      </c>
      <c r="OO2" s="5" t="s">
        <v>979</v>
      </c>
      <c r="OP2" s="5" t="s">
        <v>980</v>
      </c>
      <c r="OQ2" s="5" t="s">
        <v>981</v>
      </c>
      <c r="OR2" s="5" t="s">
        <v>982</v>
      </c>
      <c r="OS2" s="5" t="s">
        <v>983</v>
      </c>
      <c r="OT2" s="5" t="s">
        <v>984</v>
      </c>
      <c r="OU2" s="5" t="s">
        <v>985</v>
      </c>
      <c r="OV2" s="5" t="s">
        <v>986</v>
      </c>
      <c r="OW2" s="5" t="s">
        <v>987</v>
      </c>
      <c r="OX2" s="5" t="s">
        <v>988</v>
      </c>
      <c r="OY2" s="5" t="s">
        <v>989</v>
      </c>
      <c r="OZ2" s="5" t="s">
        <v>990</v>
      </c>
      <c r="PA2" s="5" t="s">
        <v>991</v>
      </c>
      <c r="PB2" s="5" t="s">
        <v>992</v>
      </c>
      <c r="PC2" s="5" t="s">
        <v>993</v>
      </c>
      <c r="PD2" s="5" t="s">
        <v>994</v>
      </c>
      <c r="PE2" s="5" t="s">
        <v>995</v>
      </c>
      <c r="PF2" s="5" t="s">
        <v>996</v>
      </c>
      <c r="PG2" s="5" t="s">
        <v>997</v>
      </c>
      <c r="PH2" s="5" t="s">
        <v>998</v>
      </c>
      <c r="PI2" s="5" t="s">
        <v>999</v>
      </c>
      <c r="PJ2" s="5" t="s">
        <v>1000</v>
      </c>
      <c r="PK2" s="5" t="s">
        <v>1001</v>
      </c>
      <c r="PL2" s="5" t="s">
        <v>1002</v>
      </c>
      <c r="PM2" s="5" t="s">
        <v>1003</v>
      </c>
      <c r="PN2" s="5" t="s">
        <v>1004</v>
      </c>
      <c r="PO2" s="5" t="s">
        <v>1005</v>
      </c>
      <c r="PP2" s="5" t="s">
        <v>1006</v>
      </c>
      <c r="PQ2" s="5" t="s">
        <v>1007</v>
      </c>
      <c r="PR2" s="5" t="s">
        <v>1008</v>
      </c>
      <c r="PS2" s="5" t="s">
        <v>1009</v>
      </c>
      <c r="PT2" s="5" t="s">
        <v>1010</v>
      </c>
      <c r="PU2" s="5" t="s">
        <v>1011</v>
      </c>
      <c r="PV2" s="5" t="s">
        <v>1012</v>
      </c>
      <c r="PW2" s="5" t="s">
        <v>1013</v>
      </c>
      <c r="PX2" s="5" t="s">
        <v>1014</v>
      </c>
      <c r="PY2" s="5" t="s">
        <v>1015</v>
      </c>
      <c r="PZ2" s="5" t="s">
        <v>1016</v>
      </c>
      <c r="QA2" s="5" t="s">
        <v>1017</v>
      </c>
      <c r="QB2" s="5" t="s">
        <v>1018</v>
      </c>
      <c r="QC2" s="5" t="s">
        <v>1019</v>
      </c>
      <c r="QD2" s="5" t="s">
        <v>1020</v>
      </c>
      <c r="QE2" s="5" t="s">
        <v>1021</v>
      </c>
      <c r="QF2" s="5" t="s">
        <v>1022</v>
      </c>
      <c r="QG2" s="5" t="s">
        <v>1023</v>
      </c>
      <c r="QH2" s="5" t="s">
        <v>1024</v>
      </c>
      <c r="QI2" s="5" t="s">
        <v>1025</v>
      </c>
      <c r="QJ2" s="5" t="s">
        <v>1026</v>
      </c>
      <c r="QK2" s="5" t="s">
        <v>1027</v>
      </c>
      <c r="QL2" s="5" t="s">
        <v>1028</v>
      </c>
      <c r="QM2" s="5" t="s">
        <v>1029</v>
      </c>
      <c r="QN2" s="5" t="s">
        <v>1030</v>
      </c>
      <c r="QO2" s="5" t="s">
        <v>1031</v>
      </c>
      <c r="QP2" s="5" t="s">
        <v>1032</v>
      </c>
      <c r="QQ2" s="5" t="s">
        <v>1033</v>
      </c>
      <c r="QR2" s="5" t="s">
        <v>1034</v>
      </c>
      <c r="QS2" s="5" t="s">
        <v>1035</v>
      </c>
      <c r="QT2" s="5" t="s">
        <v>1036</v>
      </c>
      <c r="QU2" s="5" t="s">
        <v>1037</v>
      </c>
      <c r="QV2" s="5" t="s">
        <v>1038</v>
      </c>
      <c r="QW2" s="5" t="s">
        <v>1039</v>
      </c>
      <c r="QX2" s="5" t="s">
        <v>1040</v>
      </c>
      <c r="QY2" s="5" t="s">
        <v>1041</v>
      </c>
      <c r="QZ2" s="5" t="s">
        <v>1042</v>
      </c>
      <c r="RA2" s="5" t="s">
        <v>1043</v>
      </c>
      <c r="RB2" s="5" t="s">
        <v>1044</v>
      </c>
      <c r="RC2" s="5" t="s">
        <v>1045</v>
      </c>
      <c r="RD2" s="5" t="s">
        <v>1046</v>
      </c>
      <c r="RE2" s="5" t="s">
        <v>1047</v>
      </c>
      <c r="RF2" s="5" t="s">
        <v>1048</v>
      </c>
      <c r="RG2" s="5" t="s">
        <v>1049</v>
      </c>
      <c r="RH2" s="5" t="s">
        <v>1050</v>
      </c>
      <c r="RI2" s="5" t="s">
        <v>1051</v>
      </c>
      <c r="RJ2" s="5" t="s">
        <v>1052</v>
      </c>
      <c r="RK2" s="5" t="s">
        <v>1053</v>
      </c>
      <c r="RL2" s="5" t="s">
        <v>1054</v>
      </c>
      <c r="RM2" s="5" t="s">
        <v>1055</v>
      </c>
      <c r="RN2" s="5" t="s">
        <v>1056</v>
      </c>
      <c r="RO2" s="5" t="s">
        <v>1057</v>
      </c>
      <c r="RP2" s="5" t="s">
        <v>1058</v>
      </c>
      <c r="RQ2" s="5" t="s">
        <v>1059</v>
      </c>
      <c r="RR2" s="5" t="s">
        <v>1060</v>
      </c>
      <c r="RS2" s="5" t="s">
        <v>1061</v>
      </c>
      <c r="RT2" s="5" t="s">
        <v>1062</v>
      </c>
      <c r="RU2" s="5" t="s">
        <v>1063</v>
      </c>
      <c r="RV2" s="5" t="s">
        <v>1064</v>
      </c>
      <c r="RW2" s="5" t="s">
        <v>1065</v>
      </c>
      <c r="RX2" s="5" t="s">
        <v>1066</v>
      </c>
      <c r="RY2" s="5" t="s">
        <v>1067</v>
      </c>
      <c r="RZ2" s="5" t="s">
        <v>1068</v>
      </c>
      <c r="SA2" s="5" t="s">
        <v>1069</v>
      </c>
      <c r="SB2" s="5" t="s">
        <v>1070</v>
      </c>
      <c r="SC2" s="5" t="s">
        <v>1071</v>
      </c>
      <c r="SD2" s="5" t="s">
        <v>1072</v>
      </c>
      <c r="SE2" s="5" t="s">
        <v>1073</v>
      </c>
      <c r="SF2" s="5" t="s">
        <v>1074</v>
      </c>
      <c r="SG2" s="5" t="s">
        <v>1075</v>
      </c>
      <c r="SH2" s="5" t="s">
        <v>1076</v>
      </c>
      <c r="SI2" s="5" t="s">
        <v>1077</v>
      </c>
      <c r="SJ2" s="5" t="s">
        <v>1078</v>
      </c>
      <c r="SK2" s="5" t="s">
        <v>1079</v>
      </c>
      <c r="SL2" s="5" t="s">
        <v>1080</v>
      </c>
      <c r="SM2" s="5" t="s">
        <v>1081</v>
      </c>
      <c r="SN2" s="5" t="s">
        <v>1082</v>
      </c>
      <c r="SO2" s="4" t="s">
        <v>1083</v>
      </c>
      <c r="SP2" s="5" t="s">
        <v>1084</v>
      </c>
      <c r="SQ2" s="5" t="s">
        <v>1085</v>
      </c>
      <c r="SR2" s="5" t="s">
        <v>1086</v>
      </c>
      <c r="SS2" s="5" t="s">
        <v>1087</v>
      </c>
      <c r="ST2" s="5" t="s">
        <v>1084</v>
      </c>
      <c r="SU2" s="5" t="s">
        <v>1085</v>
      </c>
      <c r="SV2" s="5" t="s">
        <v>1086</v>
      </c>
      <c r="SW2" s="5" t="s">
        <v>1087</v>
      </c>
      <c r="SX2" s="5" t="s">
        <v>1084</v>
      </c>
      <c r="SY2" s="5" t="s">
        <v>1085</v>
      </c>
      <c r="SZ2" s="5" t="s">
        <v>1086</v>
      </c>
      <c r="TA2" s="5" t="s">
        <v>1087</v>
      </c>
      <c r="TB2" s="5" t="s">
        <v>1084</v>
      </c>
      <c r="TC2" s="5" t="s">
        <v>1085</v>
      </c>
      <c r="TD2" s="5" t="s">
        <v>1086</v>
      </c>
      <c r="TE2" s="5" t="s">
        <v>1087</v>
      </c>
      <c r="TF2" s="5" t="s">
        <v>1084</v>
      </c>
      <c r="TG2" s="5" t="s">
        <v>1085</v>
      </c>
      <c r="TH2" s="5" t="s">
        <v>1086</v>
      </c>
      <c r="TI2" s="5" t="s">
        <v>1087</v>
      </c>
      <c r="TJ2" s="5" t="s">
        <v>1083</v>
      </c>
      <c r="TK2" s="5" t="s">
        <v>1088</v>
      </c>
      <c r="TL2" s="5" t="s">
        <v>1089</v>
      </c>
      <c r="TM2" s="5" t="s">
        <v>1090</v>
      </c>
      <c r="TN2" s="5" t="s">
        <v>1091</v>
      </c>
      <c r="TO2" s="5" t="s">
        <v>1088</v>
      </c>
      <c r="TP2" s="5" t="s">
        <v>1089</v>
      </c>
      <c r="TQ2" s="5" t="s">
        <v>1090</v>
      </c>
      <c r="TR2" s="5" t="s">
        <v>1091</v>
      </c>
      <c r="TS2" s="5" t="s">
        <v>1088</v>
      </c>
      <c r="TT2" s="5" t="s">
        <v>1089</v>
      </c>
      <c r="TU2" s="5" t="s">
        <v>1090</v>
      </c>
      <c r="TV2" s="5" t="s">
        <v>1091</v>
      </c>
      <c r="TW2" s="5" t="s">
        <v>1088</v>
      </c>
      <c r="TX2" s="5" t="s">
        <v>1089</v>
      </c>
      <c r="TY2" s="5" t="s">
        <v>1090</v>
      </c>
      <c r="TZ2" s="5" t="s">
        <v>1091</v>
      </c>
      <c r="UA2" s="5" t="s">
        <v>1088</v>
      </c>
      <c r="UB2" s="5" t="s">
        <v>1089</v>
      </c>
      <c r="UC2" s="5" t="s">
        <v>1090</v>
      </c>
      <c r="UD2" s="5" t="s">
        <v>1091</v>
      </c>
      <c r="UE2" s="5" t="s">
        <v>1083</v>
      </c>
      <c r="UF2" s="5" t="s">
        <v>1092</v>
      </c>
      <c r="UG2" s="5" t="s">
        <v>1093</v>
      </c>
      <c r="UH2" s="5" t="s">
        <v>1094</v>
      </c>
      <c r="UI2" s="5" t="s">
        <v>1095</v>
      </c>
      <c r="UJ2" s="5" t="s">
        <v>1092</v>
      </c>
      <c r="UK2" s="5" t="s">
        <v>1093</v>
      </c>
      <c r="UL2" s="5" t="s">
        <v>1094</v>
      </c>
      <c r="UM2" s="5" t="s">
        <v>1095</v>
      </c>
      <c r="UN2" s="5" t="s">
        <v>1092</v>
      </c>
      <c r="UO2" s="5" t="s">
        <v>1093</v>
      </c>
      <c r="UP2" s="5" t="s">
        <v>1094</v>
      </c>
      <c r="UQ2" s="5" t="s">
        <v>1095</v>
      </c>
      <c r="UR2" s="5" t="s">
        <v>1092</v>
      </c>
      <c r="US2" s="5" t="s">
        <v>1093</v>
      </c>
      <c r="UT2" s="5" t="s">
        <v>1094</v>
      </c>
      <c r="UU2" s="5" t="s">
        <v>1095</v>
      </c>
      <c r="UV2" s="5" t="s">
        <v>1092</v>
      </c>
      <c r="UW2" s="5" t="s">
        <v>1093</v>
      </c>
      <c r="UX2" s="5" t="s">
        <v>1094</v>
      </c>
      <c r="UY2" s="5" t="s">
        <v>1095</v>
      </c>
      <c r="UZ2" s="5" t="s">
        <v>1096</v>
      </c>
      <c r="VA2" s="5" t="s">
        <v>1097</v>
      </c>
      <c r="VB2" s="5" t="s">
        <v>1098</v>
      </c>
      <c r="VC2" s="5" t="s">
        <v>1099</v>
      </c>
      <c r="VD2" s="5" t="s">
        <v>1097</v>
      </c>
      <c r="VE2" s="5" t="s">
        <v>1098</v>
      </c>
      <c r="VF2" s="5" t="s">
        <v>1099</v>
      </c>
      <c r="VG2" s="5" t="s">
        <v>1097</v>
      </c>
      <c r="VH2" s="5" t="s">
        <v>1098</v>
      </c>
      <c r="VI2" s="5" t="s">
        <v>1099</v>
      </c>
      <c r="VJ2" s="5" t="s">
        <v>1097</v>
      </c>
      <c r="VK2" s="5" t="s">
        <v>1098</v>
      </c>
      <c r="VL2" s="5" t="s">
        <v>1099</v>
      </c>
      <c r="VM2" s="5" t="s">
        <v>1100</v>
      </c>
      <c r="VN2" s="5" t="s">
        <v>1100</v>
      </c>
      <c r="VO2" s="5" t="s">
        <v>1100</v>
      </c>
      <c r="VP2" s="5" t="s">
        <v>1100</v>
      </c>
    </row>
    <row r="3" spans="1:588" s="5" customFormat="1">
      <c r="A3" s="1"/>
      <c r="B3" s="1" t="s">
        <v>1101</v>
      </c>
      <c r="C3" s="1" t="s">
        <v>1102</v>
      </c>
      <c r="D3" s="2" t="s">
        <v>1103</v>
      </c>
      <c r="E3" s="6" t="s">
        <v>1510</v>
      </c>
      <c r="F3" s="4" t="s">
        <v>1104</v>
      </c>
      <c r="G3" s="4" t="s">
        <v>1105</v>
      </c>
      <c r="H3" s="4" t="s">
        <v>1106</v>
      </c>
      <c r="I3" s="4" t="s">
        <v>1107</v>
      </c>
      <c r="J3" s="4" t="s">
        <v>1108</v>
      </c>
      <c r="K3" s="4" t="s">
        <v>1109</v>
      </c>
      <c r="L3" s="4" t="s">
        <v>1518</v>
      </c>
      <c r="M3" s="4" t="s">
        <v>1110</v>
      </c>
      <c r="N3" s="4" t="s">
        <v>1111</v>
      </c>
      <c r="O3" s="4" t="s">
        <v>1112</v>
      </c>
      <c r="P3" s="4" t="s">
        <v>590</v>
      </c>
      <c r="Q3" s="4" t="s">
        <v>1113</v>
      </c>
      <c r="R3" s="4" t="s">
        <v>1114</v>
      </c>
      <c r="S3" s="4" t="s">
        <v>1115</v>
      </c>
      <c r="T3" s="4" t="s">
        <v>1116</v>
      </c>
      <c r="U3" s="4" t="s">
        <v>1117</v>
      </c>
      <c r="V3" s="4" t="s">
        <v>1118</v>
      </c>
      <c r="W3" s="4" t="s">
        <v>1119</v>
      </c>
      <c r="X3" s="4" t="s">
        <v>1120</v>
      </c>
      <c r="Y3" s="4" t="s">
        <v>1121</v>
      </c>
      <c r="Z3" s="4" t="s">
        <v>1122</v>
      </c>
      <c r="AA3" s="4" t="s">
        <v>1123</v>
      </c>
      <c r="AB3" s="4" t="s">
        <v>1124</v>
      </c>
      <c r="AC3" s="4" t="s">
        <v>1125</v>
      </c>
      <c r="AD3" s="4" t="s">
        <v>1126</v>
      </c>
      <c r="AE3" s="4" t="s">
        <v>1127</v>
      </c>
      <c r="AF3" s="4" t="s">
        <v>1128</v>
      </c>
      <c r="AG3" s="4" t="s">
        <v>1129</v>
      </c>
      <c r="AH3" s="4" t="s">
        <v>1130</v>
      </c>
      <c r="AI3" s="4" t="s">
        <v>1131</v>
      </c>
      <c r="AJ3" s="4" t="s">
        <v>1132</v>
      </c>
      <c r="AK3" s="4" t="s">
        <v>1133</v>
      </c>
      <c r="AL3" s="4" t="s">
        <v>1134</v>
      </c>
      <c r="AM3" s="4" t="s">
        <v>1135</v>
      </c>
      <c r="AN3" s="4" t="s">
        <v>1136</v>
      </c>
      <c r="AO3" s="4" t="s">
        <v>1137</v>
      </c>
      <c r="AP3" s="4" t="s">
        <v>1138</v>
      </c>
      <c r="AQ3" s="4" t="s">
        <v>1139</v>
      </c>
      <c r="AR3" s="4" t="s">
        <v>1140</v>
      </c>
      <c r="AS3" s="4" t="s">
        <v>1141</v>
      </c>
      <c r="AT3" s="4" t="s">
        <v>1142</v>
      </c>
      <c r="AU3" s="4" t="s">
        <v>1143</v>
      </c>
      <c r="AV3" s="4" t="s">
        <v>1144</v>
      </c>
      <c r="AW3" s="4" t="s">
        <v>1145</v>
      </c>
      <c r="AX3" s="4" t="s">
        <v>1146</v>
      </c>
      <c r="AY3" s="4" t="s">
        <v>1147</v>
      </c>
      <c r="AZ3" s="4" t="s">
        <v>1148</v>
      </c>
      <c r="BA3" s="4" t="s">
        <v>1149</v>
      </c>
      <c r="BB3" s="4" t="s">
        <v>1150</v>
      </c>
      <c r="BC3" s="4" t="s">
        <v>1151</v>
      </c>
      <c r="BD3" s="4" t="s">
        <v>1152</v>
      </c>
      <c r="BE3" s="4" t="s">
        <v>1153</v>
      </c>
      <c r="BF3" s="4" t="s">
        <v>1154</v>
      </c>
      <c r="BG3" s="4" t="s">
        <v>1155</v>
      </c>
      <c r="BH3" s="4" t="s">
        <v>1156</v>
      </c>
      <c r="BI3" s="4" t="s">
        <v>1157</v>
      </c>
      <c r="BJ3" s="4" t="s">
        <v>1158</v>
      </c>
      <c r="BK3" s="4" t="s">
        <v>1159</v>
      </c>
      <c r="BL3" s="4" t="s">
        <v>1160</v>
      </c>
      <c r="BM3" s="4" t="s">
        <v>1161</v>
      </c>
      <c r="BN3" s="4" t="s">
        <v>1162</v>
      </c>
      <c r="BO3" s="4" t="s">
        <v>1163</v>
      </c>
      <c r="BP3" s="4" t="s">
        <v>1164</v>
      </c>
      <c r="BQ3" s="4" t="s">
        <v>1165</v>
      </c>
      <c r="BR3" s="4" t="s">
        <v>1166</v>
      </c>
      <c r="BS3" s="4" t="s">
        <v>1167</v>
      </c>
      <c r="BT3" s="4" t="s">
        <v>1168</v>
      </c>
      <c r="BU3" s="4" t="s">
        <v>1169</v>
      </c>
      <c r="BV3" s="4" t="s">
        <v>1170</v>
      </c>
      <c r="BW3" s="4" t="s">
        <v>1171</v>
      </c>
      <c r="BX3" s="4" t="s">
        <v>1172</v>
      </c>
      <c r="BY3" s="4" t="s">
        <v>1173</v>
      </c>
      <c r="BZ3" s="4" t="s">
        <v>1174</v>
      </c>
      <c r="CA3" s="4" t="s">
        <v>1175</v>
      </c>
      <c r="CB3" s="4" t="s">
        <v>1176</v>
      </c>
      <c r="CC3" s="4" t="s">
        <v>1177</v>
      </c>
      <c r="CD3" s="4" t="s">
        <v>1178</v>
      </c>
      <c r="CE3" s="4" t="s">
        <v>1179</v>
      </c>
      <c r="CF3" s="4" t="s">
        <v>1180</v>
      </c>
      <c r="CG3" s="4" t="s">
        <v>1181</v>
      </c>
      <c r="CH3" s="4" t="s">
        <v>1182</v>
      </c>
      <c r="CI3" s="4" t="s">
        <v>1183</v>
      </c>
      <c r="CJ3" s="4" t="s">
        <v>1184</v>
      </c>
      <c r="CK3" s="4" t="s">
        <v>1185</v>
      </c>
      <c r="CL3" s="4" t="s">
        <v>1186</v>
      </c>
      <c r="CM3" s="4" t="s">
        <v>1187</v>
      </c>
      <c r="CN3" s="4" t="s">
        <v>1188</v>
      </c>
      <c r="CO3" s="4" t="s">
        <v>1189</v>
      </c>
      <c r="CP3" s="4" t="s">
        <v>1190</v>
      </c>
      <c r="CQ3" s="4" t="s">
        <v>1191</v>
      </c>
      <c r="CR3" s="4" t="s">
        <v>1192</v>
      </c>
      <c r="CS3" s="4" t="s">
        <v>1193</v>
      </c>
      <c r="CT3" s="4" t="s">
        <v>1194</v>
      </c>
      <c r="CU3" s="4" t="s">
        <v>1195</v>
      </c>
      <c r="CV3" s="4" t="s">
        <v>1196</v>
      </c>
      <c r="CW3" s="4" t="s">
        <v>1197</v>
      </c>
      <c r="CX3" s="4" t="s">
        <v>1198</v>
      </c>
      <c r="CY3" s="4" t="s">
        <v>1199</v>
      </c>
      <c r="CZ3" s="4" t="s">
        <v>1200</v>
      </c>
      <c r="DA3" s="4" t="s">
        <v>1201</v>
      </c>
      <c r="DB3" s="4" t="s">
        <v>1202</v>
      </c>
      <c r="DC3" s="4" t="s">
        <v>1203</v>
      </c>
      <c r="DD3" s="4" t="s">
        <v>1204</v>
      </c>
      <c r="DE3" s="4" t="s">
        <v>1205</v>
      </c>
      <c r="DF3" s="4" t="s">
        <v>1206</v>
      </c>
      <c r="DG3" s="4" t="s">
        <v>1207</v>
      </c>
      <c r="DH3" s="4" t="s">
        <v>1208</v>
      </c>
      <c r="DI3" s="4" t="s">
        <v>1209</v>
      </c>
      <c r="DJ3" s="4" t="s">
        <v>1210</v>
      </c>
      <c r="DK3" s="4" t="s">
        <v>1211</v>
      </c>
      <c r="DL3" s="4" t="s">
        <v>1212</v>
      </c>
      <c r="DM3" s="4" t="s">
        <v>1213</v>
      </c>
      <c r="DN3" s="4" t="s">
        <v>1214</v>
      </c>
      <c r="DO3" s="4" t="s">
        <v>1215</v>
      </c>
      <c r="DP3" s="4" t="s">
        <v>1216</v>
      </c>
      <c r="DQ3" s="4" t="s">
        <v>1217</v>
      </c>
      <c r="DR3" s="4" t="s">
        <v>1218</v>
      </c>
      <c r="DS3" s="4" t="s">
        <v>1219</v>
      </c>
      <c r="DT3" s="4" t="s">
        <v>1220</v>
      </c>
      <c r="DU3" s="4" t="s">
        <v>1221</v>
      </c>
      <c r="DV3" s="4" t="s">
        <v>1222</v>
      </c>
      <c r="DW3" s="4" t="s">
        <v>1223</v>
      </c>
      <c r="DX3" s="4" t="s">
        <v>1224</v>
      </c>
      <c r="DY3" s="4" t="s">
        <v>1225</v>
      </c>
      <c r="DZ3" s="4" t="s">
        <v>1226</v>
      </c>
      <c r="EA3" s="4" t="s">
        <v>1227</v>
      </c>
      <c r="EB3" s="4" t="s">
        <v>1228</v>
      </c>
      <c r="EC3" s="4" t="s">
        <v>1229</v>
      </c>
      <c r="ED3" s="4" t="s">
        <v>1230</v>
      </c>
      <c r="EE3" s="4" t="s">
        <v>1231</v>
      </c>
      <c r="EF3" s="4" t="s">
        <v>1232</v>
      </c>
      <c r="EG3" s="4" t="s">
        <v>1233</v>
      </c>
      <c r="EH3" s="4" t="s">
        <v>1234</v>
      </c>
      <c r="EI3" s="4" t="s">
        <v>1235</v>
      </c>
      <c r="EJ3" s="4" t="s">
        <v>1236</v>
      </c>
      <c r="EK3" s="4" t="s">
        <v>1237</v>
      </c>
      <c r="EL3" s="4" t="s">
        <v>1238</v>
      </c>
      <c r="EM3" s="4" t="s">
        <v>1239</v>
      </c>
      <c r="EN3" s="4" t="s">
        <v>1240</v>
      </c>
      <c r="EO3" s="4" t="s">
        <v>1241</v>
      </c>
      <c r="EP3" s="4" t="s">
        <v>1242</v>
      </c>
      <c r="EQ3" s="4" t="s">
        <v>1243</v>
      </c>
      <c r="ER3" s="4" t="s">
        <v>1244</v>
      </c>
      <c r="ES3" s="4" t="s">
        <v>1245</v>
      </c>
      <c r="ET3" s="4" t="s">
        <v>1246</v>
      </c>
      <c r="EU3" s="4" t="s">
        <v>1247</v>
      </c>
      <c r="EV3" s="4" t="s">
        <v>1248</v>
      </c>
      <c r="EW3" s="4" t="s">
        <v>1249</v>
      </c>
      <c r="EX3" s="4" t="s">
        <v>1250</v>
      </c>
      <c r="EY3" s="4" t="s">
        <v>1251</v>
      </c>
      <c r="EZ3" s="4" t="s">
        <v>1252</v>
      </c>
      <c r="FA3" s="4" t="s">
        <v>1253</v>
      </c>
      <c r="FB3" s="4" t="s">
        <v>1254</v>
      </c>
      <c r="FC3" s="5" t="s">
        <v>1255</v>
      </c>
      <c r="FD3" s="5" t="s">
        <v>1256</v>
      </c>
      <c r="FE3" s="5" t="s">
        <v>1257</v>
      </c>
      <c r="FF3" s="5" t="s">
        <v>1258</v>
      </c>
      <c r="FG3" s="5" t="s">
        <v>1259</v>
      </c>
      <c r="FH3" s="5" t="s">
        <v>1260</v>
      </c>
      <c r="FI3" s="5" t="s">
        <v>1261</v>
      </c>
      <c r="FJ3" s="5" t="s">
        <v>1262</v>
      </c>
      <c r="FK3" s="5" t="s">
        <v>1263</v>
      </c>
      <c r="FL3" s="5" t="s">
        <v>1264</v>
      </c>
      <c r="FM3" s="5" t="s">
        <v>1265</v>
      </c>
      <c r="FN3" s="5" t="s">
        <v>1266</v>
      </c>
      <c r="FO3" s="5" t="s">
        <v>1267</v>
      </c>
      <c r="FP3" s="5" t="s">
        <v>1268</v>
      </c>
      <c r="FQ3" s="5" t="s">
        <v>1269</v>
      </c>
      <c r="FR3" s="5" t="s">
        <v>1270</v>
      </c>
      <c r="FS3" s="5" t="s">
        <v>1271</v>
      </c>
      <c r="FT3" s="5" t="s">
        <v>1272</v>
      </c>
      <c r="FU3" s="5" t="s">
        <v>1273</v>
      </c>
      <c r="FV3" s="5" t="s">
        <v>1274</v>
      </c>
      <c r="FW3" s="5" t="s">
        <v>1275</v>
      </c>
      <c r="FX3" s="5" t="s">
        <v>1276</v>
      </c>
      <c r="FY3" s="5" t="s">
        <v>1277</v>
      </c>
      <c r="FZ3" s="5" t="s">
        <v>1278</v>
      </c>
      <c r="GA3" s="5" t="s">
        <v>1279</v>
      </c>
      <c r="GB3" s="5" t="s">
        <v>1280</v>
      </c>
      <c r="GC3" s="5" t="s">
        <v>1281</v>
      </c>
      <c r="GD3" s="5" t="s">
        <v>1282</v>
      </c>
      <c r="GE3" s="5" t="s">
        <v>1283</v>
      </c>
      <c r="GF3" s="5" t="s">
        <v>1284</v>
      </c>
      <c r="GG3" s="5" t="s">
        <v>1285</v>
      </c>
      <c r="GH3" s="5" t="s">
        <v>1286</v>
      </c>
      <c r="GI3" s="5" t="s">
        <v>1287</v>
      </c>
      <c r="GJ3" s="5" t="s">
        <v>1288</v>
      </c>
      <c r="GK3" s="5" t="s">
        <v>1289</v>
      </c>
      <c r="GL3" s="5" t="s">
        <v>1290</v>
      </c>
      <c r="GM3" s="5" t="s">
        <v>1291</v>
      </c>
      <c r="GN3" s="5" t="s">
        <v>1292</v>
      </c>
      <c r="GO3" s="5" t="s">
        <v>1293</v>
      </c>
      <c r="GP3" s="5" t="s">
        <v>1294</v>
      </c>
      <c r="GQ3" s="5" t="s">
        <v>1295</v>
      </c>
      <c r="GR3" s="5" t="s">
        <v>1296</v>
      </c>
      <c r="GS3" s="5" t="s">
        <v>1297</v>
      </c>
      <c r="GT3" s="5" t="s">
        <v>1298</v>
      </c>
      <c r="GU3" s="5" t="s">
        <v>1299</v>
      </c>
      <c r="GV3" s="5" t="s">
        <v>1300</v>
      </c>
      <c r="GW3" s="5" t="s">
        <v>1301</v>
      </c>
      <c r="GX3" s="5" t="s">
        <v>1302</v>
      </c>
      <c r="GY3" s="5" t="s">
        <v>1303</v>
      </c>
      <c r="GZ3" s="5" t="s">
        <v>1304</v>
      </c>
      <c r="HA3" s="5" t="s">
        <v>1305</v>
      </c>
      <c r="HB3" s="5" t="s">
        <v>1306</v>
      </c>
      <c r="HC3" s="5" t="s">
        <v>1307</v>
      </c>
      <c r="HD3" s="5" t="s">
        <v>1308</v>
      </c>
      <c r="HE3" s="5" t="s">
        <v>1309</v>
      </c>
      <c r="HF3" s="5" t="s">
        <v>1310</v>
      </c>
      <c r="HG3" s="5" t="s">
        <v>1311</v>
      </c>
      <c r="HH3" s="5" t="s">
        <v>1312</v>
      </c>
      <c r="HI3" s="5" t="s">
        <v>1313</v>
      </c>
      <c r="HJ3" s="5" t="s">
        <v>1314</v>
      </c>
      <c r="HK3" s="5" t="s">
        <v>1315</v>
      </c>
      <c r="HL3" s="5" t="s">
        <v>1316</v>
      </c>
      <c r="HM3" s="5" t="s">
        <v>1317</v>
      </c>
      <c r="HN3" s="5" t="s">
        <v>1318</v>
      </c>
      <c r="HO3" s="5" t="s">
        <v>1319</v>
      </c>
      <c r="HP3" s="5" t="s">
        <v>1320</v>
      </c>
      <c r="HQ3" s="5" t="s">
        <v>1321</v>
      </c>
      <c r="HR3" s="5" t="s">
        <v>1322</v>
      </c>
      <c r="HS3" s="5" t="s">
        <v>1323</v>
      </c>
      <c r="HT3" s="5" t="s">
        <v>1324</v>
      </c>
      <c r="HU3" s="5" t="s">
        <v>1325</v>
      </c>
      <c r="HV3" s="5" t="s">
        <v>1326</v>
      </c>
      <c r="HW3" s="5" t="s">
        <v>1327</v>
      </c>
      <c r="HX3" s="5" t="s">
        <v>1328</v>
      </c>
      <c r="HY3" s="5" t="s">
        <v>1329</v>
      </c>
      <c r="HZ3" s="5" t="s">
        <v>1330</v>
      </c>
      <c r="IA3" s="5" t="s">
        <v>1331</v>
      </c>
      <c r="IB3" s="5" t="s">
        <v>1332</v>
      </c>
      <c r="IC3" s="5" t="s">
        <v>1333</v>
      </c>
      <c r="ID3" s="5" t="s">
        <v>1334</v>
      </c>
      <c r="IE3" s="5" t="s">
        <v>1335</v>
      </c>
      <c r="IF3" s="5" t="s">
        <v>1336</v>
      </c>
      <c r="IG3" s="5" t="s">
        <v>1337</v>
      </c>
      <c r="IH3" s="5" t="s">
        <v>1338</v>
      </c>
      <c r="II3" s="5" t="s">
        <v>1339</v>
      </c>
      <c r="IJ3" s="5" t="s">
        <v>1340</v>
      </c>
      <c r="IK3" s="5" t="s">
        <v>1341</v>
      </c>
      <c r="IL3" s="5" t="s">
        <v>1342</v>
      </c>
      <c r="IM3" s="5" t="s">
        <v>1343</v>
      </c>
      <c r="IN3" s="5" t="s">
        <v>1344</v>
      </c>
      <c r="IO3" s="5" t="s">
        <v>1345</v>
      </c>
      <c r="IP3" s="5" t="s">
        <v>1346</v>
      </c>
      <c r="IQ3" s="5" t="s">
        <v>1347</v>
      </c>
      <c r="IR3" s="5" t="s">
        <v>1348</v>
      </c>
      <c r="IS3" s="5" t="s">
        <v>1349</v>
      </c>
      <c r="IT3" s="5" t="s">
        <v>1350</v>
      </c>
      <c r="IU3" s="5" t="s">
        <v>1351</v>
      </c>
      <c r="IV3" s="5" t="s">
        <v>1352</v>
      </c>
      <c r="IW3" s="5" t="s">
        <v>1353</v>
      </c>
      <c r="IX3" s="5" t="s">
        <v>1354</v>
      </c>
      <c r="IY3" s="5" t="s">
        <v>1355</v>
      </c>
      <c r="IZ3" s="5" t="s">
        <v>1356</v>
      </c>
      <c r="JA3" s="5" t="s">
        <v>1357</v>
      </c>
      <c r="JB3" s="5" t="s">
        <v>1358</v>
      </c>
      <c r="JC3" s="5" t="s">
        <v>1359</v>
      </c>
      <c r="JD3" s="5" t="s">
        <v>1360</v>
      </c>
      <c r="JE3" s="5" t="s">
        <v>1361</v>
      </c>
      <c r="JF3" s="5" t="s">
        <v>1362</v>
      </c>
      <c r="JG3" s="5" t="s">
        <v>1363</v>
      </c>
      <c r="JH3" s="5" t="s">
        <v>842</v>
      </c>
      <c r="JI3" s="5" t="s">
        <v>1364</v>
      </c>
      <c r="JJ3" s="5" t="s">
        <v>1365</v>
      </c>
      <c r="JK3" s="5" t="s">
        <v>1366</v>
      </c>
      <c r="JL3" s="5" t="s">
        <v>1367</v>
      </c>
      <c r="JM3" s="5" t="s">
        <v>1368</v>
      </c>
      <c r="JN3" s="5" t="s">
        <v>1369</v>
      </c>
      <c r="JO3" s="5" t="s">
        <v>1370</v>
      </c>
      <c r="JP3" s="5" t="s">
        <v>1371</v>
      </c>
      <c r="JQ3" s="5" t="s">
        <v>1372</v>
      </c>
      <c r="JR3" s="5" t="s">
        <v>1373</v>
      </c>
      <c r="JS3" s="5" t="s">
        <v>1374</v>
      </c>
      <c r="JT3" s="5" t="s">
        <v>1375</v>
      </c>
      <c r="JU3" s="5" t="s">
        <v>1376</v>
      </c>
      <c r="JV3" s="5" t="s">
        <v>1377</v>
      </c>
      <c r="JW3" s="5" t="s">
        <v>1378</v>
      </c>
      <c r="JX3" s="5" t="s">
        <v>1379</v>
      </c>
      <c r="JY3" s="5" t="s">
        <v>1380</v>
      </c>
      <c r="JZ3" s="5" t="s">
        <v>1381</v>
      </c>
      <c r="KA3" s="5" t="s">
        <v>1382</v>
      </c>
      <c r="KB3" s="5" t="s">
        <v>1383</v>
      </c>
      <c r="KC3" s="5" t="s">
        <v>1384</v>
      </c>
      <c r="KD3" s="5" t="s">
        <v>1385</v>
      </c>
      <c r="KE3" s="5" t="s">
        <v>1386</v>
      </c>
      <c r="KF3" s="5" t="s">
        <v>1387</v>
      </c>
      <c r="KG3" s="5" t="s">
        <v>1388</v>
      </c>
      <c r="KH3" s="5" t="s">
        <v>1389</v>
      </c>
      <c r="KI3" s="5" t="s">
        <v>1390</v>
      </c>
      <c r="KJ3" s="5" t="s">
        <v>1391</v>
      </c>
      <c r="KK3" s="5" t="s">
        <v>1392</v>
      </c>
      <c r="KL3" s="5" t="s">
        <v>1393</v>
      </c>
      <c r="KM3" s="5" t="s">
        <v>1394</v>
      </c>
      <c r="KN3" s="5" t="s">
        <v>1395</v>
      </c>
      <c r="KO3" s="5" t="s">
        <v>1396</v>
      </c>
      <c r="KP3" s="5" t="s">
        <v>1397</v>
      </c>
      <c r="KQ3" s="5" t="s">
        <v>1398</v>
      </c>
      <c r="KR3" s="5" t="s">
        <v>1399</v>
      </c>
      <c r="KS3" s="5" t="s">
        <v>1400</v>
      </c>
      <c r="KT3" s="5" t="s">
        <v>1401</v>
      </c>
      <c r="KU3" s="5" t="s">
        <v>1402</v>
      </c>
      <c r="KV3" s="5" t="s">
        <v>1403</v>
      </c>
      <c r="KW3" s="5" t="s">
        <v>1404</v>
      </c>
      <c r="KX3" s="5" t="s">
        <v>1405</v>
      </c>
      <c r="KY3" s="5" t="s">
        <v>1406</v>
      </c>
      <c r="KZ3" s="5" t="s">
        <v>1407</v>
      </c>
      <c r="LA3" s="5" t="s">
        <v>1408</v>
      </c>
      <c r="LB3" s="5" t="s">
        <v>1409</v>
      </c>
      <c r="LC3" s="5" t="s">
        <v>1410</v>
      </c>
      <c r="LD3" s="5" t="s">
        <v>1411</v>
      </c>
      <c r="LE3" s="5" t="s">
        <v>1412</v>
      </c>
      <c r="LF3" s="5" t="s">
        <v>1413</v>
      </c>
      <c r="LG3" s="5" t="s">
        <v>1414</v>
      </c>
      <c r="LH3" s="5" t="s">
        <v>1415</v>
      </c>
      <c r="LI3" s="5" t="s">
        <v>1416</v>
      </c>
      <c r="LJ3" s="5" t="s">
        <v>1417</v>
      </c>
      <c r="LK3" s="5" t="s">
        <v>1418</v>
      </c>
      <c r="LL3" s="5" t="s">
        <v>1419</v>
      </c>
      <c r="LM3" s="5" t="s">
        <v>1420</v>
      </c>
      <c r="LN3" s="5" t="s">
        <v>1421</v>
      </c>
      <c r="LO3" s="5" t="s">
        <v>1422</v>
      </c>
      <c r="LP3" s="5" t="s">
        <v>1423</v>
      </c>
      <c r="LQ3" s="5" t="s">
        <v>903</v>
      </c>
      <c r="LR3" s="5" t="s">
        <v>904</v>
      </c>
      <c r="LS3" s="5" t="s">
        <v>905</v>
      </c>
      <c r="LT3" s="5" t="s">
        <v>906</v>
      </c>
      <c r="LU3" s="5" t="s">
        <v>907</v>
      </c>
      <c r="LV3" s="5" t="s">
        <v>908</v>
      </c>
      <c r="LW3" s="5" t="s">
        <v>909</v>
      </c>
      <c r="LX3" s="5" t="s">
        <v>910</v>
      </c>
      <c r="LY3" s="5" t="s">
        <v>911</v>
      </c>
      <c r="LZ3" s="5" t="s">
        <v>912</v>
      </c>
      <c r="MA3" s="5" t="s">
        <v>913</v>
      </c>
      <c r="MB3" s="5" t="s">
        <v>914</v>
      </c>
      <c r="MC3" s="5" t="s">
        <v>915</v>
      </c>
      <c r="MD3" s="5" t="s">
        <v>916</v>
      </c>
      <c r="ME3" s="5" t="s">
        <v>917</v>
      </c>
      <c r="MF3" s="5" t="s">
        <v>918</v>
      </c>
      <c r="MG3" s="5" t="s">
        <v>919</v>
      </c>
      <c r="MH3" s="5" t="s">
        <v>920</v>
      </c>
      <c r="MI3" s="5" t="s">
        <v>921</v>
      </c>
      <c r="MJ3" s="5" t="s">
        <v>922</v>
      </c>
      <c r="MK3" s="5" t="s">
        <v>923</v>
      </c>
      <c r="ML3" s="5" t="s">
        <v>924</v>
      </c>
      <c r="MM3" s="5" t="s">
        <v>925</v>
      </c>
      <c r="MN3" s="5" t="s">
        <v>926</v>
      </c>
      <c r="MO3" s="5" t="s">
        <v>927</v>
      </c>
      <c r="MP3" s="5" t="s">
        <v>928</v>
      </c>
      <c r="MQ3" s="5" t="s">
        <v>1424</v>
      </c>
      <c r="MR3" s="5" t="s">
        <v>1425</v>
      </c>
      <c r="MS3" s="5" t="s">
        <v>1426</v>
      </c>
      <c r="MT3" s="5" t="s">
        <v>1427</v>
      </c>
      <c r="MU3" s="5" t="s">
        <v>1428</v>
      </c>
      <c r="MV3" s="5" t="s">
        <v>934</v>
      </c>
      <c r="MW3" s="5" t="s">
        <v>935</v>
      </c>
      <c r="MX3" s="5" t="s">
        <v>936</v>
      </c>
      <c r="MY3" s="5" t="s">
        <v>937</v>
      </c>
      <c r="MZ3" s="5" t="s">
        <v>938</v>
      </c>
      <c r="NA3" s="5" t="s">
        <v>939</v>
      </c>
      <c r="NB3" s="5" t="s">
        <v>940</v>
      </c>
      <c r="NC3" s="5" t="s">
        <v>941</v>
      </c>
      <c r="ND3" s="5" t="s">
        <v>942</v>
      </c>
      <c r="NE3" s="5" t="s">
        <v>943</v>
      </c>
      <c r="NF3" s="5" t="s">
        <v>944</v>
      </c>
      <c r="NG3" s="5" t="s">
        <v>945</v>
      </c>
      <c r="NH3" s="5" t="s">
        <v>946</v>
      </c>
      <c r="NI3" s="5" t="s">
        <v>947</v>
      </c>
      <c r="NJ3" s="5" t="s">
        <v>948</v>
      </c>
      <c r="NK3" s="5" t="s">
        <v>949</v>
      </c>
      <c r="NL3" s="5" t="s">
        <v>950</v>
      </c>
      <c r="NM3" s="5" t="s">
        <v>951</v>
      </c>
      <c r="NN3" s="5" t="s">
        <v>952</v>
      </c>
      <c r="NO3" s="5" t="s">
        <v>953</v>
      </c>
      <c r="NP3" s="5" t="s">
        <v>954</v>
      </c>
      <c r="NQ3" s="5" t="s">
        <v>955</v>
      </c>
      <c r="NR3" s="5" t="s">
        <v>956</v>
      </c>
      <c r="NS3" s="5" t="s">
        <v>957</v>
      </c>
      <c r="NT3" s="5" t="s">
        <v>958</v>
      </c>
      <c r="NU3" s="5" t="s">
        <v>959</v>
      </c>
      <c r="NV3" s="5" t="s">
        <v>960</v>
      </c>
      <c r="NW3" s="5" t="s">
        <v>961</v>
      </c>
      <c r="NX3" s="5" t="s">
        <v>962</v>
      </c>
      <c r="NY3" s="5" t="s">
        <v>963</v>
      </c>
      <c r="NZ3" s="5" t="s">
        <v>964</v>
      </c>
      <c r="OA3" s="5" t="s">
        <v>965</v>
      </c>
      <c r="OB3" s="5" t="s">
        <v>966</v>
      </c>
      <c r="OC3" s="5" t="s">
        <v>967</v>
      </c>
      <c r="OD3" s="5" t="s">
        <v>968</v>
      </c>
      <c r="OE3" s="5" t="s">
        <v>969</v>
      </c>
      <c r="OF3" s="5" t="s">
        <v>970</v>
      </c>
      <c r="OG3" s="5" t="s">
        <v>971</v>
      </c>
      <c r="OH3" s="5" t="s">
        <v>972</v>
      </c>
      <c r="OI3" s="5" t="s">
        <v>973</v>
      </c>
      <c r="OJ3" s="5" t="s">
        <v>974</v>
      </c>
      <c r="OK3" s="5" t="s">
        <v>975</v>
      </c>
      <c r="OL3" s="5" t="s">
        <v>976</v>
      </c>
      <c r="OM3" s="5" t="s">
        <v>977</v>
      </c>
      <c r="ON3" s="5" t="s">
        <v>978</v>
      </c>
      <c r="OO3" s="5" t="s">
        <v>979</v>
      </c>
      <c r="OP3" s="5" t="s">
        <v>980</v>
      </c>
      <c r="OQ3" s="5" t="s">
        <v>981</v>
      </c>
      <c r="OR3" s="5" t="s">
        <v>982</v>
      </c>
      <c r="OS3" s="5" t="s">
        <v>983</v>
      </c>
      <c r="OT3" s="5" t="s">
        <v>984</v>
      </c>
      <c r="OU3" s="5" t="s">
        <v>985</v>
      </c>
      <c r="OV3" s="5" t="s">
        <v>986</v>
      </c>
      <c r="OW3" s="5" t="s">
        <v>987</v>
      </c>
      <c r="OX3" s="5" t="s">
        <v>988</v>
      </c>
      <c r="OY3" s="5" t="s">
        <v>989</v>
      </c>
      <c r="OZ3" s="5" t="s">
        <v>990</v>
      </c>
      <c r="PA3" s="5" t="s">
        <v>991</v>
      </c>
      <c r="PB3" s="5" t="s">
        <v>992</v>
      </c>
      <c r="PC3" s="5" t="s">
        <v>993</v>
      </c>
      <c r="PD3" s="5" t="s">
        <v>994</v>
      </c>
      <c r="PE3" s="5" t="s">
        <v>995</v>
      </c>
      <c r="PF3" s="5" t="s">
        <v>996</v>
      </c>
      <c r="PG3" s="5" t="s">
        <v>997</v>
      </c>
      <c r="PH3" s="5" t="s">
        <v>998</v>
      </c>
      <c r="PI3" s="5" t="s">
        <v>999</v>
      </c>
      <c r="PJ3" s="5" t="s">
        <v>1000</v>
      </c>
      <c r="PK3" s="5" t="s">
        <v>1001</v>
      </c>
      <c r="PL3" s="5" t="s">
        <v>1002</v>
      </c>
      <c r="PM3" s="5" t="s">
        <v>1003</v>
      </c>
      <c r="PN3" s="5" t="s">
        <v>1004</v>
      </c>
      <c r="PO3" s="5" t="s">
        <v>1005</v>
      </c>
      <c r="PP3" s="5" t="s">
        <v>1006</v>
      </c>
      <c r="PQ3" s="5" t="s">
        <v>1007</v>
      </c>
      <c r="PR3" s="5" t="s">
        <v>1008</v>
      </c>
      <c r="PS3" s="5" t="s">
        <v>1009</v>
      </c>
      <c r="PT3" s="5" t="s">
        <v>1010</v>
      </c>
      <c r="PU3" s="5" t="s">
        <v>1011</v>
      </c>
      <c r="PV3" s="5" t="s">
        <v>1012</v>
      </c>
      <c r="PW3" s="5" t="s">
        <v>1013</v>
      </c>
      <c r="PX3" s="5" t="s">
        <v>1014</v>
      </c>
      <c r="PY3" s="5" t="s">
        <v>1015</v>
      </c>
      <c r="PZ3" s="5" t="s">
        <v>1016</v>
      </c>
      <c r="QA3" s="5" t="s">
        <v>1017</v>
      </c>
      <c r="QB3" s="5" t="s">
        <v>1018</v>
      </c>
      <c r="QC3" s="5" t="s">
        <v>1019</v>
      </c>
      <c r="QD3" s="5" t="s">
        <v>1020</v>
      </c>
      <c r="QE3" s="5" t="s">
        <v>1021</v>
      </c>
      <c r="QF3" s="5" t="s">
        <v>1022</v>
      </c>
      <c r="QG3" s="5" t="s">
        <v>1023</v>
      </c>
      <c r="QH3" s="5" t="s">
        <v>1024</v>
      </c>
      <c r="QI3" s="5" t="s">
        <v>1025</v>
      </c>
      <c r="QJ3" s="5" t="s">
        <v>1026</v>
      </c>
      <c r="QK3" s="5" t="s">
        <v>1027</v>
      </c>
      <c r="QL3" s="5" t="s">
        <v>1028</v>
      </c>
      <c r="QM3" s="5" t="s">
        <v>1029</v>
      </c>
      <c r="QN3" s="5" t="s">
        <v>1030</v>
      </c>
      <c r="QO3" s="5" t="s">
        <v>1031</v>
      </c>
      <c r="QP3" s="5" t="s">
        <v>1032</v>
      </c>
      <c r="QQ3" s="5" t="s">
        <v>1033</v>
      </c>
      <c r="QR3" s="5" t="s">
        <v>1034</v>
      </c>
      <c r="QS3" s="5" t="s">
        <v>1035</v>
      </c>
      <c r="QT3" s="5" t="s">
        <v>1036</v>
      </c>
      <c r="QU3" s="5" t="s">
        <v>1037</v>
      </c>
      <c r="QV3" s="5" t="s">
        <v>1038</v>
      </c>
      <c r="QW3" s="5" t="s">
        <v>1039</v>
      </c>
      <c r="QX3" s="5" t="s">
        <v>1040</v>
      </c>
      <c r="QY3" s="5" t="s">
        <v>1041</v>
      </c>
      <c r="QZ3" s="5" t="s">
        <v>1042</v>
      </c>
      <c r="RA3" s="5" t="s">
        <v>1043</v>
      </c>
      <c r="RB3" s="5" t="s">
        <v>1044</v>
      </c>
      <c r="RC3" s="5" t="s">
        <v>1045</v>
      </c>
      <c r="RD3" s="5" t="s">
        <v>1046</v>
      </c>
      <c r="RE3" s="5" t="s">
        <v>1047</v>
      </c>
      <c r="RF3" s="5" t="s">
        <v>1048</v>
      </c>
      <c r="RG3" s="5" t="s">
        <v>1049</v>
      </c>
      <c r="RH3" s="5" t="s">
        <v>1050</v>
      </c>
      <c r="RI3" s="5" t="s">
        <v>1051</v>
      </c>
      <c r="RJ3" s="5" t="s">
        <v>1052</v>
      </c>
      <c r="RK3" s="5" t="s">
        <v>1053</v>
      </c>
      <c r="RL3" s="5" t="s">
        <v>1054</v>
      </c>
      <c r="RM3" s="5" t="s">
        <v>1055</v>
      </c>
      <c r="RN3" s="5" t="s">
        <v>1056</v>
      </c>
      <c r="RO3" s="5" t="s">
        <v>1057</v>
      </c>
      <c r="RP3" s="5" t="s">
        <v>1058</v>
      </c>
      <c r="RQ3" s="5" t="s">
        <v>1429</v>
      </c>
      <c r="RR3" s="5" t="s">
        <v>1430</v>
      </c>
      <c r="RS3" s="5" t="s">
        <v>1061</v>
      </c>
      <c r="RT3" s="5" t="s">
        <v>1062</v>
      </c>
      <c r="RU3" s="5" t="s">
        <v>1063</v>
      </c>
      <c r="RV3" s="5" t="s">
        <v>1064</v>
      </c>
      <c r="RW3" s="5" t="s">
        <v>1065</v>
      </c>
      <c r="RX3" s="5" t="s">
        <v>1066</v>
      </c>
      <c r="RY3" s="5" t="s">
        <v>1067</v>
      </c>
      <c r="RZ3" s="5" t="s">
        <v>1068</v>
      </c>
      <c r="SA3" s="5" t="s">
        <v>1069</v>
      </c>
      <c r="SB3" s="5" t="s">
        <v>1070</v>
      </c>
      <c r="SC3" s="5" t="s">
        <v>1071</v>
      </c>
      <c r="SD3" s="5" t="s">
        <v>1072</v>
      </c>
      <c r="SE3" s="5" t="s">
        <v>1073</v>
      </c>
      <c r="SF3" s="5" t="s">
        <v>1074</v>
      </c>
      <c r="SG3" s="5" t="s">
        <v>1075</v>
      </c>
      <c r="SH3" s="5" t="s">
        <v>1076</v>
      </c>
      <c r="SI3" s="5" t="s">
        <v>1077</v>
      </c>
      <c r="SJ3" s="5" t="s">
        <v>1078</v>
      </c>
      <c r="SK3" s="5" t="s">
        <v>1079</v>
      </c>
      <c r="SL3" s="5" t="s">
        <v>1080</v>
      </c>
      <c r="SM3" s="5" t="s">
        <v>1081</v>
      </c>
      <c r="SN3" s="5" t="s">
        <v>1082</v>
      </c>
      <c r="SO3" s="4" t="s">
        <v>1431</v>
      </c>
      <c r="SP3" s="5" t="s">
        <v>1432</v>
      </c>
      <c r="SQ3" s="5" t="s">
        <v>1433</v>
      </c>
      <c r="SR3" s="5" t="s">
        <v>1434</v>
      </c>
      <c r="SS3" s="5" t="s">
        <v>1435</v>
      </c>
      <c r="ST3" s="5" t="s">
        <v>1436</v>
      </c>
      <c r="SU3" s="5" t="s">
        <v>1437</v>
      </c>
      <c r="SV3" s="5" t="s">
        <v>1438</v>
      </c>
      <c r="SW3" s="5" t="s">
        <v>1439</v>
      </c>
      <c r="SX3" s="5" t="s">
        <v>1440</v>
      </c>
      <c r="SY3" s="5" t="s">
        <v>1441</v>
      </c>
      <c r="SZ3" s="5" t="s">
        <v>1442</v>
      </c>
      <c r="TA3" s="5" t="s">
        <v>1443</v>
      </c>
      <c r="TB3" s="5" t="s">
        <v>1444</v>
      </c>
      <c r="TC3" s="5" t="s">
        <v>1445</v>
      </c>
      <c r="TD3" s="5" t="s">
        <v>1446</v>
      </c>
      <c r="TE3" s="5" t="s">
        <v>1447</v>
      </c>
      <c r="TF3" s="5" t="s">
        <v>1448</v>
      </c>
      <c r="TG3" s="5" t="s">
        <v>1449</v>
      </c>
      <c r="TH3" s="5" t="s">
        <v>1450</v>
      </c>
      <c r="TI3" s="5" t="s">
        <v>1451</v>
      </c>
      <c r="TJ3" s="5" t="s">
        <v>1452</v>
      </c>
      <c r="TK3" s="5" t="s">
        <v>1453</v>
      </c>
      <c r="TL3" s="5" t="s">
        <v>1454</v>
      </c>
      <c r="TM3" s="5" t="s">
        <v>1455</v>
      </c>
      <c r="TN3" s="5" t="s">
        <v>1456</v>
      </c>
      <c r="TO3" s="5" t="s">
        <v>1457</v>
      </c>
      <c r="TP3" s="5" t="s">
        <v>1458</v>
      </c>
      <c r="TQ3" s="5" t="s">
        <v>1459</v>
      </c>
      <c r="TR3" s="5" t="s">
        <v>1460</v>
      </c>
      <c r="TS3" s="5" t="s">
        <v>1461</v>
      </c>
      <c r="TT3" s="5" t="s">
        <v>1462</v>
      </c>
      <c r="TU3" s="5" t="s">
        <v>1463</v>
      </c>
      <c r="TV3" s="5" t="s">
        <v>1464</v>
      </c>
      <c r="TW3" s="5" t="s">
        <v>1465</v>
      </c>
      <c r="TX3" s="5" t="s">
        <v>1466</v>
      </c>
      <c r="TY3" s="5" t="s">
        <v>1467</v>
      </c>
      <c r="TZ3" s="5" t="s">
        <v>1468</v>
      </c>
      <c r="UA3" s="5" t="s">
        <v>1469</v>
      </c>
      <c r="UB3" s="5" t="s">
        <v>1470</v>
      </c>
      <c r="UC3" s="5" t="s">
        <v>1471</v>
      </c>
      <c r="UD3" s="5" t="s">
        <v>1472</v>
      </c>
      <c r="UE3" s="5" t="s">
        <v>1473</v>
      </c>
      <c r="UF3" s="5" t="s">
        <v>1474</v>
      </c>
      <c r="UG3" s="5" t="s">
        <v>1475</v>
      </c>
      <c r="UH3" s="5" t="s">
        <v>1476</v>
      </c>
      <c r="UI3" s="5" t="s">
        <v>1477</v>
      </c>
      <c r="UJ3" s="5" t="s">
        <v>1478</v>
      </c>
      <c r="UK3" s="5" t="s">
        <v>1479</v>
      </c>
      <c r="UL3" s="5" t="s">
        <v>1480</v>
      </c>
      <c r="UM3" s="5" t="s">
        <v>1481</v>
      </c>
      <c r="UN3" s="5" t="s">
        <v>1482</v>
      </c>
      <c r="UO3" s="5" t="s">
        <v>1483</v>
      </c>
      <c r="UP3" s="5" t="s">
        <v>1484</v>
      </c>
      <c r="UQ3" s="5" t="s">
        <v>1485</v>
      </c>
      <c r="UR3" s="5" t="s">
        <v>1486</v>
      </c>
      <c r="US3" s="5" t="s">
        <v>1487</v>
      </c>
      <c r="UT3" s="5" t="s">
        <v>1488</v>
      </c>
      <c r="UU3" s="5" t="s">
        <v>1489</v>
      </c>
      <c r="UV3" s="5" t="s">
        <v>1490</v>
      </c>
      <c r="UW3" s="5" t="s">
        <v>1491</v>
      </c>
      <c r="UX3" s="5" t="s">
        <v>1492</v>
      </c>
      <c r="UY3" s="5" t="s">
        <v>1493</v>
      </c>
      <c r="UZ3" s="5" t="s">
        <v>1096</v>
      </c>
      <c r="VA3" s="5" t="s">
        <v>1494</v>
      </c>
      <c r="VB3" s="5" t="s">
        <v>1495</v>
      </c>
      <c r="VC3" s="5" t="s">
        <v>1496</v>
      </c>
      <c r="VD3" s="5" t="s">
        <v>1497</v>
      </c>
      <c r="VE3" s="5" t="s">
        <v>1498</v>
      </c>
      <c r="VF3" s="5" t="s">
        <v>1499</v>
      </c>
      <c r="VG3" s="5" t="s">
        <v>1500</v>
      </c>
      <c r="VH3" s="5" t="s">
        <v>1501</v>
      </c>
      <c r="VI3" s="5" t="s">
        <v>1502</v>
      </c>
      <c r="VJ3" s="5" t="s">
        <v>1503</v>
      </c>
      <c r="VK3" s="5" t="s">
        <v>1504</v>
      </c>
      <c r="VL3" s="5" t="s">
        <v>1505</v>
      </c>
      <c r="VM3" s="5" t="s">
        <v>1506</v>
      </c>
      <c r="VN3" s="5" t="s">
        <v>1507</v>
      </c>
      <c r="VO3" s="5" t="s">
        <v>1508</v>
      </c>
      <c r="VP3" s="5" t="s">
        <v>1509</v>
      </c>
    </row>
    <row r="4" spans="1:588" ht="13.2" customHeight="1">
      <c r="C4" t="s">
        <v>1769</v>
      </c>
      <c r="E4" s="11" t="s">
        <v>1737</v>
      </c>
      <c r="F4" s="9">
        <v>53202110.759999998</v>
      </c>
      <c r="G4" s="9">
        <v>10092931.51</v>
      </c>
      <c r="H4" s="9">
        <v>17771746.609999999</v>
      </c>
      <c r="I4" s="9">
        <v>94474708.310000002</v>
      </c>
      <c r="J4" s="9">
        <v>150805.44</v>
      </c>
      <c r="K4" s="9">
        <v>1648489.11</v>
      </c>
      <c r="L4" s="9"/>
      <c r="M4" s="9"/>
      <c r="N4" s="9"/>
      <c r="O4" s="9">
        <v>40858058.359999999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>
        <v>298415.51</v>
      </c>
      <c r="AC4" s="9"/>
      <c r="AD4" s="10"/>
      <c r="AE4" s="9">
        <v>242091713.71000001</v>
      </c>
      <c r="AF4" s="9"/>
      <c r="AG4" s="9"/>
      <c r="AH4" s="9"/>
      <c r="AI4" s="9"/>
      <c r="AJ4" s="9"/>
      <c r="AK4" s="9"/>
      <c r="AL4" s="9"/>
      <c r="AM4" s="9">
        <v>84522306.549999997</v>
      </c>
      <c r="AN4" s="9"/>
      <c r="AO4" s="9">
        <v>48358.38</v>
      </c>
      <c r="AP4" s="9"/>
      <c r="AQ4" s="9"/>
      <c r="AR4" s="9"/>
      <c r="AS4" s="9">
        <v>3523553.57</v>
      </c>
      <c r="AT4" s="9"/>
      <c r="AU4" s="9"/>
      <c r="AV4" s="9">
        <v>868349.03</v>
      </c>
      <c r="AW4" s="9">
        <v>3032674.8</v>
      </c>
      <c r="AX4" s="9"/>
      <c r="AY4" s="9">
        <v>3659383.46</v>
      </c>
      <c r="AZ4" s="9"/>
      <c r="BA4" s="10"/>
      <c r="BB4" s="9">
        <v>95654625.790000007</v>
      </c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19"/>
      <c r="BY4" s="9">
        <v>337746339.5</v>
      </c>
      <c r="BZ4" s="9">
        <v>45072966.670000002</v>
      </c>
      <c r="CA4" s="9"/>
      <c r="CB4" s="9">
        <v>11884399.77</v>
      </c>
      <c r="CC4" s="9">
        <v>38770213.140000001</v>
      </c>
      <c r="CD4" s="9">
        <v>231538.36</v>
      </c>
      <c r="CE4" s="9">
        <v>8173853.7999999998</v>
      </c>
      <c r="CF4" s="9">
        <v>2950521.09</v>
      </c>
      <c r="CG4" s="9"/>
      <c r="CH4" s="9"/>
      <c r="CI4" s="9"/>
      <c r="CJ4" s="9">
        <v>2900.87</v>
      </c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>
        <v>4095746.61</v>
      </c>
      <c r="CZ4" s="9"/>
      <c r="DA4" s="10"/>
      <c r="DB4" s="9">
        <v>111182140.31</v>
      </c>
      <c r="DC4" s="9"/>
      <c r="DD4" s="9"/>
      <c r="DE4" s="9"/>
      <c r="DF4" s="9"/>
      <c r="DG4" s="9"/>
      <c r="DH4" s="9"/>
      <c r="DI4" s="9"/>
      <c r="DJ4" s="9"/>
      <c r="DK4" s="9"/>
      <c r="DL4" s="9"/>
      <c r="DM4" s="10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10"/>
      <c r="EH4" s="9">
        <v>111182140.31</v>
      </c>
      <c r="EI4" s="9">
        <v>118206000</v>
      </c>
      <c r="EJ4" s="9"/>
      <c r="EK4" s="9"/>
      <c r="EL4" s="9">
        <v>21289881.43</v>
      </c>
      <c r="EM4" s="9">
        <v>11143536.35</v>
      </c>
      <c r="EN4" s="9">
        <v>75924781.409999996</v>
      </c>
      <c r="EO4" s="9"/>
      <c r="EP4" s="9"/>
      <c r="EQ4" s="9"/>
      <c r="ER4" s="9"/>
      <c r="ES4" s="9"/>
      <c r="ET4" s="9"/>
      <c r="EU4" s="9"/>
      <c r="EV4" s="10"/>
      <c r="EW4" s="9">
        <v>226564199.19</v>
      </c>
      <c r="EX4" s="9"/>
      <c r="EY4" s="9">
        <v>226564199.19</v>
      </c>
      <c r="EZ4" s="9"/>
      <c r="FA4" s="10"/>
      <c r="FB4" s="9">
        <v>337746339.5</v>
      </c>
      <c r="FC4" s="9">
        <v>219711844.16999999</v>
      </c>
      <c r="FD4" s="9">
        <v>219711844.16999999</v>
      </c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>
        <v>194464723.09999999</v>
      </c>
      <c r="FT4" s="9">
        <v>150320162.62</v>
      </c>
      <c r="FU4" s="9"/>
      <c r="FV4" s="9"/>
      <c r="FW4" s="9"/>
      <c r="FX4" s="9">
        <v>2797206.61</v>
      </c>
      <c r="FY4" s="9">
        <v>5939728.2800000003</v>
      </c>
      <c r="FZ4" s="9">
        <v>17281602.399999999</v>
      </c>
      <c r="GA4" s="9">
        <v>2820567.24</v>
      </c>
      <c r="GB4" s="9">
        <v>-1759790.61</v>
      </c>
      <c r="GC4" s="9"/>
      <c r="GD4" s="9"/>
      <c r="GE4" s="9"/>
      <c r="GF4" s="9"/>
      <c r="GG4" s="9"/>
      <c r="GH4" s="9"/>
      <c r="GI4" s="9"/>
      <c r="GJ4" s="9"/>
      <c r="GK4" s="9"/>
      <c r="GL4" s="9"/>
      <c r="GM4" s="9">
        <v>92931.51</v>
      </c>
      <c r="GN4" s="9">
        <v>77671.23</v>
      </c>
      <c r="GO4" s="9"/>
      <c r="GP4" s="9"/>
      <c r="GQ4" s="9">
        <v>2385.79</v>
      </c>
      <c r="GR4" s="9">
        <v>1937895</v>
      </c>
      <c r="GS4" s="9"/>
      <c r="GT4" s="10"/>
      <c r="GU4" s="9">
        <v>27358004.600000001</v>
      </c>
      <c r="GV4" s="9">
        <v>34000</v>
      </c>
      <c r="GW4" s="9">
        <v>5000</v>
      </c>
      <c r="GX4" s="9"/>
      <c r="GY4" s="9"/>
      <c r="GZ4" s="10"/>
      <c r="HA4" s="9">
        <v>27387004.600000001</v>
      </c>
      <c r="HB4" s="9">
        <v>2695721.38</v>
      </c>
      <c r="HC4" s="9"/>
      <c r="HD4" s="9"/>
      <c r="HE4" s="10"/>
      <c r="HF4" s="9">
        <v>24691283.219999999</v>
      </c>
      <c r="HG4" s="9">
        <v>24691283.219999999</v>
      </c>
      <c r="HH4" s="9"/>
      <c r="HI4" s="9"/>
      <c r="HJ4" s="9">
        <v>24691283.219999999</v>
      </c>
      <c r="HK4" s="9">
        <v>0.21</v>
      </c>
      <c r="HL4" s="9">
        <v>0.21</v>
      </c>
      <c r="HM4" s="9"/>
      <c r="HN4" s="9">
        <v>24691283.219999999</v>
      </c>
      <c r="HO4" s="9"/>
      <c r="HP4" s="9">
        <v>24691283.219999999</v>
      </c>
      <c r="HQ4" s="9">
        <v>183810636.27000001</v>
      </c>
      <c r="HR4" s="9">
        <v>2538619.48</v>
      </c>
      <c r="HS4" s="9">
        <v>2140135.38</v>
      </c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10"/>
      <c r="IH4" s="9">
        <v>188489391.13</v>
      </c>
      <c r="II4" s="9"/>
      <c r="IJ4" s="9"/>
      <c r="IK4" s="9">
        <v>87214856.319999993</v>
      </c>
      <c r="IL4" s="9">
        <v>51258261.659999996</v>
      </c>
      <c r="IM4" s="9">
        <v>12927762.279999999</v>
      </c>
      <c r="IN4" s="9">
        <v>12350363.83</v>
      </c>
      <c r="IO4" s="9"/>
      <c r="IP4" s="9"/>
      <c r="IQ4" s="9"/>
      <c r="IR4" s="9"/>
      <c r="IS4" s="9"/>
      <c r="IT4" s="9"/>
      <c r="IU4" s="10"/>
      <c r="IV4" s="9">
        <v>163751244.09</v>
      </c>
      <c r="IW4" s="9">
        <v>24738147.039999999</v>
      </c>
      <c r="IX4" s="9">
        <v>19000000</v>
      </c>
      <c r="IY4" s="9">
        <v>77671.23</v>
      </c>
      <c r="IZ4" s="9">
        <v>22000</v>
      </c>
      <c r="JA4" s="9"/>
      <c r="JB4" s="9"/>
      <c r="JC4" s="9"/>
      <c r="JD4" s="10"/>
      <c r="JE4" s="9">
        <v>19099671.23</v>
      </c>
      <c r="JF4" s="9">
        <v>6564261.2599999998</v>
      </c>
      <c r="JG4" s="9">
        <v>20000000</v>
      </c>
      <c r="JH4" s="9"/>
      <c r="JI4" s="9"/>
      <c r="JJ4" s="9"/>
      <c r="JK4" s="9"/>
      <c r="JL4" s="10"/>
      <c r="JM4" s="9">
        <v>26564261.260000002</v>
      </c>
      <c r="JN4" s="9">
        <v>-7464590.0300000003</v>
      </c>
      <c r="JO4" s="9"/>
      <c r="JP4" s="9"/>
      <c r="JQ4" s="9">
        <v>40000000</v>
      </c>
      <c r="JR4" s="9"/>
      <c r="JS4" s="9"/>
      <c r="JT4" s="9"/>
      <c r="JU4" s="10"/>
      <c r="JV4" s="9">
        <v>40000000</v>
      </c>
      <c r="JW4" s="9">
        <v>50000000</v>
      </c>
      <c r="JX4" s="9">
        <v>14795749.66</v>
      </c>
      <c r="JY4" s="9"/>
      <c r="JZ4" s="9">
        <v>5000000</v>
      </c>
      <c r="KA4" s="9"/>
      <c r="KB4" s="10"/>
      <c r="KC4" s="9">
        <v>69795749.659999996</v>
      </c>
      <c r="KD4" s="9">
        <v>-29795749.66</v>
      </c>
      <c r="KE4" s="9">
        <v>0.03</v>
      </c>
      <c r="KF4" s="9"/>
      <c r="KG4" s="10"/>
      <c r="KH4" s="9">
        <v>-12522192.619999999</v>
      </c>
      <c r="KI4" s="9">
        <v>60965360.649999999</v>
      </c>
      <c r="KJ4" s="9">
        <v>48443168.030000001</v>
      </c>
      <c r="KK4" s="9">
        <v>24691283.219999999</v>
      </c>
      <c r="KL4" s="9">
        <v>1759790.61</v>
      </c>
      <c r="KM4" s="9">
        <v>10382817.640000001</v>
      </c>
      <c r="KN4" s="9">
        <v>167962.76</v>
      </c>
      <c r="KO4" s="9">
        <v>662442.96</v>
      </c>
      <c r="KP4" s="9"/>
      <c r="KQ4" s="9"/>
      <c r="KR4" s="9">
        <v>-2385.79</v>
      </c>
      <c r="KS4" s="9"/>
      <c r="KT4" s="9">
        <v>-92931.51</v>
      </c>
      <c r="KU4" s="9">
        <v>2947313.4</v>
      </c>
      <c r="KV4" s="9">
        <v>-77671.23</v>
      </c>
      <c r="KW4" s="9">
        <v>-370553.78</v>
      </c>
      <c r="KX4" s="9"/>
      <c r="KY4" s="9">
        <v>4352073.57</v>
      </c>
      <c r="KZ4" s="9">
        <v>-25724313.82</v>
      </c>
      <c r="LA4" s="9">
        <v>4728475.26</v>
      </c>
      <c r="LB4" s="9"/>
      <c r="LC4" s="9"/>
      <c r="LD4" s="9"/>
      <c r="LE4" s="10"/>
      <c r="LF4" s="9">
        <v>24738147.039999999</v>
      </c>
      <c r="LG4" s="9"/>
      <c r="LH4" s="9"/>
      <c r="LI4" s="9"/>
      <c r="LJ4" s="9">
        <v>48443168.030000001</v>
      </c>
      <c r="LK4" s="9">
        <v>60965360.649999999</v>
      </c>
      <c r="LL4" s="9"/>
      <c r="LM4" s="9"/>
      <c r="LN4" s="9"/>
      <c r="LO4" s="10"/>
      <c r="LP4" s="9">
        <v>-12522192.619999999</v>
      </c>
      <c r="LQ4" s="9">
        <v>65048558.479999997</v>
      </c>
      <c r="LR4" s="9">
        <v>24691283.219999999</v>
      </c>
      <c r="LS4" s="9"/>
      <c r="LT4" s="9">
        <v>11820600</v>
      </c>
      <c r="LU4" s="9">
        <v>1994460.29</v>
      </c>
      <c r="LV4" s="9"/>
      <c r="LW4" s="9"/>
      <c r="LX4" s="9">
        <v>75924781.409999996</v>
      </c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11" t="s">
        <v>1710</v>
      </c>
      <c r="MM4" s="11" t="s">
        <v>1733</v>
      </c>
      <c r="MN4" s="9">
        <v>250000</v>
      </c>
      <c r="MO4" s="11" t="s">
        <v>1528</v>
      </c>
      <c r="MP4" s="10"/>
      <c r="MQ4" s="11"/>
      <c r="MR4" s="11"/>
      <c r="MS4" s="11"/>
      <c r="MT4" s="10"/>
      <c r="MU4" s="12"/>
      <c r="MV4" s="9">
        <v>1026313.45</v>
      </c>
      <c r="MW4" s="9">
        <v>10357356.550000001</v>
      </c>
      <c r="MX4" s="9">
        <v>29670139.219999999</v>
      </c>
      <c r="MY4" s="9">
        <v>0</v>
      </c>
      <c r="MZ4" s="9"/>
      <c r="NA4" s="9">
        <v>3929864.12</v>
      </c>
      <c r="NB4" s="9"/>
      <c r="NC4" s="9"/>
      <c r="ND4" s="9">
        <v>155034603.83000001</v>
      </c>
      <c r="NE4" s="9">
        <v>70512297.280000001</v>
      </c>
      <c r="NF4" s="9"/>
      <c r="NG4" s="9">
        <v>84522306.549999997</v>
      </c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>
        <v>4564171.76</v>
      </c>
      <c r="NU4" s="9">
        <v>1040618.19</v>
      </c>
      <c r="NV4" s="9"/>
      <c r="NW4" s="9">
        <v>3523553.57</v>
      </c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>
        <v>2385.79</v>
      </c>
      <c r="QE4" s="9"/>
      <c r="QF4" s="9">
        <v>1971895</v>
      </c>
      <c r="QG4" s="9"/>
      <c r="QH4" s="9"/>
      <c r="QI4" s="9"/>
      <c r="QJ4" s="9"/>
      <c r="QK4" s="9"/>
      <c r="QL4" s="9"/>
      <c r="QM4" s="9"/>
      <c r="QN4" s="9"/>
      <c r="QO4" s="9"/>
      <c r="QP4" s="9"/>
      <c r="QQ4" s="9">
        <v>170602.74</v>
      </c>
      <c r="QR4" s="9"/>
      <c r="QS4" s="9"/>
      <c r="QT4" s="9"/>
      <c r="QU4" s="9"/>
      <c r="QV4" s="9"/>
      <c r="QW4" s="9">
        <v>-5000</v>
      </c>
      <c r="QX4" s="9"/>
      <c r="QY4" s="9">
        <v>2139883.5299999998</v>
      </c>
      <c r="QZ4" s="9">
        <v>307792.8</v>
      </c>
      <c r="RA4" s="9"/>
      <c r="RB4" s="9">
        <v>1832090.73</v>
      </c>
      <c r="RC4" s="9">
        <v>0</v>
      </c>
      <c r="RD4" s="9">
        <v>1759790.61</v>
      </c>
      <c r="RE4" s="9"/>
      <c r="RF4" s="9"/>
      <c r="RG4" s="9"/>
      <c r="RH4" s="9"/>
      <c r="RI4" s="9">
        <v>2931601.4</v>
      </c>
      <c r="RJ4" s="9">
        <v>161608</v>
      </c>
      <c r="RK4" s="9"/>
      <c r="RL4" s="9">
        <v>15712</v>
      </c>
      <c r="RM4" s="9">
        <v>34861.839999999997</v>
      </c>
      <c r="RN4" s="9"/>
      <c r="RO4" s="9"/>
      <c r="RP4" s="9"/>
      <c r="RQ4" s="9">
        <v>12904199.68</v>
      </c>
      <c r="RR4" s="9">
        <v>5.88</v>
      </c>
      <c r="RS4" s="9">
        <v>2455642.39</v>
      </c>
      <c r="RT4" s="9">
        <v>11347291.52</v>
      </c>
      <c r="RU4" s="9"/>
      <c r="RV4" s="9">
        <v>1455852.01</v>
      </c>
      <c r="RW4" s="9"/>
      <c r="RX4" s="9">
        <v>214897.6</v>
      </c>
      <c r="RY4" s="9">
        <v>1402184.01</v>
      </c>
      <c r="RZ4" s="9">
        <v>152248.10999999999</v>
      </c>
      <c r="SA4" s="9">
        <v>15</v>
      </c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>
        <v>34000</v>
      </c>
      <c r="SO4" s="11" t="str">
        <f>[1]!WSS(C4:C30,"s_segment_sales","rptDate=20191231","order=1","WssConvert=0","cols=1;rows=27")</f>
        <v/>
      </c>
      <c r="SP4" s="13" t="str">
        <f>[1]!WSS(C4:C30,"s_segment_industry_item","rptDate=20191231","order=1","WssConvert=0","cols=1;rows=27")</f>
        <v/>
      </c>
      <c r="SQ4" s="13" t="str">
        <f>[1]!WSS(C4:C30,"s_segment_industry_sales","rptDate=20191231","order=1","WssConvert=0","cols=1;rows=27")</f>
        <v/>
      </c>
      <c r="SR4" s="11" t="str">
        <f>[1]!WSS(C4:C30,"s_segment_industry_cost","rptDate=20191231","order=1","WssConvert=0","cols=1;rows=27")</f>
        <v/>
      </c>
      <c r="SS4" s="13" t="str">
        <f>[1]!WSS(C4:C30,"s_segment_industry_profit","rptDate=20191231","order=1","WssConvert=0","cols=1;rows=27")</f>
        <v/>
      </c>
      <c r="ST4" s="13" t="str">
        <f>[1]!WSS(C4:C30,"s_segment_industry_item","rptDate=20191231","order=2","WssConvert=0","cols=1;rows=27")</f>
        <v/>
      </c>
      <c r="SU4" s="13" t="str">
        <f>[1]!WSS(C4:C30,"s_segment_industry_sales","rptDate=20191231","order=2","WssConvert=0","cols=1;rows=27")</f>
        <v/>
      </c>
      <c r="SV4" s="13" t="str">
        <f>[1]!WSS(C4:C30,"s_segment_industry_cost","rptDate=20191231","order=2","WssConvert=0","cols=1;rows=27")</f>
        <v>Fetching...</v>
      </c>
      <c r="SW4" s="13" t="str">
        <f>[1]!WSS(C4:C30,"s_segment_industry_profit","rptDate=20191231","order=2","WssConvert=0","cols=1;rows=27")</f>
        <v/>
      </c>
      <c r="SX4" s="13" t="str">
        <f>[1]!WSS(C4:C30,"s_segment_industry_item","rptDate=20191231","order=3","WssConvert=0","cols=1;rows=27")</f>
        <v/>
      </c>
      <c r="SY4" s="13" t="str">
        <f>[1]!WSS(C4:C30,"s_segment_industry_sales","rptDate=20191231","order=3","WssConvert=0","cols=1;rows=27")</f>
        <v/>
      </c>
      <c r="SZ4" s="13" t="str">
        <f>[1]!WSS(C4:C30,"s_segment_industry_cost","rptDate=20191231","order=3","WssConvert=0","cols=1;rows=27")</f>
        <v>Fetching...</v>
      </c>
      <c r="TA4" s="13" t="str">
        <f>[1]!WSS(C4:C30,"s_segment_industry_profit","rptDate=20191231","order=3","WssConvert=0","cols=1;rows=27")</f>
        <v/>
      </c>
      <c r="TB4" s="13" t="str">
        <f>[1]!WSS(C4:C30,"s_segment_industry_item","rptDate=20191231","order=4","WssConvert=0","cols=1;rows=27")</f>
        <v/>
      </c>
      <c r="TC4" s="13" t="str">
        <f>[1]!WSS(C4:C30,"s_segment_industry_sales","rptDate=20191231","order=4","WssConvert=0","cols=1;rows=27")</f>
        <v/>
      </c>
      <c r="TD4" s="13" t="str">
        <f>[1]!WSS(C4:C30,"s_segment_industry_cost","rptDate=20191231","order=4","WssConvert=0","cols=1;rows=27")</f>
        <v/>
      </c>
      <c r="TE4" s="13" t="str">
        <f>[1]!WSS(C4:C30,"s_segment_industry_profit","rptDate=20191231","order=4","WssConvert=0","cols=1;rows=27")</f>
        <v/>
      </c>
      <c r="TF4" s="13" t="str">
        <f>[1]!WSS(C4:C30,"s_segment_industry_item","rptDate=20191231","order=5","WssConvert=0","cols=1;rows=27")</f>
        <v/>
      </c>
      <c r="TG4" s="13" t="str">
        <f>[1]!WSS(C4:C30,"s_segment_industry_sales","rptDate=20191231","order=5","WssConvert=0","cols=1;rows=27")</f>
        <v/>
      </c>
      <c r="TH4" s="13" t="str">
        <f>[1]!WSS(C4:C30,"s_segment_industry_cost","rptDate=20191231","order=5","WssConvert=0","cols=1;rows=27")</f>
        <v>Fetching...</v>
      </c>
      <c r="TI4" s="13" t="str">
        <f>[1]!WSS(C4:C30,"s_segment_industry_profit","rptDate=20191231","order=5","WssConvert=0","cols=1;rows=27")</f>
        <v/>
      </c>
      <c r="TJ4" s="13" t="str">
        <f>[1]!WSS(C4:C30,"s_segment_sales","rptDate=20191231","order=2","WssConvert=0","cols=1;rows=27")</f>
        <v>存储卡模组:57.68%;存储晶圆销售:26.08%;存储盘模组:12.33%;半成品销售(晶圆封装片):3.14%;固态硬盘模组:0.7%;触控芯片:0.05%;闪存主控芯片:0.02%</v>
      </c>
      <c r="TK4" s="13" t="str">
        <f>[1]!WSS(C4:C30,"s_segment_product_item","rptDate=20191231","order=1","WssConvert=0","cols=1;rows=27")</f>
        <v>存储卡模组</v>
      </c>
      <c r="TL4" s="13" t="str">
        <f>[1]!WSS(C4:C30,"s_segment_product_sales","rptDate=20191231","order=1","WssConvert=0","cols=1;rows=27")</f>
        <v>Fetching...</v>
      </c>
      <c r="TM4" s="13">
        <f>[1]!WSS(C4:C30,"s_segment_product_cost","rptDate=20191231","order=1","WssConvert=0","cols=1;rows=27")</f>
        <v>269341500</v>
      </c>
      <c r="TN4" s="13">
        <f>[1]!WSS(C4:C30,"s_segment_product_profit","rptDate=20191231","order=1","WssConvert=0","cols=1;rows=27")</f>
        <v>103051600</v>
      </c>
      <c r="TO4" s="13" t="str">
        <f>[1]!WSS(C4:C30,"s_segment_product_item","rptDate=20191231","order=2","WssConvert=0","cols=1;rows=27")</f>
        <v>存储晶圆销售</v>
      </c>
      <c r="TP4" s="13" t="str">
        <f>[1]!WSS(C4:C30,"s_segment_product_sales","rptDate=20191231","order=2","WssConvert=0","cols=1;rows=27")</f>
        <v>Fetching...</v>
      </c>
      <c r="TQ4" s="13">
        <f>[1]!WSS(C4:C30,"s_segment_product_cost","rptDate=20191231","order=2","WssConvert=0","cols=1;rows=27")</f>
        <v>166055600</v>
      </c>
      <c r="TR4" s="13">
        <f>[1]!WSS(C4:C30,"s_segment_product_profit","rptDate=20191231","order=2","WssConvert=0","cols=1;rows=27")</f>
        <v>2328200</v>
      </c>
      <c r="TS4" s="13" t="str">
        <f>[1]!WSS(C4:C30,"s_segment_product_item","rptDate=20191231","order=3","WssConvert=0","cols=1;rows=27")</f>
        <v>存储盘模组</v>
      </c>
      <c r="TT4" s="13" t="str">
        <f>[1]!WSS(C4:C30,"s_segment_product_sales","rptDate=20191231","order=3","WssConvert=0","cols=1;rows=27")</f>
        <v>Fetching...</v>
      </c>
      <c r="TU4" s="13">
        <f>[1]!WSS(C4:C30,"s_segment_product_cost","rptDate=20191231","order=3","WssConvert=0","cols=1;rows=27")</f>
        <v>57265800</v>
      </c>
      <c r="TV4" s="13">
        <f>[1]!WSS(C4:C30,"s_segment_product_profit","rptDate=20191231","order=3","WssConvert=0","cols=1;rows=27")</f>
        <v>22349900</v>
      </c>
      <c r="TW4" s="13" t="str">
        <f>[1]!WSS(C4:C30,"s_segment_product_item","rptDate=20191231","order=4","WssConvert=0","cols=1;rows=27")</f>
        <v>半成品销售(晶圆封装片)</v>
      </c>
      <c r="TX4" s="13" t="str">
        <f>[1]!WSS(C4:C30,"s_segment_product_sales","rptDate=20191231","order=4","WssConvert=0","cols=1;rows=27")</f>
        <v>Fetching...</v>
      </c>
      <c r="TY4" s="13">
        <f>[1]!WSS(C4:C30,"s_segment_product_cost","rptDate=20191231","order=4","WssConvert=0","cols=1;rows=27")</f>
        <v>20308600</v>
      </c>
      <c r="TZ4" s="13">
        <f>[1]!WSS(C4:C30,"s_segment_product_profit","rptDate=20191231","order=4","WssConvert=0","cols=1;rows=27")</f>
        <v>-45400</v>
      </c>
      <c r="UA4" s="13" t="str">
        <f>[1]!WSS(C4:C30,"s_segment_product_item","rptDate=20191231","order=5","WssConvert=0","cols=1;rows=27")</f>
        <v>固态硬盘模组</v>
      </c>
      <c r="UB4" s="13">
        <f>[1]!WSS(C4:C30,"s_segment_product_sales","rptDate=20191231","order=5","WssConvert=0","cols=1;rows=27")</f>
        <v>4502100</v>
      </c>
      <c r="UC4" s="13">
        <f>[1]!WSS(C4:C30,"s_segment_product_cost","rptDate=20191231","order=5","WssConvert=0","cols=1;rows=27")</f>
        <v>5212800</v>
      </c>
      <c r="UD4" s="13">
        <f>[1]!WSS(C4:C30,"s_segment_product_profit","rptDate=20191231","order=5","WssConvert=0","cols=1;rows=27")</f>
        <v>-710700</v>
      </c>
      <c r="UE4" s="13" t="str">
        <f>[1]!WSS(C4:C30,"s_segment_sales","rptDate=20191231","order=3","WssConvert=0","cols=1;rows=27")</f>
        <v>外销:88.99%;内销:11.01%</v>
      </c>
      <c r="UF4" s="13" t="str">
        <f>[1]!WSS(C4:C30,"s_segment_region_item","rptDate=20191231","order=1","WssConvert=0","cols=1;rows=27")</f>
        <v>Fetching...</v>
      </c>
      <c r="UG4" s="13">
        <f>[1]!WSS(C4:C30,"s_segment_region_sales","rptDate=20191231","order=1","WssConvert=0","cols=1;rows=27")</f>
        <v>574585600</v>
      </c>
      <c r="UH4" s="13">
        <f>[1]!WSS(C4:C30,"s_segment_region_cost","rptDate=20191231","order=1","WssConvert=0","cols=1;rows=27")</f>
        <v>475248200</v>
      </c>
      <c r="UI4" s="13">
        <f>[1]!WSS(C4:C30,"s_segment_region_profit","rptDate=20191231","order=1","WssConvert=0","cols=1;rows=27")</f>
        <v>99337400</v>
      </c>
      <c r="UJ4" s="13" t="str">
        <f>[1]!WSS(C4:C30,"s_segment_region_item","rptDate=20191231","order=2","WssConvert=0","cols=1;rows=27")</f>
        <v>Fetching...</v>
      </c>
      <c r="UK4" s="13">
        <f>[1]!WSS(C4:C30,"s_segment_region_sales","rptDate=20191231","order=2","WssConvert=0","cols=1;rows=27")</f>
        <v>71059700</v>
      </c>
      <c r="UL4" s="13">
        <f>[1]!WSS(C4:C30,"s_segment_region_cost","rptDate=20191231","order=2","WssConvert=0","cols=1;rows=27")</f>
        <v>43244500</v>
      </c>
      <c r="UM4" s="13">
        <f>[1]!WSS(C4:C30,"s_segment_region_profit","rptDate=20191231","order=2","WssConvert=0","cols=1;rows=27")</f>
        <v>27815200</v>
      </c>
      <c r="UN4" s="13" t="str">
        <f>[1]!WSS(C4:C30,"s_segment_region_item","rptDate=20191231","order=3","WssConvert=0","cols=1;rows=27")</f>
        <v>Fetching...</v>
      </c>
      <c r="UO4" s="13" t="str">
        <f>[1]!WSS(C4:C30,"s_segment_region_sales","rptDate=20191231","order=3","WssConvert=0","cols=1;rows=27")</f>
        <v/>
      </c>
      <c r="UP4" s="13" t="str">
        <f>[1]!WSS(C4:C30,"s_segment_region_cost","rptDate=20191231","order=3","WssConvert=0","cols=1;rows=27")</f>
        <v/>
      </c>
      <c r="UQ4" s="13" t="str">
        <f>[1]!WSS(C4:C30,"s_segment_region_profit","rptDate=20191231","order=3","WssConvert=0","cols=1;rows=27")</f>
        <v/>
      </c>
      <c r="UR4" s="13" t="str">
        <f>[1]!WSS(C4:C30,"s_segment_region_item","rptDate=20191231","order=4","WssConvert=0","cols=1;rows=27")</f>
        <v>Fetching...</v>
      </c>
      <c r="US4" s="13" t="str">
        <f>[1]!WSS(C4:C30,"s_segment_region_sales","rptDate=20191231","order=4","WssConvert=0","cols=1;rows=27")</f>
        <v/>
      </c>
      <c r="UT4" s="13" t="str">
        <f>[1]!WSS(C4:C30,"s_segment_region_cost","rptDate=20191231","order=4","WssConvert=0","cols=1;rows=27")</f>
        <v/>
      </c>
      <c r="UU4" s="13" t="str">
        <f>[1]!WSS(C4:C30,"s_segment_region_profit","rptDate=20191231","order=4","WssConvert=0","cols=1;rows=27")</f>
        <v/>
      </c>
      <c r="UV4" s="13" t="str">
        <f>[1]!WSS(C4:C30,"s_segment_region_item","rptDate=20191231","order=5","WssConvert=0","cols=1;rows=27")</f>
        <v>Fetching...</v>
      </c>
      <c r="UW4" s="13" t="str">
        <f>[1]!WSS(C4:C30,"s_segment_region_sales","rptDate=20191231","order=5","WssConvert=0","cols=1;rows=27")</f>
        <v/>
      </c>
      <c r="UX4" s="13" t="str">
        <f>[1]!WSS(C4:C30,"s_segment_region_cost","rptDate=20191231","order=5","WssConvert=0","cols=1;rows=27")</f>
        <v/>
      </c>
      <c r="UY4" s="13" t="str">
        <f>[1]!WSS(C4:C30,"s_segment_region_profit","rptDate=20191231","order=5","WssConvert=0","cols=1;rows=27")</f>
        <v/>
      </c>
      <c r="UZ4" s="13" t="str">
        <f>[1]!WSS(C4:C30,"s_stmnote_seg_1501","rptDate=20191231","WssConvert=0","cols=1;rows=27")</f>
        <v>Fetching...</v>
      </c>
      <c r="VA4" s="13">
        <f>[1]!WSS(C4:C30,"s_stmnote_ar","item=1","rptDate=20191231","accYear=1","WssConvert=0","cols=1;rows=27")</f>
        <v>99620689.319999993</v>
      </c>
      <c r="VB4" s="13">
        <f>[1]!WSS(C4:C30,"s_stmnote_ar","item=2","rptDate=20191231","accYear=1","WssConvert=0","cols=1;rows=27")</f>
        <v>98.75</v>
      </c>
      <c r="VC4" s="13">
        <f>[1]!WSS(C4:C30,"s_stmnote_ar","item=3","rptDate=20191231","accYear=1","WssConvert=0","cols=1;rows=27")</f>
        <v>1608877.53</v>
      </c>
      <c r="VD4" s="13">
        <f>[1]!WSS(C4:C30,"s_stmnote_ar","item=1","rptDate=20191231","accYear=2","WssConvert=0","cols=1;rows=27")</f>
        <v>1252277.6399999999</v>
      </c>
      <c r="VE4" s="13">
        <f>[1]!WSS(C4:C30,"s_stmnote_ar","item=2","rptDate=20191231","accYear=2","WssConvert=0","cols=1;rows=27")</f>
        <v>1.24</v>
      </c>
      <c r="VF4" s="13">
        <f>[1]!WSS(C4:C30,"s_stmnote_ar","item=3","rptDate=20191231","accYear=2","WssConvert=0","cols=1;rows=27")</f>
        <v>125227.74</v>
      </c>
      <c r="VG4" s="13">
        <f>[1]!WSS(C4:C30,"s_stmnote_ar","item=1","rptDate=20191231","accYear=3","WssConvert=0","cols=1;rows=27")</f>
        <v>0</v>
      </c>
      <c r="VH4" s="13" t="str">
        <f>[1]!WSS(C4:C30,"s_stmnote_ar","item=2","rptDate=20191231","accYear=3","WssConvert=0","cols=1;rows=27")</f>
        <v>Fetching...</v>
      </c>
      <c r="VI4" s="13">
        <f>[1]!WSS(C4:C30,"s_stmnote_ar","item=3","rptDate=20191231","accYear=3","WssConvert=0","cols=1;rows=27")</f>
        <v>0</v>
      </c>
      <c r="VJ4" s="13">
        <f>[1]!WSS(C4:C30,"s_stmnote_ar","item=1","rptDate=20191231","accYear=4","WssConvert=0","cols=1;rows=27")</f>
        <v>0</v>
      </c>
      <c r="VK4" s="13">
        <f>[1]!WSS(C4:C30,"s_stmnote_ar","item=2","rptDate=20191231","accYear=4","WssConvert=0","cols=1;rows=27")</f>
        <v>0</v>
      </c>
      <c r="VL4" s="13" t="str">
        <f>[1]!WSS(C4:C30,"s_stmnote_ar","item=3","rptDate=20191231","accYear=4","WssConvert=0","cols=1;rows=27")</f>
        <v>Fetching...</v>
      </c>
      <c r="VM4" s="13">
        <f>[1]!WSS(C4:C30,"stmnote_ar_cat","rptDate=20191231","Category=0","WssConvert=0","cols=1;rows=27")</f>
        <v>0</v>
      </c>
      <c r="VN4" s="13">
        <f>[1]!WSS(C4:C30,"stmnote_ar_cat","rptDate=20191231","Category=1","WssConvert=0","cols=1;rows=27")</f>
        <v>0</v>
      </c>
      <c r="VO4" s="13">
        <f>[1]!WSS(C4:C30,"stmnote_ar_cat","rptDate=20191231","Category=2","WssConvert=0","cols=1;rows=27")</f>
        <v>0</v>
      </c>
      <c r="VP4" s="11" t="str">
        <f>[1]!WSS(C4:C30,"stmnote_ar_cat","rptDate=20191231","Category=3","WssConvert=0","cols=1;rows=27")</f>
        <v>Fetching...</v>
      </c>
    </row>
    <row r="5" spans="1:588" ht="13.8">
      <c r="C5" t="s">
        <v>1770</v>
      </c>
      <c r="E5" s="11" t="s">
        <v>1597</v>
      </c>
      <c r="F5" s="9">
        <v>38821501.130000003</v>
      </c>
      <c r="G5" s="9">
        <v>41500000</v>
      </c>
      <c r="H5" s="9"/>
      <c r="I5" s="9">
        <v>52174605.350000001</v>
      </c>
      <c r="J5" s="9">
        <v>341368.75</v>
      </c>
      <c r="K5" s="9">
        <v>1642966.71</v>
      </c>
      <c r="L5" s="9"/>
      <c r="M5" s="9"/>
      <c r="N5" s="9"/>
      <c r="O5" s="9">
        <v>45699593.280000001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>
        <v>599636.04</v>
      </c>
      <c r="AC5" s="9"/>
      <c r="AD5" s="10"/>
      <c r="AE5" s="9">
        <v>181750826.25999999</v>
      </c>
      <c r="AF5" s="9"/>
      <c r="AG5" s="9"/>
      <c r="AH5" s="9"/>
      <c r="AI5" s="9"/>
      <c r="AJ5" s="9"/>
      <c r="AK5" s="9">
        <v>17539482.350000001</v>
      </c>
      <c r="AL5" s="9"/>
      <c r="AM5" s="9">
        <v>32651423.82</v>
      </c>
      <c r="AN5" s="9"/>
      <c r="AO5" s="9">
        <v>4399745.32</v>
      </c>
      <c r="AP5" s="9"/>
      <c r="AQ5" s="9"/>
      <c r="AR5" s="9"/>
      <c r="AS5" s="9">
        <v>14553218.310000001</v>
      </c>
      <c r="AT5" s="9"/>
      <c r="AU5" s="9"/>
      <c r="AV5" s="9">
        <v>1166626.8700000001</v>
      </c>
      <c r="AW5" s="9">
        <v>2074822.96</v>
      </c>
      <c r="AX5" s="9"/>
      <c r="AY5" s="9">
        <v>1468197.09</v>
      </c>
      <c r="AZ5" s="9"/>
      <c r="BA5" s="10"/>
      <c r="BB5" s="9">
        <v>76675916.719999999</v>
      </c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10"/>
      <c r="BY5" s="9">
        <v>258426742.97999999</v>
      </c>
      <c r="BZ5" s="9">
        <v>10500000</v>
      </c>
      <c r="CA5" s="9"/>
      <c r="CB5" s="9"/>
      <c r="CC5" s="9">
        <v>18160106.77</v>
      </c>
      <c r="CD5" s="9">
        <v>631507.15</v>
      </c>
      <c r="CE5" s="9">
        <v>9945504.7599999998</v>
      </c>
      <c r="CF5" s="9">
        <v>692276.5</v>
      </c>
      <c r="CG5" s="9"/>
      <c r="CH5" s="9"/>
      <c r="CI5" s="9"/>
      <c r="CJ5" s="9">
        <v>216255.79</v>
      </c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10"/>
      <c r="DB5" s="9">
        <v>40145650.969999999</v>
      </c>
      <c r="DC5" s="9"/>
      <c r="DD5" s="9"/>
      <c r="DE5" s="9"/>
      <c r="DF5" s="9"/>
      <c r="DG5" s="9"/>
      <c r="DH5" s="9"/>
      <c r="DI5" s="9">
        <v>393360</v>
      </c>
      <c r="DJ5" s="9">
        <v>1022282.61</v>
      </c>
      <c r="DK5" s="9"/>
      <c r="DL5" s="9"/>
      <c r="DM5" s="10"/>
      <c r="DN5" s="9">
        <v>1415642.61</v>
      </c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10"/>
      <c r="EH5" s="9">
        <v>41561293.579999998</v>
      </c>
      <c r="EI5" s="9">
        <v>30000000</v>
      </c>
      <c r="EJ5" s="9"/>
      <c r="EK5" s="9"/>
      <c r="EL5" s="9">
        <v>42593911.090000004</v>
      </c>
      <c r="EM5" s="9">
        <v>17399840.100000001</v>
      </c>
      <c r="EN5" s="9">
        <v>126871698.20999999</v>
      </c>
      <c r="EO5" s="9"/>
      <c r="EP5" s="9"/>
      <c r="EQ5" s="9"/>
      <c r="ER5" s="9"/>
      <c r="ES5" s="9"/>
      <c r="ET5" s="9"/>
      <c r="EU5" s="9"/>
      <c r="EV5" s="10"/>
      <c r="EW5" s="9">
        <v>216865449.40000001</v>
      </c>
      <c r="EX5" s="9"/>
      <c r="EY5" s="9">
        <v>216865449.40000001</v>
      </c>
      <c r="EZ5" s="9"/>
      <c r="FA5" s="10"/>
      <c r="FB5" s="9">
        <v>258426742.97999999</v>
      </c>
      <c r="FC5" s="9">
        <v>279947749.68000001</v>
      </c>
      <c r="FD5" s="9">
        <v>279947749.68000001</v>
      </c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>
        <v>245333387.44</v>
      </c>
      <c r="FT5" s="9">
        <v>171793688.94</v>
      </c>
      <c r="FU5" s="9"/>
      <c r="FV5" s="9"/>
      <c r="FW5" s="9"/>
      <c r="FX5" s="9">
        <v>909278.11</v>
      </c>
      <c r="FY5" s="9">
        <v>33749334.969999999</v>
      </c>
      <c r="FZ5" s="9">
        <v>22502476.710000001</v>
      </c>
      <c r="GA5" s="9">
        <v>-457350.92</v>
      </c>
      <c r="GB5" s="9">
        <v>-668994.09</v>
      </c>
      <c r="GC5" s="9"/>
      <c r="GD5" s="9"/>
      <c r="GE5" s="9"/>
      <c r="GF5" s="9"/>
      <c r="GG5" s="9"/>
      <c r="GH5" s="9"/>
      <c r="GI5" s="9"/>
      <c r="GJ5" s="9"/>
      <c r="GK5" s="9"/>
      <c r="GL5" s="9"/>
      <c r="GM5" s="9">
        <v>592000</v>
      </c>
      <c r="GN5" s="9">
        <v>1764031.63</v>
      </c>
      <c r="GO5" s="9">
        <v>1074782.82</v>
      </c>
      <c r="GP5" s="9"/>
      <c r="GQ5" s="9">
        <v>-178288.59</v>
      </c>
      <c r="GR5" s="9">
        <v>2097147.43</v>
      </c>
      <c r="GS5" s="9"/>
      <c r="GT5" s="10"/>
      <c r="GU5" s="9">
        <v>38889252.710000001</v>
      </c>
      <c r="GV5" s="9">
        <v>31644.76</v>
      </c>
      <c r="GW5" s="9">
        <v>308251.14</v>
      </c>
      <c r="GX5" s="9"/>
      <c r="GY5" s="9"/>
      <c r="GZ5" s="10"/>
      <c r="HA5" s="9">
        <v>38612646.329999998</v>
      </c>
      <c r="HB5" s="9">
        <v>4246990.1900000004</v>
      </c>
      <c r="HC5" s="9"/>
      <c r="HD5" s="9"/>
      <c r="HE5" s="10"/>
      <c r="HF5" s="9">
        <v>34365656.140000001</v>
      </c>
      <c r="HG5" s="9">
        <v>34365656.140000001</v>
      </c>
      <c r="HH5" s="9"/>
      <c r="HI5" s="9"/>
      <c r="HJ5" s="9">
        <v>34365656.140000001</v>
      </c>
      <c r="HK5" s="9">
        <v>0.56999999999999995</v>
      </c>
      <c r="HL5" s="9">
        <v>0.56999999999999995</v>
      </c>
      <c r="HM5" s="9"/>
      <c r="HN5" s="9">
        <v>34365656.140000001</v>
      </c>
      <c r="HO5" s="9"/>
      <c r="HP5" s="9">
        <v>34365656.140000001</v>
      </c>
      <c r="HQ5" s="9">
        <v>279532473.61000001</v>
      </c>
      <c r="HR5" s="9">
        <v>1347622.34</v>
      </c>
      <c r="HS5" s="9">
        <v>1976289.52</v>
      </c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10"/>
      <c r="IH5" s="9">
        <v>282856385.47000003</v>
      </c>
      <c r="II5" s="9"/>
      <c r="IJ5" s="9"/>
      <c r="IK5" s="9">
        <v>146929010.69</v>
      </c>
      <c r="IL5" s="9">
        <v>44184801.57</v>
      </c>
      <c r="IM5" s="9">
        <v>8679820.5</v>
      </c>
      <c r="IN5" s="9">
        <v>32459089.780000001</v>
      </c>
      <c r="IO5" s="9"/>
      <c r="IP5" s="9"/>
      <c r="IQ5" s="9"/>
      <c r="IR5" s="9"/>
      <c r="IS5" s="9"/>
      <c r="IT5" s="9"/>
      <c r="IU5" s="10"/>
      <c r="IV5" s="9">
        <v>232252722.53999999</v>
      </c>
      <c r="IW5" s="9">
        <v>50603662.93</v>
      </c>
      <c r="IX5" s="9">
        <v>61537300</v>
      </c>
      <c r="IY5" s="9">
        <v>689248.81</v>
      </c>
      <c r="IZ5" s="9">
        <v>10786.41</v>
      </c>
      <c r="JA5" s="9"/>
      <c r="JB5" s="9"/>
      <c r="JC5" s="9"/>
      <c r="JD5" s="10"/>
      <c r="JE5" s="9">
        <v>62237335.219999999</v>
      </c>
      <c r="JF5" s="9">
        <v>8199575.5300000003</v>
      </c>
      <c r="JG5" s="9">
        <v>73037300</v>
      </c>
      <c r="JH5" s="9"/>
      <c r="JI5" s="9"/>
      <c r="JJ5" s="9"/>
      <c r="JK5" s="9"/>
      <c r="JL5" s="10"/>
      <c r="JM5" s="9">
        <v>81236875.530000001</v>
      </c>
      <c r="JN5" s="9">
        <v>-18999540.309999999</v>
      </c>
      <c r="JO5" s="9"/>
      <c r="JP5" s="9"/>
      <c r="JQ5" s="9">
        <v>10500000</v>
      </c>
      <c r="JR5" s="9"/>
      <c r="JS5" s="9"/>
      <c r="JT5" s="9"/>
      <c r="JU5" s="10"/>
      <c r="JV5" s="9">
        <v>10500000</v>
      </c>
      <c r="JW5" s="9">
        <v>10000000</v>
      </c>
      <c r="JX5" s="9">
        <v>15536140.34</v>
      </c>
      <c r="JY5" s="9"/>
      <c r="JZ5" s="9">
        <v>200000</v>
      </c>
      <c r="KA5" s="9"/>
      <c r="KB5" s="10"/>
      <c r="KC5" s="9">
        <v>25736140.34</v>
      </c>
      <c r="KD5" s="9">
        <v>-15236140.34</v>
      </c>
      <c r="KE5" s="9">
        <v>1174853.1000000001</v>
      </c>
      <c r="KF5" s="9"/>
      <c r="KG5" s="10"/>
      <c r="KH5" s="9">
        <v>17542835.379999999</v>
      </c>
      <c r="KI5" s="9">
        <v>21278665.75</v>
      </c>
      <c r="KJ5" s="9">
        <v>38821501.130000003</v>
      </c>
      <c r="KK5" s="9">
        <v>34365656.140000001</v>
      </c>
      <c r="KL5" s="9">
        <v>668994.09</v>
      </c>
      <c r="KM5" s="9">
        <v>6351726.0700000003</v>
      </c>
      <c r="KN5" s="9">
        <v>346339.2</v>
      </c>
      <c r="KO5" s="9">
        <v>457614.54</v>
      </c>
      <c r="KP5" s="9"/>
      <c r="KQ5" s="9"/>
      <c r="KR5" s="9">
        <v>178288.59</v>
      </c>
      <c r="KS5" s="9">
        <v>54228.05</v>
      </c>
      <c r="KT5" s="9">
        <v>-592000</v>
      </c>
      <c r="KU5" s="9">
        <v>-438712.76</v>
      </c>
      <c r="KV5" s="9">
        <v>-1764031.63</v>
      </c>
      <c r="KW5" s="9">
        <v>-379257.21</v>
      </c>
      <c r="KX5" s="9">
        <v>88800</v>
      </c>
      <c r="KY5" s="9">
        <v>6670701.2199999997</v>
      </c>
      <c r="KZ5" s="9">
        <v>3695300.83</v>
      </c>
      <c r="LA5" s="9">
        <v>-193646.7</v>
      </c>
      <c r="LB5" s="9"/>
      <c r="LC5" s="9">
        <v>21500</v>
      </c>
      <c r="LD5" s="9"/>
      <c r="LE5" s="10"/>
      <c r="LF5" s="9">
        <v>50603662.93</v>
      </c>
      <c r="LG5" s="9"/>
      <c r="LH5" s="9"/>
      <c r="LI5" s="9"/>
      <c r="LJ5" s="9">
        <v>38821501.130000003</v>
      </c>
      <c r="LK5" s="9">
        <v>21278665.75</v>
      </c>
      <c r="LL5" s="9"/>
      <c r="LM5" s="9"/>
      <c r="LN5" s="9"/>
      <c r="LO5" s="10"/>
      <c r="LP5" s="9">
        <v>17542835.379999999</v>
      </c>
      <c r="LQ5" s="9">
        <v>119761128.61</v>
      </c>
      <c r="LR5" s="9">
        <v>34114466.670000002</v>
      </c>
      <c r="LS5" s="9"/>
      <c r="LT5" s="9">
        <v>15000000</v>
      </c>
      <c r="LU5" s="9"/>
      <c r="LV5" s="9"/>
      <c r="LW5" s="9"/>
      <c r="LX5" s="9">
        <v>138875595.28</v>
      </c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11" t="s">
        <v>1540</v>
      </c>
      <c r="MM5" s="11" t="s">
        <v>1592</v>
      </c>
      <c r="MN5" s="9"/>
      <c r="MO5" s="11" t="s">
        <v>1528</v>
      </c>
      <c r="MP5" s="10"/>
      <c r="MQ5" s="11" t="s">
        <v>1595</v>
      </c>
      <c r="MR5" s="11" t="s">
        <v>1592</v>
      </c>
      <c r="MS5" s="11" t="s">
        <v>1528</v>
      </c>
      <c r="MT5" s="10"/>
      <c r="MU5" s="12">
        <v>44718</v>
      </c>
      <c r="MV5" s="9">
        <v>24592781.369999997</v>
      </c>
      <c r="MW5" s="9">
        <v>534234.6</v>
      </c>
      <c r="MX5" s="9">
        <v>21309469.640000001</v>
      </c>
      <c r="MY5" s="9"/>
      <c r="MZ5" s="9"/>
      <c r="NA5" s="9"/>
      <c r="NB5" s="9"/>
      <c r="NC5" s="9"/>
      <c r="ND5" s="9">
        <v>76581763.840000004</v>
      </c>
      <c r="NE5" s="9">
        <v>43930340.020000003</v>
      </c>
      <c r="NF5" s="9"/>
      <c r="NG5" s="9">
        <v>32651423.82</v>
      </c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>
        <v>16872426</v>
      </c>
      <c r="NU5" s="9">
        <v>2319207.69</v>
      </c>
      <c r="NV5" s="9"/>
      <c r="NW5" s="9">
        <v>14553218.310000001</v>
      </c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>
        <v>38821501.130000003</v>
      </c>
      <c r="PC5" s="9"/>
      <c r="PD5" s="9"/>
      <c r="PE5" s="9"/>
      <c r="PF5" s="9"/>
      <c r="PG5" s="9"/>
      <c r="PH5" s="9"/>
      <c r="PI5" s="9">
        <v>38821501.130000003</v>
      </c>
      <c r="PJ5" s="9">
        <v>10500000</v>
      </c>
      <c r="PK5" s="9"/>
      <c r="PL5" s="9"/>
      <c r="PM5" s="9"/>
      <c r="PN5" s="9"/>
      <c r="PO5" s="9"/>
      <c r="PP5" s="9"/>
      <c r="PQ5" s="9">
        <v>10500000</v>
      </c>
      <c r="PR5" s="9"/>
      <c r="PS5" s="9"/>
      <c r="PT5" s="9"/>
      <c r="PU5" s="9"/>
      <c r="PV5" s="9"/>
      <c r="PW5" s="9"/>
      <c r="PX5" s="9"/>
      <c r="PY5" s="9"/>
      <c r="PZ5" s="9">
        <v>10500000</v>
      </c>
      <c r="QA5" s="9"/>
      <c r="QB5" s="9"/>
      <c r="QC5" s="9"/>
      <c r="QD5" s="9">
        <v>-232516.64</v>
      </c>
      <c r="QE5" s="9"/>
      <c r="QF5" s="9">
        <v>2127147.4300000002</v>
      </c>
      <c r="QG5" s="9"/>
      <c r="QH5" s="9"/>
      <c r="QI5" s="9"/>
      <c r="QJ5" s="9">
        <v>630048.81000000006</v>
      </c>
      <c r="QK5" s="9"/>
      <c r="QL5" s="9"/>
      <c r="QM5" s="9"/>
      <c r="QN5" s="9"/>
      <c r="QO5" s="9"/>
      <c r="QP5" s="9"/>
      <c r="QQ5" s="9">
        <v>651200</v>
      </c>
      <c r="QR5" s="9"/>
      <c r="QS5" s="9"/>
      <c r="QT5" s="9"/>
      <c r="QU5" s="9"/>
      <c r="QV5" s="9"/>
      <c r="QW5" s="9">
        <v>-252378.33</v>
      </c>
      <c r="QX5" s="9">
        <v>-21500</v>
      </c>
      <c r="QY5" s="9">
        <v>2902001.27</v>
      </c>
      <c r="QZ5" s="9">
        <v>378853.95</v>
      </c>
      <c r="RA5" s="9"/>
      <c r="RB5" s="9">
        <v>2523147.3199999998</v>
      </c>
      <c r="RC5" s="9">
        <v>0</v>
      </c>
      <c r="RD5" s="9">
        <v>668994.09</v>
      </c>
      <c r="RE5" s="9"/>
      <c r="RF5" s="9"/>
      <c r="RG5" s="9"/>
      <c r="RH5" s="9"/>
      <c r="RI5" s="9">
        <v>536140.34</v>
      </c>
      <c r="RJ5" s="9">
        <v>142663.48000000001</v>
      </c>
      <c r="RK5" s="9"/>
      <c r="RL5" s="9">
        <v>-1174853.1000000001</v>
      </c>
      <c r="RM5" s="9">
        <v>124025.32</v>
      </c>
      <c r="RN5" s="9">
        <v>200000</v>
      </c>
      <c r="RO5" s="9"/>
      <c r="RP5" s="9"/>
      <c r="RQ5" s="9">
        <v>15094803.039999999</v>
      </c>
      <c r="RR5" s="9">
        <v>5.39</v>
      </c>
      <c r="RS5" s="9">
        <v>13975328</v>
      </c>
      <c r="RT5" s="9">
        <v>13235129.890000001</v>
      </c>
      <c r="RU5" s="9">
        <v>132018.65</v>
      </c>
      <c r="RV5" s="9">
        <v>1525972.46</v>
      </c>
      <c r="RW5" s="9"/>
      <c r="RX5" s="9"/>
      <c r="RY5" s="9">
        <v>6835375.9900000002</v>
      </c>
      <c r="RZ5" s="9">
        <v>1588234.54</v>
      </c>
      <c r="SA5" s="9">
        <v>15</v>
      </c>
      <c r="SB5" s="9"/>
      <c r="SC5" s="9"/>
      <c r="SD5" s="9"/>
      <c r="SE5" s="9"/>
      <c r="SF5" s="9">
        <v>-290457.21000000002</v>
      </c>
      <c r="SG5" s="9">
        <v>4246990.1900000004</v>
      </c>
      <c r="SH5" s="9">
        <v>46203610.789999999</v>
      </c>
      <c r="SI5" s="9">
        <v>9514221.6600000001</v>
      </c>
      <c r="SJ5" s="9">
        <v>7590195.3399999999</v>
      </c>
      <c r="SK5" s="9">
        <v>37582322.340000004</v>
      </c>
      <c r="SL5" s="9">
        <v>35658296.020000003</v>
      </c>
      <c r="SM5" s="9"/>
      <c r="SN5" s="9">
        <v>30000</v>
      </c>
      <c r="SO5" s="11" t="s">
        <v>1834</v>
      </c>
      <c r="SP5" s="11" t="s">
        <v>1793</v>
      </c>
      <c r="SQ5" s="11">
        <v>28988100</v>
      </c>
      <c r="SR5" s="11">
        <v>8142100</v>
      </c>
      <c r="SS5" s="11">
        <v>20846000</v>
      </c>
      <c r="ST5" s="11" t="s">
        <v>1816</v>
      </c>
      <c r="SU5" s="11">
        <v>22242500</v>
      </c>
      <c r="SV5" s="11">
        <v>30016700</v>
      </c>
      <c r="SW5" s="11">
        <v>5871400</v>
      </c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 t="s">
        <v>1836</v>
      </c>
      <c r="TK5" s="11" t="s">
        <v>1800</v>
      </c>
      <c r="TL5" s="11">
        <v>46980000</v>
      </c>
      <c r="TM5" s="11">
        <v>3657100</v>
      </c>
      <c r="TN5" s="11">
        <v>11430600</v>
      </c>
      <c r="TO5" s="11" t="s">
        <v>1775</v>
      </c>
      <c r="TP5" s="11">
        <v>19086100</v>
      </c>
      <c r="TQ5" s="11">
        <v>7228100</v>
      </c>
      <c r="TR5" s="11">
        <v>6691700</v>
      </c>
      <c r="TS5" s="11" t="s">
        <v>1820</v>
      </c>
      <c r="TT5" s="11">
        <v>17075500</v>
      </c>
      <c r="TU5" s="11">
        <v>6276400</v>
      </c>
      <c r="TV5" s="11">
        <v>4333900</v>
      </c>
      <c r="TW5" s="11" t="s">
        <v>1825</v>
      </c>
      <c r="TX5" s="11">
        <v>15124600</v>
      </c>
      <c r="TY5" s="11">
        <v>3588800</v>
      </c>
      <c r="TZ5" s="11">
        <v>1312000</v>
      </c>
      <c r="UA5" s="11" t="s">
        <v>1827</v>
      </c>
      <c r="UB5" s="11">
        <v>3849300</v>
      </c>
      <c r="UC5" s="11">
        <v>2733800</v>
      </c>
      <c r="UD5" s="11">
        <v>1115500</v>
      </c>
      <c r="UE5" s="11" t="s">
        <v>1829</v>
      </c>
      <c r="UF5" s="11" t="s">
        <v>1726</v>
      </c>
      <c r="UG5" s="11">
        <v>20283800</v>
      </c>
      <c r="UH5" s="11"/>
      <c r="UI5" s="11"/>
      <c r="UJ5" s="11" t="s">
        <v>1720</v>
      </c>
      <c r="UK5" s="11">
        <v>11689900</v>
      </c>
      <c r="UL5" s="11"/>
      <c r="UM5" s="11"/>
      <c r="UN5" s="11" t="s">
        <v>1727</v>
      </c>
      <c r="UO5" s="11">
        <v>8207900</v>
      </c>
      <c r="UP5" s="11"/>
      <c r="UQ5" s="11"/>
      <c r="UR5" s="11" t="s">
        <v>1721</v>
      </c>
      <c r="US5" s="11">
        <v>4008300</v>
      </c>
      <c r="UT5" s="11"/>
      <c r="UU5" s="11"/>
      <c r="UV5" s="11" t="s">
        <v>1729</v>
      </c>
      <c r="UW5" s="11">
        <v>3750300</v>
      </c>
      <c r="UX5" s="11"/>
      <c r="UY5" s="11"/>
      <c r="UZ5" s="11">
        <v>14006.1</v>
      </c>
      <c r="VA5" s="11">
        <v>17432952.190000001</v>
      </c>
      <c r="VB5" s="11">
        <v>99.22</v>
      </c>
      <c r="VC5" s="11">
        <v>0</v>
      </c>
      <c r="VD5" s="11">
        <v>137005.76999999999</v>
      </c>
      <c r="VE5" s="11">
        <v>0.78</v>
      </c>
      <c r="VF5" s="11">
        <v>0</v>
      </c>
      <c r="VG5" s="11">
        <v>0</v>
      </c>
      <c r="VH5" s="11">
        <v>0.05</v>
      </c>
      <c r="VI5" s="11">
        <v>0</v>
      </c>
      <c r="VJ5" s="11">
        <v>0</v>
      </c>
      <c r="VK5" s="11">
        <v>0</v>
      </c>
      <c r="VL5" s="11">
        <v>0</v>
      </c>
      <c r="VM5" s="11">
        <v>0</v>
      </c>
      <c r="VN5" s="11">
        <v>0</v>
      </c>
      <c r="VO5" s="11">
        <v>0</v>
      </c>
      <c r="VP5" s="11">
        <v>0</v>
      </c>
    </row>
    <row r="6" spans="1:588" ht="13.8">
      <c r="C6" t="s">
        <v>1771</v>
      </c>
      <c r="E6" s="11" t="s">
        <v>1598</v>
      </c>
      <c r="F6" s="9">
        <v>424330045.22000003</v>
      </c>
      <c r="G6" s="9">
        <v>90000000</v>
      </c>
      <c r="H6" s="9">
        <v>67127887.959999993</v>
      </c>
      <c r="I6" s="9">
        <v>546733285.92999995</v>
      </c>
      <c r="J6" s="9">
        <v>382463.13</v>
      </c>
      <c r="K6" s="9">
        <v>4809358.59</v>
      </c>
      <c r="L6" s="9"/>
      <c r="M6" s="9"/>
      <c r="N6" s="9"/>
      <c r="O6" s="9">
        <v>157332432.61000001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>
        <v>8033222.2000000002</v>
      </c>
      <c r="AC6" s="9"/>
      <c r="AD6" s="10"/>
      <c r="AE6" s="9">
        <v>1635911812.6400001</v>
      </c>
      <c r="AF6" s="9"/>
      <c r="AG6" s="9"/>
      <c r="AH6" s="9"/>
      <c r="AI6" s="9"/>
      <c r="AJ6" s="9"/>
      <c r="AK6" s="9"/>
      <c r="AL6" s="9"/>
      <c r="AM6" s="9">
        <v>255945411.80000001</v>
      </c>
      <c r="AN6" s="9">
        <v>91187608.680000007</v>
      </c>
      <c r="AO6" s="9">
        <v>115849564.72</v>
      </c>
      <c r="AP6" s="9"/>
      <c r="AQ6" s="9"/>
      <c r="AR6" s="9"/>
      <c r="AS6" s="9">
        <v>61162496.380000003</v>
      </c>
      <c r="AT6" s="9"/>
      <c r="AU6" s="9"/>
      <c r="AV6" s="9"/>
      <c r="AW6" s="9">
        <v>12186585.699999999</v>
      </c>
      <c r="AX6" s="9"/>
      <c r="AY6" s="9">
        <v>9455605.8599999994</v>
      </c>
      <c r="AZ6" s="9"/>
      <c r="BA6" s="10"/>
      <c r="BB6" s="9">
        <v>549583376.98000002</v>
      </c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10"/>
      <c r="BY6" s="9">
        <v>2185495189.6199999</v>
      </c>
      <c r="BZ6" s="9"/>
      <c r="CA6" s="9"/>
      <c r="CB6" s="9">
        <v>356584969.62</v>
      </c>
      <c r="CC6" s="9">
        <v>401117280.33999997</v>
      </c>
      <c r="CD6" s="9">
        <v>2053426.59</v>
      </c>
      <c r="CE6" s="9">
        <v>22248086.960000001</v>
      </c>
      <c r="CF6" s="9">
        <v>31481953.879999999</v>
      </c>
      <c r="CG6" s="9"/>
      <c r="CH6" s="9"/>
      <c r="CI6" s="9"/>
      <c r="CJ6" s="9">
        <v>1037774.44</v>
      </c>
      <c r="CK6" s="9"/>
      <c r="CL6" s="9"/>
      <c r="CM6" s="9"/>
      <c r="CN6" s="9">
        <v>10109027.779999999</v>
      </c>
      <c r="CO6" s="9"/>
      <c r="CP6" s="9"/>
      <c r="CQ6" s="9"/>
      <c r="CR6" s="9"/>
      <c r="CS6" s="9"/>
      <c r="CT6" s="9"/>
      <c r="CU6" s="9"/>
      <c r="CV6" s="9"/>
      <c r="CW6" s="9"/>
      <c r="CX6" s="9"/>
      <c r="CY6" s="9">
        <v>11239432.220000001</v>
      </c>
      <c r="CZ6" s="9"/>
      <c r="DA6" s="10"/>
      <c r="DB6" s="9">
        <v>835871951.83000004</v>
      </c>
      <c r="DC6" s="9">
        <v>10000000</v>
      </c>
      <c r="DD6" s="9"/>
      <c r="DE6" s="9"/>
      <c r="DF6" s="9"/>
      <c r="DG6" s="9"/>
      <c r="DH6" s="9"/>
      <c r="DI6" s="9"/>
      <c r="DJ6" s="9">
        <v>27293586.010000002</v>
      </c>
      <c r="DK6" s="9"/>
      <c r="DL6" s="9"/>
      <c r="DM6" s="10"/>
      <c r="DN6" s="9">
        <v>37293586.009999998</v>
      </c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10"/>
      <c r="EH6" s="9">
        <v>873165537.84000003</v>
      </c>
      <c r="EI6" s="9">
        <v>200000000</v>
      </c>
      <c r="EJ6" s="9"/>
      <c r="EK6" s="9"/>
      <c r="EL6" s="9">
        <v>153431592.46000001</v>
      </c>
      <c r="EM6" s="9">
        <v>28723569.190000001</v>
      </c>
      <c r="EN6" s="9">
        <v>658262154.71000004</v>
      </c>
      <c r="EO6" s="9"/>
      <c r="EP6" s="9">
        <v>-688444.82</v>
      </c>
      <c r="EQ6" s="9">
        <v>5479546.25</v>
      </c>
      <c r="ER6" s="9"/>
      <c r="ES6" s="9"/>
      <c r="ET6" s="9"/>
      <c r="EU6" s="9"/>
      <c r="EV6" s="10"/>
      <c r="EW6" s="9">
        <v>1045208417.79</v>
      </c>
      <c r="EX6" s="9">
        <v>267121233.99000001</v>
      </c>
      <c r="EY6" s="9">
        <v>1312329651.78</v>
      </c>
      <c r="EZ6" s="9"/>
      <c r="FA6" s="10"/>
      <c r="FB6" s="9">
        <v>2185495189.6199999</v>
      </c>
      <c r="FC6" s="9">
        <v>1656860454.8699999</v>
      </c>
      <c r="FD6" s="9">
        <v>1656860454.8699999</v>
      </c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>
        <v>1401096519.1400001</v>
      </c>
      <c r="FT6" s="9">
        <v>1234547447.96</v>
      </c>
      <c r="FU6" s="9"/>
      <c r="FV6" s="9"/>
      <c r="FW6" s="9"/>
      <c r="FX6" s="9">
        <v>6677905.2000000002</v>
      </c>
      <c r="FY6" s="9">
        <v>65882401.939999998</v>
      </c>
      <c r="FZ6" s="9">
        <v>35795490.049999997</v>
      </c>
      <c r="GA6" s="9">
        <v>-12758610.25</v>
      </c>
      <c r="GB6" s="9">
        <v>-1198720.56</v>
      </c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>
        <v>59446.89</v>
      </c>
      <c r="GO6" s="9"/>
      <c r="GP6" s="9"/>
      <c r="GQ6" s="9">
        <v>-38030.29</v>
      </c>
      <c r="GR6" s="9">
        <v>8590719.3599999994</v>
      </c>
      <c r="GS6" s="9"/>
      <c r="GT6" s="10"/>
      <c r="GU6" s="9">
        <v>264376071.69</v>
      </c>
      <c r="GV6" s="9">
        <v>62464</v>
      </c>
      <c r="GW6" s="9">
        <v>698819.36</v>
      </c>
      <c r="GX6" s="9"/>
      <c r="GY6" s="9"/>
      <c r="GZ6" s="10"/>
      <c r="HA6" s="9">
        <v>263739716.33000001</v>
      </c>
      <c r="HB6" s="9">
        <v>33346166.510000002</v>
      </c>
      <c r="HC6" s="9"/>
      <c r="HD6" s="9"/>
      <c r="HE6" s="10"/>
      <c r="HF6" s="9">
        <v>230393549.81999999</v>
      </c>
      <c r="HG6" s="9">
        <v>230393549.81999999</v>
      </c>
      <c r="HH6" s="9"/>
      <c r="HI6" s="9">
        <v>53547065.490000002</v>
      </c>
      <c r="HJ6" s="9">
        <v>176846484.33000001</v>
      </c>
      <c r="HK6" s="9"/>
      <c r="HL6" s="9"/>
      <c r="HM6" s="9">
        <v>404465.4</v>
      </c>
      <c r="HN6" s="9">
        <v>230798015.22</v>
      </c>
      <c r="HO6" s="9">
        <v>53580832.390000001</v>
      </c>
      <c r="HP6" s="9">
        <v>177217182.83000001</v>
      </c>
      <c r="HQ6" s="9">
        <v>1412758481.3900001</v>
      </c>
      <c r="HR6" s="9">
        <v>9188546.4199999999</v>
      </c>
      <c r="HS6" s="9">
        <v>13611082.029999999</v>
      </c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10"/>
      <c r="IH6" s="9">
        <v>1435558109.8399999</v>
      </c>
      <c r="II6" s="9"/>
      <c r="IJ6" s="9"/>
      <c r="IK6" s="9">
        <v>1035414733.86</v>
      </c>
      <c r="IL6" s="9">
        <v>79757790.609999999</v>
      </c>
      <c r="IM6" s="9">
        <v>83625315.25</v>
      </c>
      <c r="IN6" s="9">
        <v>82453942.620000005</v>
      </c>
      <c r="IO6" s="9"/>
      <c r="IP6" s="9"/>
      <c r="IQ6" s="9"/>
      <c r="IR6" s="9"/>
      <c r="IS6" s="9"/>
      <c r="IT6" s="9"/>
      <c r="IU6" s="10"/>
      <c r="IV6" s="9">
        <v>1281251782.3399999</v>
      </c>
      <c r="IW6" s="9">
        <v>154306327.5</v>
      </c>
      <c r="IX6" s="9">
        <v>130000000</v>
      </c>
      <c r="IY6" s="9">
        <v>59446.89</v>
      </c>
      <c r="IZ6" s="9">
        <v>139570.22</v>
      </c>
      <c r="JA6" s="9"/>
      <c r="JB6" s="9"/>
      <c r="JC6" s="9"/>
      <c r="JD6" s="10"/>
      <c r="JE6" s="9">
        <v>130199017.11</v>
      </c>
      <c r="JF6" s="9">
        <v>154079062.78</v>
      </c>
      <c r="JG6" s="9">
        <v>90000000</v>
      </c>
      <c r="JH6" s="9"/>
      <c r="JI6" s="9"/>
      <c r="JJ6" s="9">
        <v>612.14</v>
      </c>
      <c r="JK6" s="9"/>
      <c r="JL6" s="10"/>
      <c r="JM6" s="9">
        <v>244079674.91999999</v>
      </c>
      <c r="JN6" s="9">
        <v>-113880657.81</v>
      </c>
      <c r="JO6" s="9"/>
      <c r="JP6" s="9"/>
      <c r="JQ6" s="9"/>
      <c r="JR6" s="9">
        <v>31410988.739999998</v>
      </c>
      <c r="JS6" s="9"/>
      <c r="JT6" s="9"/>
      <c r="JU6" s="10"/>
      <c r="JV6" s="9">
        <v>31410988.739999998</v>
      </c>
      <c r="JW6" s="9">
        <v>10000000</v>
      </c>
      <c r="JX6" s="9">
        <v>7099677.1100000003</v>
      </c>
      <c r="JY6" s="9">
        <v>5370000</v>
      </c>
      <c r="JZ6" s="9"/>
      <c r="KA6" s="9"/>
      <c r="KB6" s="10"/>
      <c r="KC6" s="9">
        <v>17099677.109999999</v>
      </c>
      <c r="KD6" s="9">
        <v>14311311.630000001</v>
      </c>
      <c r="KE6" s="9">
        <v>5319523.96</v>
      </c>
      <c r="KF6" s="9"/>
      <c r="KG6" s="10"/>
      <c r="KH6" s="9">
        <v>60056505.280000001</v>
      </c>
      <c r="KI6" s="9">
        <v>303169416.48000002</v>
      </c>
      <c r="KJ6" s="9">
        <v>363225921.75999999</v>
      </c>
      <c r="KK6" s="9">
        <v>230393549.81999999</v>
      </c>
      <c r="KL6" s="9">
        <v>1198720.56</v>
      </c>
      <c r="KM6" s="9">
        <v>34569273.509999998</v>
      </c>
      <c r="KN6" s="9">
        <v>1715093.75</v>
      </c>
      <c r="KO6" s="9"/>
      <c r="KP6" s="9"/>
      <c r="KQ6" s="9"/>
      <c r="KR6" s="9">
        <v>38030.29</v>
      </c>
      <c r="KS6" s="9">
        <v>407710.69</v>
      </c>
      <c r="KT6" s="9"/>
      <c r="KU6" s="9">
        <v>-3153662.24</v>
      </c>
      <c r="KV6" s="9">
        <v>-59446.89</v>
      </c>
      <c r="KW6" s="9">
        <v>219134.84</v>
      </c>
      <c r="KX6" s="9"/>
      <c r="KY6" s="9">
        <v>-9137652.8599999994</v>
      </c>
      <c r="KZ6" s="9">
        <v>-125883276.13</v>
      </c>
      <c r="LA6" s="9">
        <v>25076736.18</v>
      </c>
      <c r="LB6" s="9"/>
      <c r="LC6" s="9">
        <v>-2841069.58</v>
      </c>
      <c r="LD6" s="9"/>
      <c r="LE6" s="10"/>
      <c r="LF6" s="9">
        <v>154306327.5</v>
      </c>
      <c r="LG6" s="9"/>
      <c r="LH6" s="9"/>
      <c r="LI6" s="9"/>
      <c r="LJ6" s="9">
        <v>363225921.75999999</v>
      </c>
      <c r="LK6" s="9">
        <v>303169416.48000002</v>
      </c>
      <c r="LL6" s="9"/>
      <c r="LM6" s="9"/>
      <c r="LN6" s="9"/>
      <c r="LO6" s="10"/>
      <c r="LP6" s="9">
        <v>60056505.280000001</v>
      </c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11" t="s">
        <v>1585</v>
      </c>
      <c r="MM6" s="11" t="s">
        <v>1593</v>
      </c>
      <c r="MN6" s="9"/>
      <c r="MO6" s="11" t="s">
        <v>1528</v>
      </c>
      <c r="MP6" s="10"/>
      <c r="MQ6" s="11"/>
      <c r="MR6" s="11"/>
      <c r="MS6" s="11"/>
      <c r="MT6" s="10"/>
      <c r="MU6" s="12"/>
      <c r="MV6" s="9">
        <v>84236631.420000002</v>
      </c>
      <c r="MW6" s="9">
        <v>2752852.1</v>
      </c>
      <c r="MX6" s="9">
        <v>71541669.650000006</v>
      </c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>
        <v>271831295.95999998</v>
      </c>
      <c r="PC6" s="9">
        <v>141579782.11000001</v>
      </c>
      <c r="PD6" s="9">
        <v>4012.03</v>
      </c>
      <c r="PE6" s="9">
        <v>1172830.51</v>
      </c>
      <c r="PF6" s="9"/>
      <c r="PG6" s="9"/>
      <c r="PH6" s="9">
        <v>9742124.6099999994</v>
      </c>
      <c r="PI6" s="9">
        <v>424330045.22000003</v>
      </c>
      <c r="PJ6" s="9"/>
      <c r="PK6" s="9"/>
      <c r="PL6" s="9"/>
      <c r="PM6" s="9"/>
      <c r="PN6" s="9"/>
      <c r="PO6" s="9"/>
      <c r="PP6" s="9"/>
      <c r="PQ6" s="9"/>
      <c r="PR6" s="9">
        <v>20109027.780000001</v>
      </c>
      <c r="PS6" s="9"/>
      <c r="PT6" s="9"/>
      <c r="PU6" s="9"/>
      <c r="PV6" s="9"/>
      <c r="PW6" s="9"/>
      <c r="PX6" s="9"/>
      <c r="PY6" s="9">
        <v>20109027.780000001</v>
      </c>
      <c r="PZ6" s="9">
        <v>20109027.780000001</v>
      </c>
      <c r="QA6" s="9">
        <v>10109027.779999999</v>
      </c>
      <c r="QB6" s="9"/>
      <c r="QC6" s="9"/>
      <c r="QD6" s="9">
        <v>-38030.29</v>
      </c>
      <c r="QE6" s="9"/>
      <c r="QF6" s="9">
        <v>8601919.3599999994</v>
      </c>
      <c r="QG6" s="9"/>
      <c r="QH6" s="9"/>
      <c r="QI6" s="9"/>
      <c r="QJ6" s="9"/>
      <c r="QK6" s="9"/>
      <c r="QL6" s="9"/>
      <c r="QM6" s="9"/>
      <c r="QN6" s="9"/>
      <c r="QO6" s="9"/>
      <c r="QP6" s="9"/>
      <c r="QQ6" s="9">
        <v>2829287.67</v>
      </c>
      <c r="QR6" s="9"/>
      <c r="QS6" s="9"/>
      <c r="QT6" s="9"/>
      <c r="QU6" s="9"/>
      <c r="QV6" s="9"/>
      <c r="QW6" s="9">
        <v>-647555.36</v>
      </c>
      <c r="QX6" s="9"/>
      <c r="QY6" s="9">
        <v>10745621.380000001</v>
      </c>
      <c r="QZ6" s="9">
        <v>1891326.51</v>
      </c>
      <c r="RA6" s="9">
        <v>2332829.08</v>
      </c>
      <c r="RB6" s="9">
        <v>6521465.79</v>
      </c>
      <c r="RC6" s="9">
        <v>0</v>
      </c>
      <c r="RD6" s="9">
        <v>1198720.56</v>
      </c>
      <c r="RE6" s="9"/>
      <c r="RF6" s="9"/>
      <c r="RG6" s="9"/>
      <c r="RH6" s="9"/>
      <c r="RI6" s="9">
        <v>1795163.22</v>
      </c>
      <c r="RJ6" s="9">
        <v>10387294.789999999</v>
      </c>
      <c r="RK6" s="9"/>
      <c r="RL6" s="9">
        <v>-4917440.38</v>
      </c>
      <c r="RM6" s="9">
        <v>750961.7</v>
      </c>
      <c r="RN6" s="9"/>
      <c r="RO6" s="9"/>
      <c r="RP6" s="9"/>
      <c r="RQ6" s="9">
        <v>67989978.120000005</v>
      </c>
      <c r="RR6" s="9">
        <v>4.0999999999999996</v>
      </c>
      <c r="RS6" s="9">
        <v>7310561.8399999999</v>
      </c>
      <c r="RT6" s="9">
        <v>20550799.079999998</v>
      </c>
      <c r="RU6" s="9"/>
      <c r="RV6" s="9">
        <v>3420332</v>
      </c>
      <c r="RW6" s="9"/>
      <c r="RX6" s="9"/>
      <c r="RY6" s="9"/>
      <c r="RZ6" s="9"/>
      <c r="SA6" s="9">
        <v>25</v>
      </c>
      <c r="SB6" s="9"/>
      <c r="SC6" s="9"/>
      <c r="SD6" s="9"/>
      <c r="SE6" s="9"/>
      <c r="SF6" s="9">
        <v>219134.84</v>
      </c>
      <c r="SG6" s="9">
        <v>33346166.510000002</v>
      </c>
      <c r="SH6" s="9">
        <v>83552884.269999996</v>
      </c>
      <c r="SI6" s="9">
        <v>21619216.530000001</v>
      </c>
      <c r="SJ6" s="9">
        <v>17721609.41</v>
      </c>
      <c r="SK6" s="9">
        <v>66383465.649999999</v>
      </c>
      <c r="SL6" s="9">
        <v>62485858.530000001</v>
      </c>
      <c r="SM6" s="9"/>
      <c r="SN6" s="9">
        <v>11200</v>
      </c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 t="s">
        <v>1837</v>
      </c>
      <c r="TK6" s="11" t="s">
        <v>1801</v>
      </c>
      <c r="TL6" s="11">
        <v>502668400</v>
      </c>
      <c r="TM6" s="11">
        <v>155644942.78999999</v>
      </c>
      <c r="TN6" s="11">
        <v>103513749.45</v>
      </c>
      <c r="TO6" s="11" t="s">
        <v>1776</v>
      </c>
      <c r="TP6" s="11">
        <v>148324900</v>
      </c>
      <c r="TQ6" s="11">
        <v>51276051.960000001</v>
      </c>
      <c r="TR6" s="11">
        <v>16034367.1</v>
      </c>
      <c r="TS6" s="11" t="s">
        <v>1806</v>
      </c>
      <c r="TT6" s="11">
        <v>1113600</v>
      </c>
      <c r="TU6" s="11">
        <v>6486731</v>
      </c>
      <c r="TV6" s="11">
        <v>4107570.58</v>
      </c>
      <c r="TW6" s="11" t="s">
        <v>305</v>
      </c>
      <c r="TX6" s="11">
        <v>126304.14</v>
      </c>
      <c r="TY6" s="11">
        <v>5246521.38</v>
      </c>
      <c r="TZ6" s="11">
        <v>1001992.03</v>
      </c>
      <c r="UA6" s="11" t="s">
        <v>1565</v>
      </c>
      <c r="UB6" s="11">
        <v>120474.48</v>
      </c>
      <c r="UC6" s="11">
        <v>25320.13</v>
      </c>
      <c r="UD6" s="11">
        <v>95154.35</v>
      </c>
      <c r="UE6" s="11" t="s">
        <v>1830</v>
      </c>
      <c r="UF6" s="11" t="s">
        <v>1787</v>
      </c>
      <c r="UG6" s="11">
        <v>294998600</v>
      </c>
      <c r="UH6" s="11"/>
      <c r="UI6" s="11"/>
      <c r="UJ6" s="11" t="s">
        <v>1790</v>
      </c>
      <c r="UK6" s="11">
        <v>47281200</v>
      </c>
      <c r="UL6" s="11"/>
      <c r="UM6" s="11"/>
      <c r="UN6" s="11" t="s">
        <v>1728</v>
      </c>
      <c r="UO6" s="11">
        <v>1032100</v>
      </c>
      <c r="UP6" s="11"/>
      <c r="UQ6" s="11"/>
      <c r="UR6" s="11" t="s">
        <v>1725</v>
      </c>
      <c r="US6" s="11">
        <v>120500.77</v>
      </c>
      <c r="UT6" s="11"/>
      <c r="UU6" s="11"/>
      <c r="UV6" s="11"/>
      <c r="UW6" s="11"/>
      <c r="UX6" s="11"/>
      <c r="UY6" s="11"/>
      <c r="UZ6" s="11"/>
      <c r="VA6" s="11">
        <v>123548940.89</v>
      </c>
      <c r="VB6" s="11">
        <v>98.94</v>
      </c>
      <c r="VC6" s="11">
        <v>0</v>
      </c>
      <c r="VD6" s="11">
        <v>698924.16</v>
      </c>
      <c r="VE6" s="11">
        <v>0.56000000000000005</v>
      </c>
      <c r="VF6" s="11">
        <v>0</v>
      </c>
      <c r="VG6" s="11">
        <v>0</v>
      </c>
      <c r="VH6" s="11">
        <v>0</v>
      </c>
      <c r="VI6" s="11">
        <v>0</v>
      </c>
      <c r="VJ6" s="11">
        <v>625254.94999999995</v>
      </c>
      <c r="VK6" s="11">
        <v>0.5</v>
      </c>
      <c r="VL6" s="11">
        <v>0</v>
      </c>
      <c r="VM6" s="11">
        <v>0</v>
      </c>
      <c r="VN6" s="11">
        <v>0</v>
      </c>
      <c r="VO6" s="11">
        <v>0</v>
      </c>
      <c r="VP6" s="11">
        <v>0</v>
      </c>
    </row>
    <row r="7" spans="1:588" ht="13.8">
      <c r="C7" t="s">
        <v>1772</v>
      </c>
      <c r="E7" s="11" t="s">
        <v>1599</v>
      </c>
      <c r="F7" s="9">
        <v>63475827.079999998</v>
      </c>
      <c r="G7" s="9"/>
      <c r="H7" s="9">
        <v>363580</v>
      </c>
      <c r="I7" s="9">
        <v>52440188.57</v>
      </c>
      <c r="J7" s="9">
        <v>8771752.9499999993</v>
      </c>
      <c r="K7" s="9">
        <v>2054382.92</v>
      </c>
      <c r="L7" s="9"/>
      <c r="M7" s="9"/>
      <c r="N7" s="9"/>
      <c r="O7" s="9">
        <v>119794951.73999999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>
        <v>21100.21</v>
      </c>
      <c r="AC7" s="9"/>
      <c r="AD7" s="10"/>
      <c r="AE7" s="9">
        <v>246921783.47</v>
      </c>
      <c r="AF7" s="9"/>
      <c r="AG7" s="9"/>
      <c r="AH7" s="9"/>
      <c r="AI7" s="9"/>
      <c r="AJ7" s="9"/>
      <c r="AK7" s="9"/>
      <c r="AL7" s="9"/>
      <c r="AM7" s="9">
        <v>8260284.8600000003</v>
      </c>
      <c r="AN7" s="9"/>
      <c r="AO7" s="9"/>
      <c r="AP7" s="9"/>
      <c r="AQ7" s="9"/>
      <c r="AR7" s="9"/>
      <c r="AS7" s="9">
        <v>711639.8</v>
      </c>
      <c r="AT7" s="9"/>
      <c r="AU7" s="9"/>
      <c r="AV7" s="9"/>
      <c r="AW7" s="9">
        <v>12038538.890000001</v>
      </c>
      <c r="AX7" s="9"/>
      <c r="AY7" s="9"/>
      <c r="AZ7" s="9"/>
      <c r="BA7" s="10"/>
      <c r="BB7" s="9">
        <v>21010463.550000001</v>
      </c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10"/>
      <c r="BY7" s="9">
        <v>267932247.02000001</v>
      </c>
      <c r="BZ7" s="9">
        <v>4900000</v>
      </c>
      <c r="CA7" s="9"/>
      <c r="CB7" s="9"/>
      <c r="CC7" s="9">
        <v>14520100.310000001</v>
      </c>
      <c r="CD7" s="9">
        <v>150077289.38</v>
      </c>
      <c r="CE7" s="9">
        <v>5661097.1500000004</v>
      </c>
      <c r="CF7" s="9">
        <v>3825033.02</v>
      </c>
      <c r="CG7" s="9"/>
      <c r="CH7" s="9">
        <v>12518.06</v>
      </c>
      <c r="CI7" s="9"/>
      <c r="CJ7" s="9">
        <v>1144483.47</v>
      </c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10"/>
      <c r="DB7" s="9">
        <v>180140521.38999999</v>
      </c>
      <c r="DC7" s="9">
        <v>5000000</v>
      </c>
      <c r="DD7" s="9"/>
      <c r="DE7" s="9"/>
      <c r="DF7" s="9"/>
      <c r="DG7" s="9"/>
      <c r="DH7" s="9"/>
      <c r="DI7" s="9"/>
      <c r="DJ7" s="9"/>
      <c r="DK7" s="9"/>
      <c r="DL7" s="9"/>
      <c r="DM7" s="10"/>
      <c r="DN7" s="9">
        <v>5000000</v>
      </c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10"/>
      <c r="EH7" s="9">
        <v>185140521.38999999</v>
      </c>
      <c r="EI7" s="9">
        <v>42372126</v>
      </c>
      <c r="EJ7" s="9"/>
      <c r="EK7" s="9"/>
      <c r="EL7" s="9">
        <v>46881.48</v>
      </c>
      <c r="EM7" s="9">
        <v>6335974.2800000003</v>
      </c>
      <c r="EN7" s="9">
        <v>34036743.869999997</v>
      </c>
      <c r="EO7" s="9"/>
      <c r="EP7" s="9"/>
      <c r="EQ7" s="9"/>
      <c r="ER7" s="9"/>
      <c r="ES7" s="9"/>
      <c r="ET7" s="9"/>
      <c r="EU7" s="9"/>
      <c r="EV7" s="10"/>
      <c r="EW7" s="9">
        <v>82791725.629999995</v>
      </c>
      <c r="EX7" s="9"/>
      <c r="EY7" s="9">
        <v>82791725.629999995</v>
      </c>
      <c r="EZ7" s="9"/>
      <c r="FA7" s="10"/>
      <c r="FB7" s="9">
        <v>267932247.02000001</v>
      </c>
      <c r="FC7" s="9">
        <v>118370410.75</v>
      </c>
      <c r="FD7" s="9">
        <v>118370410.75</v>
      </c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>
        <v>103348538.14</v>
      </c>
      <c r="FT7" s="9">
        <v>76288420.269999996</v>
      </c>
      <c r="FU7" s="9"/>
      <c r="FV7" s="9"/>
      <c r="FW7" s="9"/>
      <c r="FX7" s="9">
        <v>509313.35</v>
      </c>
      <c r="FY7" s="9">
        <v>2919972.24</v>
      </c>
      <c r="FZ7" s="9">
        <v>12220311.65</v>
      </c>
      <c r="GA7" s="9">
        <v>-22149.35</v>
      </c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>
        <v>446180.8</v>
      </c>
      <c r="GO7" s="9"/>
      <c r="GP7" s="9"/>
      <c r="GQ7" s="9">
        <v>82857.919999999998</v>
      </c>
      <c r="GR7" s="9">
        <v>1181586.8</v>
      </c>
      <c r="GS7" s="9"/>
      <c r="GT7" s="10"/>
      <c r="GU7" s="9">
        <v>16732498.130000001</v>
      </c>
      <c r="GV7" s="9">
        <v>7563.1</v>
      </c>
      <c r="GW7" s="9">
        <v>63861.91</v>
      </c>
      <c r="GX7" s="9"/>
      <c r="GY7" s="9"/>
      <c r="GZ7" s="10"/>
      <c r="HA7" s="9">
        <v>16676199.32</v>
      </c>
      <c r="HB7" s="9">
        <v>1693329.4</v>
      </c>
      <c r="HC7" s="9"/>
      <c r="HD7" s="9"/>
      <c r="HE7" s="10"/>
      <c r="HF7" s="9">
        <v>14982869.92</v>
      </c>
      <c r="HG7" s="9">
        <v>14982869.92</v>
      </c>
      <c r="HH7" s="9"/>
      <c r="HI7" s="9"/>
      <c r="HJ7" s="9">
        <v>14982869.92</v>
      </c>
      <c r="HK7" s="9">
        <v>0.35</v>
      </c>
      <c r="HL7" s="9">
        <v>0.35</v>
      </c>
      <c r="HM7" s="9"/>
      <c r="HN7" s="9">
        <v>14982869.92</v>
      </c>
      <c r="HO7" s="9"/>
      <c r="HP7" s="9">
        <v>14982869.92</v>
      </c>
      <c r="HQ7" s="9">
        <v>112532704.72</v>
      </c>
      <c r="HR7" s="9">
        <v>38666.660000000003</v>
      </c>
      <c r="HS7" s="9">
        <v>14589320.720000001</v>
      </c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10"/>
      <c r="IH7" s="9">
        <v>127160692.09999999</v>
      </c>
      <c r="II7" s="9"/>
      <c r="IJ7" s="9"/>
      <c r="IK7" s="9">
        <v>39170744.170000002</v>
      </c>
      <c r="IL7" s="9">
        <v>39064567.770000003</v>
      </c>
      <c r="IM7" s="9">
        <v>6282730.5800000001</v>
      </c>
      <c r="IN7" s="9">
        <v>36752977.450000003</v>
      </c>
      <c r="IO7" s="9"/>
      <c r="IP7" s="9"/>
      <c r="IQ7" s="9"/>
      <c r="IR7" s="9"/>
      <c r="IS7" s="9"/>
      <c r="IT7" s="9"/>
      <c r="IU7" s="10"/>
      <c r="IV7" s="9">
        <v>121271019.97</v>
      </c>
      <c r="IW7" s="9">
        <v>5889672.1299999999</v>
      </c>
      <c r="IX7" s="9">
        <v>27000000</v>
      </c>
      <c r="IY7" s="9">
        <v>446180.8</v>
      </c>
      <c r="IZ7" s="9">
        <v>80000</v>
      </c>
      <c r="JA7" s="9"/>
      <c r="JB7" s="9"/>
      <c r="JC7" s="9"/>
      <c r="JD7" s="10"/>
      <c r="JE7" s="9">
        <v>27526180.800000001</v>
      </c>
      <c r="JF7" s="9">
        <v>1521505.91</v>
      </c>
      <c r="JG7" s="9">
        <v>27000000</v>
      </c>
      <c r="JH7" s="9"/>
      <c r="JI7" s="9"/>
      <c r="JJ7" s="9"/>
      <c r="JK7" s="9"/>
      <c r="JL7" s="10"/>
      <c r="JM7" s="9">
        <v>28521505.91</v>
      </c>
      <c r="JN7" s="9">
        <v>-995325.11</v>
      </c>
      <c r="JO7" s="9"/>
      <c r="JP7" s="9"/>
      <c r="JQ7" s="9">
        <v>9900000</v>
      </c>
      <c r="JR7" s="9"/>
      <c r="JS7" s="9"/>
      <c r="JT7" s="9"/>
      <c r="JU7" s="10"/>
      <c r="JV7" s="9">
        <v>9900000</v>
      </c>
      <c r="JW7" s="9"/>
      <c r="JX7" s="9">
        <v>4352802.43</v>
      </c>
      <c r="JY7" s="9"/>
      <c r="JZ7" s="9"/>
      <c r="KA7" s="9"/>
      <c r="KB7" s="10"/>
      <c r="KC7" s="9">
        <v>4352802.43</v>
      </c>
      <c r="KD7" s="9">
        <v>5547197.5700000003</v>
      </c>
      <c r="KE7" s="9"/>
      <c r="KF7" s="9"/>
      <c r="KG7" s="10"/>
      <c r="KH7" s="9">
        <v>10441544.59</v>
      </c>
      <c r="KI7" s="9">
        <v>53034282.490000002</v>
      </c>
      <c r="KJ7" s="9">
        <v>63475827.079999998</v>
      </c>
      <c r="KK7" s="9">
        <v>14982869.92</v>
      </c>
      <c r="KL7" s="9">
        <v>3119602.6</v>
      </c>
      <c r="KM7" s="9">
        <v>1593467.09</v>
      </c>
      <c r="KN7" s="9">
        <v>275430.73</v>
      </c>
      <c r="KO7" s="9"/>
      <c r="KP7" s="9"/>
      <c r="KQ7" s="9"/>
      <c r="KR7" s="9">
        <v>-82857.919999999998</v>
      </c>
      <c r="KS7" s="9"/>
      <c r="KT7" s="9"/>
      <c r="KU7" s="9">
        <v>127657.88</v>
      </c>
      <c r="KV7" s="9">
        <v>-446180.8</v>
      </c>
      <c r="KW7" s="9">
        <v>-739570.28</v>
      </c>
      <c r="KX7" s="9"/>
      <c r="KY7" s="9">
        <v>-4796086.2699999996</v>
      </c>
      <c r="KZ7" s="9">
        <v>-25043599.77</v>
      </c>
      <c r="LA7" s="9">
        <v>16898938.949999999</v>
      </c>
      <c r="LB7" s="9"/>
      <c r="LC7" s="9"/>
      <c r="LD7" s="9"/>
      <c r="LE7" s="10"/>
      <c r="LF7" s="9">
        <v>5889672.1299999999</v>
      </c>
      <c r="LG7" s="9"/>
      <c r="LH7" s="9"/>
      <c r="LI7" s="9"/>
      <c r="LJ7" s="9">
        <v>63475827.079999998</v>
      </c>
      <c r="LK7" s="9">
        <v>53034282.490000002</v>
      </c>
      <c r="LL7" s="9"/>
      <c r="LM7" s="9"/>
      <c r="LN7" s="9"/>
      <c r="LO7" s="10"/>
      <c r="LP7" s="9">
        <v>10441544.59</v>
      </c>
      <c r="LQ7" s="9">
        <v>24789773.280000001</v>
      </c>
      <c r="LR7" s="9">
        <v>14982869.92</v>
      </c>
      <c r="LS7" s="9"/>
      <c r="LT7" s="9">
        <v>4237612.34</v>
      </c>
      <c r="LU7" s="9">
        <v>1498286.99</v>
      </c>
      <c r="LV7" s="9"/>
      <c r="LW7" s="9"/>
      <c r="LX7" s="9">
        <v>34036743.869999997</v>
      </c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11" t="s">
        <v>1586</v>
      </c>
      <c r="MM7" s="11" t="s">
        <v>1734</v>
      </c>
      <c r="MN7" s="9">
        <v>100000</v>
      </c>
      <c r="MO7" s="11" t="s">
        <v>1528</v>
      </c>
      <c r="MP7" s="10"/>
      <c r="MQ7" s="11"/>
      <c r="MR7" s="11"/>
      <c r="MS7" s="11"/>
      <c r="MT7" s="10"/>
      <c r="MU7" s="12"/>
      <c r="MV7" s="9"/>
      <c r="MW7" s="9">
        <v>0</v>
      </c>
      <c r="MX7" s="9"/>
      <c r="MY7" s="9"/>
      <c r="MZ7" s="9"/>
      <c r="NA7" s="9"/>
      <c r="NB7" s="9"/>
      <c r="NC7" s="9"/>
      <c r="ND7" s="9">
        <v>18091667.84</v>
      </c>
      <c r="NE7" s="9">
        <v>9831382.9800000004</v>
      </c>
      <c r="NF7" s="9"/>
      <c r="NG7" s="9">
        <v>8260284.8600000003</v>
      </c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>
        <v>1436544.72</v>
      </c>
      <c r="NU7" s="9">
        <v>724904.92</v>
      </c>
      <c r="NV7" s="9"/>
      <c r="NW7" s="9">
        <v>711639.8</v>
      </c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>
        <v>82857.919999999998</v>
      </c>
      <c r="QE7" s="9"/>
      <c r="QF7" s="9">
        <v>1186586.8</v>
      </c>
      <c r="QG7" s="9"/>
      <c r="QH7" s="9"/>
      <c r="QI7" s="9"/>
      <c r="QJ7" s="9">
        <v>446180.8</v>
      </c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>
        <v>-61298.81</v>
      </c>
      <c r="QX7" s="9"/>
      <c r="QY7" s="9">
        <v>1654326.71</v>
      </c>
      <c r="QZ7" s="9">
        <v>248149.64</v>
      </c>
      <c r="RA7" s="9"/>
      <c r="RB7" s="9">
        <v>1406177.07</v>
      </c>
      <c r="RC7" s="9">
        <v>0</v>
      </c>
      <c r="RD7" s="9">
        <v>0</v>
      </c>
      <c r="RE7" s="9"/>
      <c r="RF7" s="9"/>
      <c r="RG7" s="9"/>
      <c r="RH7" s="9"/>
      <c r="RI7" s="9">
        <v>127657.88</v>
      </c>
      <c r="RJ7" s="9">
        <v>198340.76</v>
      </c>
      <c r="RK7" s="9"/>
      <c r="RL7" s="9"/>
      <c r="RM7" s="9">
        <v>48533.53</v>
      </c>
      <c r="RN7" s="9"/>
      <c r="RO7" s="9"/>
      <c r="RP7" s="9"/>
      <c r="RQ7" s="9">
        <v>8313067.3799999999</v>
      </c>
      <c r="RR7" s="9">
        <v>7.02</v>
      </c>
      <c r="RS7" s="9">
        <v>2211865.7999999998</v>
      </c>
      <c r="RT7" s="9">
        <v>6216465.4100000001</v>
      </c>
      <c r="RU7" s="9">
        <v>306258.7</v>
      </c>
      <c r="RV7" s="9">
        <v>1829239.39</v>
      </c>
      <c r="RW7" s="9"/>
      <c r="RX7" s="9">
        <v>1157983.79</v>
      </c>
      <c r="RY7" s="9"/>
      <c r="RZ7" s="9"/>
      <c r="SA7" s="9">
        <v>15</v>
      </c>
      <c r="SB7" s="9"/>
      <c r="SC7" s="9"/>
      <c r="SD7" s="9"/>
      <c r="SE7" s="9"/>
      <c r="SF7" s="9"/>
      <c r="SG7" s="9"/>
      <c r="SH7" s="9">
        <v>40006343.649999999</v>
      </c>
      <c r="SI7" s="9">
        <v>4300335.9000000004</v>
      </c>
      <c r="SJ7" s="9">
        <v>3934171.56</v>
      </c>
      <c r="SK7" s="9">
        <v>34984377.460000001</v>
      </c>
      <c r="SL7" s="9">
        <v>34618213.119999997</v>
      </c>
      <c r="SM7" s="9"/>
      <c r="SN7" s="9">
        <v>5000</v>
      </c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 t="s">
        <v>1838</v>
      </c>
      <c r="TK7" s="11" t="s">
        <v>1802</v>
      </c>
      <c r="TL7" s="11">
        <v>871510100</v>
      </c>
      <c r="TM7" s="11">
        <v>99618600</v>
      </c>
      <c r="TN7" s="11">
        <v>848859200</v>
      </c>
      <c r="TO7" s="11" t="s">
        <v>1777</v>
      </c>
      <c r="TP7" s="11">
        <v>366281300</v>
      </c>
      <c r="TQ7" s="11">
        <v>94129000</v>
      </c>
      <c r="TR7" s="11">
        <v>247310300</v>
      </c>
      <c r="TS7" s="11" t="s">
        <v>1785</v>
      </c>
      <c r="TT7" s="11">
        <v>342818000</v>
      </c>
      <c r="TU7" s="11">
        <v>96324400</v>
      </c>
      <c r="TV7" s="11">
        <v>105990400</v>
      </c>
      <c r="TW7" s="11" t="s">
        <v>1826</v>
      </c>
      <c r="TX7" s="11">
        <v>289497600</v>
      </c>
      <c r="TY7" s="11">
        <v>60960700</v>
      </c>
      <c r="TZ7" s="11">
        <v>119645900</v>
      </c>
      <c r="UA7" s="11" t="s">
        <v>1828</v>
      </c>
      <c r="UB7" s="11">
        <v>164092000</v>
      </c>
      <c r="UC7" s="11">
        <v>42855900</v>
      </c>
      <c r="UD7" s="11">
        <v>121236100</v>
      </c>
      <c r="UE7" s="11" t="s">
        <v>1831</v>
      </c>
      <c r="UF7" s="11" t="s">
        <v>1720</v>
      </c>
      <c r="UG7" s="11">
        <v>1105548100</v>
      </c>
      <c r="UH7" s="11"/>
      <c r="UI7" s="11"/>
      <c r="UJ7" s="11" t="s">
        <v>1727</v>
      </c>
      <c r="UK7" s="11">
        <v>392651500</v>
      </c>
      <c r="UL7" s="11"/>
      <c r="UM7" s="11"/>
      <c r="UN7" s="11" t="s">
        <v>1723</v>
      </c>
      <c r="UO7" s="11">
        <v>237212200</v>
      </c>
      <c r="UP7" s="11"/>
      <c r="UQ7" s="11"/>
      <c r="UR7" s="11" t="s">
        <v>1729</v>
      </c>
      <c r="US7" s="11">
        <v>226136300</v>
      </c>
      <c r="UT7" s="11"/>
      <c r="UU7" s="11"/>
      <c r="UV7" s="11" t="s">
        <v>1724</v>
      </c>
      <c r="UW7" s="11">
        <v>212701000</v>
      </c>
      <c r="UX7" s="11"/>
      <c r="UY7" s="11"/>
      <c r="UZ7" s="11">
        <v>37939700</v>
      </c>
      <c r="VA7" s="11">
        <v>418231776.29000002</v>
      </c>
      <c r="VB7" s="11">
        <v>94.26</v>
      </c>
      <c r="VC7" s="11">
        <v>20911588.809999999</v>
      </c>
      <c r="VD7" s="11">
        <v>19507204.82</v>
      </c>
      <c r="VE7" s="11">
        <v>4.4000000000000004</v>
      </c>
      <c r="VF7" s="11">
        <v>3901440.97</v>
      </c>
      <c r="VG7" s="11">
        <v>1185008.6399999999</v>
      </c>
      <c r="VH7" s="11">
        <v>0.76</v>
      </c>
      <c r="VI7" s="11">
        <v>948006.92</v>
      </c>
      <c r="VJ7" s="11">
        <v>4777979.79</v>
      </c>
      <c r="VK7" s="11">
        <v>1.08</v>
      </c>
      <c r="VL7" s="11">
        <v>0</v>
      </c>
      <c r="VM7" s="11">
        <v>0</v>
      </c>
      <c r="VN7" s="11">
        <v>0</v>
      </c>
      <c r="VO7" s="11">
        <v>0</v>
      </c>
      <c r="VP7" s="11">
        <v>0</v>
      </c>
    </row>
    <row r="8" spans="1:588" ht="13.8">
      <c r="C8" t="s">
        <v>1773</v>
      </c>
      <c r="E8" s="11" t="s">
        <v>1600</v>
      </c>
      <c r="F8" s="9">
        <v>26819204.789999999</v>
      </c>
      <c r="G8" s="9">
        <v>49459440.5</v>
      </c>
      <c r="H8" s="9">
        <v>4308921.74</v>
      </c>
      <c r="I8" s="9">
        <v>86257169.159999996</v>
      </c>
      <c r="J8" s="9">
        <v>117855418.3</v>
      </c>
      <c r="K8" s="9">
        <v>13459945.99</v>
      </c>
      <c r="L8" s="9"/>
      <c r="M8" s="9"/>
      <c r="N8" s="9"/>
      <c r="O8" s="9">
        <v>24590639.25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>
        <v>1666340.46</v>
      </c>
      <c r="AC8" s="9"/>
      <c r="AD8" s="10"/>
      <c r="AE8" s="9">
        <v>383396111.02999997</v>
      </c>
      <c r="AF8" s="9"/>
      <c r="AG8" s="9"/>
      <c r="AH8" s="9"/>
      <c r="AI8" s="9"/>
      <c r="AJ8" s="9">
        <v>1541977.33</v>
      </c>
      <c r="AK8" s="9"/>
      <c r="AL8" s="9">
        <v>6478000.8700000001</v>
      </c>
      <c r="AM8" s="9">
        <v>388880204.52999997</v>
      </c>
      <c r="AN8" s="9">
        <v>279487.18</v>
      </c>
      <c r="AO8" s="9">
        <v>161937626</v>
      </c>
      <c r="AP8" s="9"/>
      <c r="AQ8" s="9"/>
      <c r="AR8" s="9"/>
      <c r="AS8" s="9">
        <v>20072230.210000001</v>
      </c>
      <c r="AT8" s="9"/>
      <c r="AU8" s="9"/>
      <c r="AV8" s="9"/>
      <c r="AW8" s="9">
        <v>5364309.01</v>
      </c>
      <c r="AX8" s="9"/>
      <c r="AY8" s="9">
        <v>28194476.149999999</v>
      </c>
      <c r="AZ8" s="9"/>
      <c r="BA8" s="10"/>
      <c r="BB8" s="9">
        <v>613398311.27999997</v>
      </c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10"/>
      <c r="BY8" s="9">
        <v>996794422.30999994</v>
      </c>
      <c r="BZ8" s="9"/>
      <c r="CA8" s="9"/>
      <c r="CB8" s="9"/>
      <c r="CC8" s="9">
        <v>24174829.530000001</v>
      </c>
      <c r="CD8" s="9">
        <v>18124808.239999998</v>
      </c>
      <c r="CE8" s="9">
        <v>11327488.08</v>
      </c>
      <c r="CF8" s="9">
        <v>72656351.950000003</v>
      </c>
      <c r="CG8" s="9"/>
      <c r="CH8" s="9"/>
      <c r="CI8" s="9">
        <v>26250000</v>
      </c>
      <c r="CJ8" s="9">
        <v>3717942.17</v>
      </c>
      <c r="CK8" s="9"/>
      <c r="CL8" s="9"/>
      <c r="CM8" s="9"/>
      <c r="CN8" s="9">
        <v>24086564.550000001</v>
      </c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10"/>
      <c r="DB8" s="9">
        <v>180337984.52000001</v>
      </c>
      <c r="DC8" s="9"/>
      <c r="DD8" s="9"/>
      <c r="DE8" s="9">
        <v>63293987.520000003</v>
      </c>
      <c r="DF8" s="9"/>
      <c r="DG8" s="9"/>
      <c r="DH8" s="9"/>
      <c r="DI8" s="9">
        <v>356660.58</v>
      </c>
      <c r="DJ8" s="9">
        <v>2493259.36</v>
      </c>
      <c r="DK8" s="9"/>
      <c r="DL8" s="9"/>
      <c r="DM8" s="10"/>
      <c r="DN8" s="9">
        <v>66143907.460000001</v>
      </c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10"/>
      <c r="EH8" s="9">
        <v>246481891.97999999</v>
      </c>
      <c r="EI8" s="9">
        <v>90000000</v>
      </c>
      <c r="EJ8" s="9"/>
      <c r="EK8" s="9"/>
      <c r="EL8" s="9">
        <v>21710724.870000001</v>
      </c>
      <c r="EM8" s="9">
        <v>62087138.990000002</v>
      </c>
      <c r="EN8" s="9">
        <v>533999307.24000001</v>
      </c>
      <c r="EO8" s="9"/>
      <c r="EP8" s="9"/>
      <c r="EQ8" s="9">
        <v>42515359.229999997</v>
      </c>
      <c r="ER8" s="9"/>
      <c r="ES8" s="9"/>
      <c r="ET8" s="9"/>
      <c r="EU8" s="9"/>
      <c r="EV8" s="10"/>
      <c r="EW8" s="9">
        <v>750312530.33000004</v>
      </c>
      <c r="EX8" s="9"/>
      <c r="EY8" s="9">
        <v>750312530.33000004</v>
      </c>
      <c r="EZ8" s="9"/>
      <c r="FA8" s="10"/>
      <c r="FB8" s="9">
        <v>996794422.30999994</v>
      </c>
      <c r="FC8" s="9">
        <v>779287856.15999997</v>
      </c>
      <c r="FD8" s="9">
        <v>779287856.15999997</v>
      </c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>
        <v>463027781.64999998</v>
      </c>
      <c r="FT8" s="9">
        <v>315631903.30000001</v>
      </c>
      <c r="FU8" s="9"/>
      <c r="FV8" s="9"/>
      <c r="FW8" s="9"/>
      <c r="FX8" s="9">
        <v>7429356.3200000003</v>
      </c>
      <c r="FY8" s="9">
        <v>100661009.15000001</v>
      </c>
      <c r="FZ8" s="9">
        <v>37488454.060000002</v>
      </c>
      <c r="GA8" s="9">
        <v>-1779458.13</v>
      </c>
      <c r="GB8" s="9">
        <v>-2687172.32</v>
      </c>
      <c r="GC8" s="9"/>
      <c r="GD8" s="9"/>
      <c r="GE8" s="9"/>
      <c r="GF8" s="9"/>
      <c r="GG8" s="9"/>
      <c r="GH8" s="9"/>
      <c r="GI8" s="9"/>
      <c r="GJ8" s="9"/>
      <c r="GK8" s="9"/>
      <c r="GL8" s="9"/>
      <c r="GM8" s="9">
        <v>459440.5</v>
      </c>
      <c r="GN8" s="9">
        <v>200794.52</v>
      </c>
      <c r="GO8" s="9"/>
      <c r="GP8" s="9"/>
      <c r="GQ8" s="9">
        <v>21115.99</v>
      </c>
      <c r="GR8" s="9">
        <v>2177018.36</v>
      </c>
      <c r="GS8" s="9"/>
      <c r="GT8" s="10"/>
      <c r="GU8" s="9">
        <v>319118443.88</v>
      </c>
      <c r="GV8" s="9">
        <v>111679.74</v>
      </c>
      <c r="GW8" s="9">
        <v>374233.25</v>
      </c>
      <c r="GX8" s="9"/>
      <c r="GY8" s="9"/>
      <c r="GZ8" s="10"/>
      <c r="HA8" s="9">
        <v>318855890.37</v>
      </c>
      <c r="HB8" s="9">
        <v>56842318.420000002</v>
      </c>
      <c r="HC8" s="9"/>
      <c r="HD8" s="9"/>
      <c r="HE8" s="10"/>
      <c r="HF8" s="9">
        <v>262013571.94999999</v>
      </c>
      <c r="HG8" s="9">
        <v>262013571.94999999</v>
      </c>
      <c r="HH8" s="9"/>
      <c r="HI8" s="9"/>
      <c r="HJ8" s="9">
        <v>262013571.94999999</v>
      </c>
      <c r="HK8" s="9">
        <v>0.73</v>
      </c>
      <c r="HL8" s="9">
        <v>0.73</v>
      </c>
      <c r="HM8" s="9"/>
      <c r="HN8" s="9">
        <v>262013571.94999999</v>
      </c>
      <c r="HO8" s="9"/>
      <c r="HP8" s="9">
        <v>262013571.94999999</v>
      </c>
      <c r="HQ8" s="9">
        <v>635927712.07000005</v>
      </c>
      <c r="HR8" s="9">
        <v>1399220.23</v>
      </c>
      <c r="HS8" s="9">
        <v>2407274.33</v>
      </c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10"/>
      <c r="IH8" s="9">
        <v>639734206.63</v>
      </c>
      <c r="II8" s="9"/>
      <c r="IJ8" s="9"/>
      <c r="IK8" s="9">
        <v>157239731.31</v>
      </c>
      <c r="IL8" s="9">
        <v>50970026.829999998</v>
      </c>
      <c r="IM8" s="9">
        <v>121588815.48999999</v>
      </c>
      <c r="IN8" s="9">
        <v>47747188.090000004</v>
      </c>
      <c r="IO8" s="9"/>
      <c r="IP8" s="9"/>
      <c r="IQ8" s="9"/>
      <c r="IR8" s="9"/>
      <c r="IS8" s="9"/>
      <c r="IT8" s="9"/>
      <c r="IU8" s="10"/>
      <c r="IV8" s="9">
        <v>377545761.72000003</v>
      </c>
      <c r="IW8" s="9">
        <v>262188444.91</v>
      </c>
      <c r="IX8" s="9">
        <v>40000000</v>
      </c>
      <c r="IY8" s="9">
        <v>200794.52</v>
      </c>
      <c r="IZ8" s="9">
        <v>90661.5</v>
      </c>
      <c r="JA8" s="9"/>
      <c r="JB8" s="9">
        <v>21002358</v>
      </c>
      <c r="JC8" s="9"/>
      <c r="JD8" s="10"/>
      <c r="JE8" s="9">
        <v>61293814.020000003</v>
      </c>
      <c r="JF8" s="9">
        <v>43890509.560000002</v>
      </c>
      <c r="JG8" s="9">
        <v>89000000</v>
      </c>
      <c r="JH8" s="9"/>
      <c r="JI8" s="9"/>
      <c r="JJ8" s="9">
        <v>38096673.810000002</v>
      </c>
      <c r="JK8" s="9"/>
      <c r="JL8" s="10"/>
      <c r="JM8" s="9">
        <v>170987183.37</v>
      </c>
      <c r="JN8" s="9">
        <v>-109693369.34999999</v>
      </c>
      <c r="JO8" s="9"/>
      <c r="JP8" s="9"/>
      <c r="JQ8" s="9"/>
      <c r="JR8" s="9"/>
      <c r="JS8" s="9"/>
      <c r="JT8" s="9"/>
      <c r="JU8" s="10"/>
      <c r="JV8" s="9"/>
      <c r="JW8" s="9">
        <v>55000000</v>
      </c>
      <c r="JX8" s="9">
        <v>137638364.72</v>
      </c>
      <c r="JY8" s="9"/>
      <c r="JZ8" s="9">
        <v>8115689.3799999999</v>
      </c>
      <c r="KA8" s="9"/>
      <c r="KB8" s="10"/>
      <c r="KC8" s="9">
        <v>200754054.09999999</v>
      </c>
      <c r="KD8" s="9">
        <v>-200754054.09999999</v>
      </c>
      <c r="KE8" s="9"/>
      <c r="KF8" s="9"/>
      <c r="KG8" s="10"/>
      <c r="KH8" s="9">
        <v>-48258978.539999999</v>
      </c>
      <c r="KI8" s="9">
        <v>64078183.329999998</v>
      </c>
      <c r="KJ8" s="9">
        <v>15819204.789999999</v>
      </c>
      <c r="KK8" s="9">
        <v>262013571.94999999</v>
      </c>
      <c r="KL8" s="9">
        <v>2687172.32</v>
      </c>
      <c r="KM8" s="9">
        <v>61328780.979999997</v>
      </c>
      <c r="KN8" s="9">
        <v>639736.93999999994</v>
      </c>
      <c r="KO8" s="9"/>
      <c r="KP8" s="9"/>
      <c r="KQ8" s="9"/>
      <c r="KR8" s="9">
        <v>-21115.99</v>
      </c>
      <c r="KS8" s="9">
        <v>225129.91</v>
      </c>
      <c r="KT8" s="9">
        <v>-459440.5</v>
      </c>
      <c r="KU8" s="9">
        <v>-1030965</v>
      </c>
      <c r="KV8" s="9">
        <v>-200794.52</v>
      </c>
      <c r="KW8" s="9">
        <v>-592455.64</v>
      </c>
      <c r="KX8" s="9">
        <v>98349.17</v>
      </c>
      <c r="KY8" s="9">
        <v>-5651446.8099999996</v>
      </c>
      <c r="KZ8" s="9">
        <v>-73971219.120000005</v>
      </c>
      <c r="LA8" s="9">
        <v>15174644.970000001</v>
      </c>
      <c r="LB8" s="9"/>
      <c r="LC8" s="9">
        <v>1039151.62</v>
      </c>
      <c r="LD8" s="9"/>
      <c r="LE8" s="10"/>
      <c r="LF8" s="9">
        <v>262188444.91</v>
      </c>
      <c r="LG8" s="9"/>
      <c r="LH8" s="9"/>
      <c r="LI8" s="9"/>
      <c r="LJ8" s="9">
        <v>15819204.789999999</v>
      </c>
      <c r="LK8" s="9">
        <v>64078183.329999998</v>
      </c>
      <c r="LL8" s="9"/>
      <c r="LM8" s="9"/>
      <c r="LN8" s="9"/>
      <c r="LO8" s="10"/>
      <c r="LP8" s="9">
        <v>-48258978.539999999</v>
      </c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11" t="s">
        <v>1587</v>
      </c>
      <c r="MM8" s="11" t="s">
        <v>1594</v>
      </c>
      <c r="MN8" s="9"/>
      <c r="MO8" s="11" t="s">
        <v>1528</v>
      </c>
      <c r="MP8" s="10"/>
      <c r="MQ8" s="11"/>
      <c r="MR8" s="11"/>
      <c r="MS8" s="11"/>
      <c r="MT8" s="10"/>
      <c r="MU8" s="12"/>
      <c r="MV8" s="9">
        <v>19455432.25</v>
      </c>
      <c r="MW8" s="9"/>
      <c r="MX8" s="9">
        <v>6167154.8499999996</v>
      </c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>
        <v>26819204.789999999</v>
      </c>
      <c r="PC8" s="9"/>
      <c r="PD8" s="9"/>
      <c r="PE8" s="9"/>
      <c r="PF8" s="9"/>
      <c r="PG8" s="9"/>
      <c r="PH8" s="9"/>
      <c r="PI8" s="9">
        <v>26819204.789999999</v>
      </c>
      <c r="PJ8" s="9"/>
      <c r="PK8" s="9"/>
      <c r="PL8" s="9"/>
      <c r="PM8" s="9"/>
      <c r="PN8" s="9"/>
      <c r="PO8" s="9"/>
      <c r="PP8" s="9"/>
      <c r="PQ8" s="9"/>
      <c r="PR8" s="9">
        <v>14000000</v>
      </c>
      <c r="PS8" s="9"/>
      <c r="PT8" s="9"/>
      <c r="PU8" s="9"/>
      <c r="PV8" s="9"/>
      <c r="PW8" s="9"/>
      <c r="PX8" s="9"/>
      <c r="PY8" s="9">
        <v>14000000</v>
      </c>
      <c r="PZ8" s="9">
        <v>14000000</v>
      </c>
      <c r="QA8" s="9">
        <v>14000000</v>
      </c>
      <c r="QB8" s="9"/>
      <c r="QC8" s="9"/>
      <c r="QD8" s="9">
        <v>-225129.91</v>
      </c>
      <c r="QE8" s="9"/>
      <c r="QF8" s="9">
        <v>2377018.36</v>
      </c>
      <c r="QG8" s="9">
        <v>5116628.12</v>
      </c>
      <c r="QH8" s="9"/>
      <c r="QI8" s="9"/>
      <c r="QJ8" s="9"/>
      <c r="QK8" s="9"/>
      <c r="QL8" s="9"/>
      <c r="QM8" s="9"/>
      <c r="QN8" s="9"/>
      <c r="QO8" s="9"/>
      <c r="QP8" s="9"/>
      <c r="QQ8" s="9">
        <v>660235.02</v>
      </c>
      <c r="QR8" s="9">
        <v>480988.56</v>
      </c>
      <c r="QS8" s="9"/>
      <c r="QT8" s="9"/>
      <c r="QU8" s="9"/>
      <c r="QV8" s="9"/>
      <c r="QW8" s="9">
        <v>-16307.61</v>
      </c>
      <c r="QX8" s="9"/>
      <c r="QY8" s="9">
        <v>8393432.5399999991</v>
      </c>
      <c r="QZ8" s="9">
        <v>2032625.08</v>
      </c>
      <c r="RA8" s="9"/>
      <c r="RB8" s="9">
        <v>6360807.46</v>
      </c>
      <c r="RC8" s="9">
        <v>0</v>
      </c>
      <c r="RD8" s="9">
        <v>171787.72</v>
      </c>
      <c r="RE8" s="9"/>
      <c r="RF8" s="9"/>
      <c r="RG8" s="9"/>
      <c r="RH8" s="9"/>
      <c r="RI8" s="9">
        <v>4114921.29</v>
      </c>
      <c r="RJ8" s="9">
        <v>5752563.7300000004</v>
      </c>
      <c r="RK8" s="9"/>
      <c r="RL8" s="9">
        <v>-152428.72</v>
      </c>
      <c r="RM8" s="9"/>
      <c r="RN8" s="9">
        <v>10613.03</v>
      </c>
      <c r="RO8" s="9"/>
      <c r="RP8" s="9"/>
      <c r="RQ8" s="9"/>
      <c r="RR8" s="9"/>
      <c r="RS8" s="9">
        <v>13378145.279999999</v>
      </c>
      <c r="RT8" s="9">
        <v>13504589</v>
      </c>
      <c r="RU8" s="9">
        <v>3082897.74</v>
      </c>
      <c r="RV8" s="9">
        <v>6109036.5599999996</v>
      </c>
      <c r="RW8" s="9">
        <v>1109761.3899999999</v>
      </c>
      <c r="RX8" s="9">
        <v>2918317.32</v>
      </c>
      <c r="RY8" s="9">
        <v>77588139.510000005</v>
      </c>
      <c r="RZ8" s="9"/>
      <c r="SA8" s="9">
        <v>15</v>
      </c>
      <c r="SB8" s="9"/>
      <c r="SC8" s="9"/>
      <c r="SD8" s="9"/>
      <c r="SE8" s="9"/>
      <c r="SF8" s="9">
        <v>-494106.47</v>
      </c>
      <c r="SG8" s="9">
        <v>56842318.420000002</v>
      </c>
      <c r="SH8" s="9">
        <v>52466214.789999999</v>
      </c>
      <c r="SI8" s="9">
        <v>7308961.1200000001</v>
      </c>
      <c r="SJ8" s="9">
        <v>6650895.9699999997</v>
      </c>
      <c r="SK8" s="9">
        <v>42036613.539999999</v>
      </c>
      <c r="SL8" s="9">
        <v>41378548.390000001</v>
      </c>
      <c r="SM8" s="9"/>
      <c r="SN8" s="9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 t="s">
        <v>1839</v>
      </c>
      <c r="TK8" s="11" t="s">
        <v>1803</v>
      </c>
      <c r="TL8" s="11">
        <v>345299900</v>
      </c>
      <c r="TM8" s="11">
        <v>311345600</v>
      </c>
      <c r="TN8" s="11">
        <v>135447000</v>
      </c>
      <c r="TO8" s="11" t="s">
        <v>1778</v>
      </c>
      <c r="TP8" s="11">
        <v>166798700</v>
      </c>
      <c r="TQ8" s="11">
        <v>109985100</v>
      </c>
      <c r="TR8" s="11">
        <v>54775300</v>
      </c>
      <c r="TS8" s="11" t="s">
        <v>1821</v>
      </c>
      <c r="TT8" s="11">
        <v>2152000</v>
      </c>
      <c r="TU8" s="11"/>
      <c r="TV8" s="11"/>
      <c r="TW8" s="11" t="s">
        <v>1808</v>
      </c>
      <c r="TX8" s="11">
        <v>1377800</v>
      </c>
      <c r="TY8" s="11"/>
      <c r="TZ8" s="11"/>
      <c r="UA8" s="11" t="s">
        <v>1782</v>
      </c>
      <c r="UB8" s="11">
        <v>2204200</v>
      </c>
      <c r="UC8" s="11"/>
      <c r="UD8" s="11"/>
      <c r="UE8" s="11" t="s">
        <v>1832</v>
      </c>
      <c r="UF8" s="11" t="s">
        <v>1788</v>
      </c>
      <c r="UG8" s="11">
        <v>200411000</v>
      </c>
      <c r="UH8" s="11"/>
      <c r="UI8" s="11"/>
      <c r="UJ8" s="11" t="s">
        <v>1787</v>
      </c>
      <c r="UK8" s="11">
        <v>146204600</v>
      </c>
      <c r="UL8" s="11"/>
      <c r="UM8" s="11"/>
      <c r="UN8" s="11" t="s">
        <v>1790</v>
      </c>
      <c r="UO8" s="11">
        <v>120650200</v>
      </c>
      <c r="UP8" s="11"/>
      <c r="UQ8" s="11"/>
      <c r="UR8" s="11" t="s">
        <v>1792</v>
      </c>
      <c r="US8" s="11">
        <v>52528300</v>
      </c>
      <c r="UT8" s="11"/>
      <c r="UU8" s="11"/>
      <c r="UV8" s="11" t="s">
        <v>1815</v>
      </c>
      <c r="UW8" s="11">
        <v>34771200</v>
      </c>
      <c r="UX8" s="11"/>
      <c r="UY8" s="11"/>
      <c r="UZ8" s="11">
        <v>188130300</v>
      </c>
      <c r="VA8" s="11">
        <v>48717430.730000004</v>
      </c>
      <c r="VB8" s="11">
        <v>84.37</v>
      </c>
      <c r="VC8" s="11">
        <v>0</v>
      </c>
      <c r="VD8" s="11">
        <v>8420633.6799999997</v>
      </c>
      <c r="VE8" s="11">
        <v>14.58</v>
      </c>
      <c r="VF8" s="11">
        <v>0</v>
      </c>
      <c r="VG8" s="11">
        <v>157339.98000000001</v>
      </c>
      <c r="VH8" s="11">
        <v>1.1399999999999999</v>
      </c>
      <c r="VI8" s="11">
        <v>0</v>
      </c>
      <c r="VJ8" s="11">
        <v>444919.94999999995</v>
      </c>
      <c r="VK8" s="11">
        <v>0.77</v>
      </c>
      <c r="VL8" s="11">
        <v>0</v>
      </c>
      <c r="VM8" s="11">
        <v>0</v>
      </c>
      <c r="VN8" s="11">
        <v>0</v>
      </c>
      <c r="VO8" s="11">
        <v>0</v>
      </c>
      <c r="VP8" s="11">
        <v>0</v>
      </c>
    </row>
    <row r="9" spans="1:588" ht="13.8">
      <c r="C9" t="s">
        <v>1774</v>
      </c>
      <c r="E9" s="11" t="s">
        <v>1601</v>
      </c>
      <c r="F9" s="9">
        <v>189541211.53</v>
      </c>
      <c r="G9" s="9"/>
      <c r="H9" s="9"/>
      <c r="I9" s="9">
        <v>67906009.379999995</v>
      </c>
      <c r="J9" s="9">
        <v>748360.72</v>
      </c>
      <c r="K9" s="9">
        <v>2760164.03</v>
      </c>
      <c r="L9" s="9"/>
      <c r="M9" s="9"/>
      <c r="N9" s="9">
        <v>754520.55</v>
      </c>
      <c r="O9" s="9">
        <v>55191396.93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>
        <v>3743065.84</v>
      </c>
      <c r="AC9" s="9"/>
      <c r="AD9" s="10"/>
      <c r="AE9" s="9">
        <v>338692236.94999999</v>
      </c>
      <c r="AF9" s="9"/>
      <c r="AG9" s="9"/>
      <c r="AH9" s="9"/>
      <c r="AI9" s="9"/>
      <c r="AJ9" s="9"/>
      <c r="AK9" s="9"/>
      <c r="AL9" s="9"/>
      <c r="AM9" s="9">
        <v>167976248.69</v>
      </c>
      <c r="AN9" s="9"/>
      <c r="AO9" s="9">
        <v>2990655.59</v>
      </c>
      <c r="AP9" s="9"/>
      <c r="AQ9" s="9"/>
      <c r="AR9" s="9"/>
      <c r="AS9" s="9">
        <v>13126474.529999999</v>
      </c>
      <c r="AT9" s="9"/>
      <c r="AU9" s="9"/>
      <c r="AV9" s="9"/>
      <c r="AW9" s="9">
        <v>4200021.43</v>
      </c>
      <c r="AX9" s="9"/>
      <c r="AY9" s="9">
        <v>2594730.04</v>
      </c>
      <c r="AZ9" s="9"/>
      <c r="BA9" s="10"/>
      <c r="BB9" s="9">
        <v>198288130.28</v>
      </c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10"/>
      <c r="BY9" s="9">
        <v>536980367.23000002</v>
      </c>
      <c r="BZ9" s="9"/>
      <c r="CA9" s="9"/>
      <c r="CB9" s="9">
        <v>7507615.6100000003</v>
      </c>
      <c r="CC9" s="9">
        <v>26367865.010000002</v>
      </c>
      <c r="CD9" s="9">
        <v>1349775.46</v>
      </c>
      <c r="CE9" s="9">
        <v>11307716.17</v>
      </c>
      <c r="CF9" s="9">
        <v>1665918.46</v>
      </c>
      <c r="CG9" s="9"/>
      <c r="CH9" s="9"/>
      <c r="CI9" s="9"/>
      <c r="CJ9" s="9">
        <v>12214754.369999999</v>
      </c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>
        <v>1505092.6</v>
      </c>
      <c r="CZ9" s="9"/>
      <c r="DA9" s="10"/>
      <c r="DB9" s="9">
        <v>61918737.68</v>
      </c>
      <c r="DC9" s="9"/>
      <c r="DD9" s="9"/>
      <c r="DE9" s="9"/>
      <c r="DF9" s="9"/>
      <c r="DG9" s="9"/>
      <c r="DH9" s="9"/>
      <c r="DI9" s="9"/>
      <c r="DJ9" s="9">
        <v>7375645</v>
      </c>
      <c r="DK9" s="9"/>
      <c r="DL9" s="9"/>
      <c r="DM9" s="10"/>
      <c r="DN9" s="9">
        <v>7375645</v>
      </c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10"/>
      <c r="EH9" s="9">
        <v>69294382.680000007</v>
      </c>
      <c r="EI9" s="9">
        <v>109160000</v>
      </c>
      <c r="EJ9" s="9"/>
      <c r="EK9" s="9"/>
      <c r="EL9" s="9">
        <v>205087698.40000001</v>
      </c>
      <c r="EM9" s="9">
        <v>18577270.670000002</v>
      </c>
      <c r="EN9" s="9">
        <v>137746003.62</v>
      </c>
      <c r="EO9" s="9"/>
      <c r="EP9" s="9">
        <v>-3220607.24</v>
      </c>
      <c r="EQ9" s="9"/>
      <c r="ER9" s="9"/>
      <c r="ES9" s="9"/>
      <c r="ET9" s="9"/>
      <c r="EU9" s="9"/>
      <c r="EV9" s="10"/>
      <c r="EW9" s="9">
        <v>467350365.44999999</v>
      </c>
      <c r="EX9" s="9">
        <v>335619.1</v>
      </c>
      <c r="EY9" s="9">
        <v>467685984.55000001</v>
      </c>
      <c r="EZ9" s="9"/>
      <c r="FA9" s="10"/>
      <c r="FB9" s="9">
        <v>536980367.23000002</v>
      </c>
      <c r="FC9" s="9">
        <v>251364973.90000001</v>
      </c>
      <c r="FD9" s="9">
        <v>251364973.90000001</v>
      </c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>
        <v>254675255.75</v>
      </c>
      <c r="FT9" s="9">
        <v>190617000.33000001</v>
      </c>
      <c r="FU9" s="9"/>
      <c r="FV9" s="9"/>
      <c r="FW9" s="9"/>
      <c r="FX9" s="9">
        <v>3042563.79</v>
      </c>
      <c r="FY9" s="9">
        <v>14736407.58</v>
      </c>
      <c r="FZ9" s="9">
        <v>26995056.09</v>
      </c>
      <c r="GA9" s="9">
        <v>-1102745.6499999999</v>
      </c>
      <c r="GB9" s="9">
        <v>-810721.95</v>
      </c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>
        <v>2842450.3</v>
      </c>
      <c r="GO9" s="9"/>
      <c r="GP9" s="9"/>
      <c r="GQ9" s="9">
        <v>59111.11</v>
      </c>
      <c r="GR9" s="9">
        <v>6028034.0999999996</v>
      </c>
      <c r="GS9" s="9"/>
      <c r="GT9" s="10"/>
      <c r="GU9" s="9">
        <v>5619313.6600000001</v>
      </c>
      <c r="GV9" s="9">
        <v>204382.02</v>
      </c>
      <c r="GW9" s="9">
        <v>621623.39</v>
      </c>
      <c r="GX9" s="9"/>
      <c r="GY9" s="9"/>
      <c r="GZ9" s="10"/>
      <c r="HA9" s="9">
        <v>5202072.29</v>
      </c>
      <c r="HB9" s="9">
        <v>-159618.07</v>
      </c>
      <c r="HC9" s="9"/>
      <c r="HD9" s="9"/>
      <c r="HE9" s="10"/>
      <c r="HF9" s="9">
        <v>5361690.3600000003</v>
      </c>
      <c r="HG9" s="9">
        <v>5361690.3600000003</v>
      </c>
      <c r="HH9" s="9"/>
      <c r="HI9" s="9">
        <v>-249394.71</v>
      </c>
      <c r="HJ9" s="9">
        <v>5611085.0700000003</v>
      </c>
      <c r="HK9" s="9">
        <v>0.05</v>
      </c>
      <c r="HL9" s="9">
        <v>0.05</v>
      </c>
      <c r="HM9" s="9">
        <v>-2506016.94</v>
      </c>
      <c r="HN9" s="9">
        <v>2855673.42</v>
      </c>
      <c r="HO9" s="9">
        <v>-249394.71</v>
      </c>
      <c r="HP9" s="9">
        <v>3105068.13</v>
      </c>
      <c r="HQ9" s="9">
        <v>277812551.79000002</v>
      </c>
      <c r="HR9" s="9">
        <v>7232336.5599999996</v>
      </c>
      <c r="HS9" s="9">
        <v>14606192.82</v>
      </c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10"/>
      <c r="IH9" s="9">
        <v>299651081.17000002</v>
      </c>
      <c r="II9" s="9"/>
      <c r="IJ9" s="9"/>
      <c r="IK9" s="9">
        <v>124389004.41</v>
      </c>
      <c r="IL9" s="9">
        <v>86986190.370000005</v>
      </c>
      <c r="IM9" s="9">
        <v>5244755.99</v>
      </c>
      <c r="IN9" s="9">
        <v>27011248.469999999</v>
      </c>
      <c r="IO9" s="9"/>
      <c r="IP9" s="9"/>
      <c r="IQ9" s="9"/>
      <c r="IR9" s="9"/>
      <c r="IS9" s="9"/>
      <c r="IT9" s="9"/>
      <c r="IU9" s="10"/>
      <c r="IV9" s="9">
        <v>243631199.24000001</v>
      </c>
      <c r="IW9" s="9">
        <v>56019881.93</v>
      </c>
      <c r="IX9" s="9">
        <v>243900000</v>
      </c>
      <c r="IY9" s="9">
        <v>2842450.3</v>
      </c>
      <c r="IZ9" s="9">
        <v>5656.5</v>
      </c>
      <c r="JA9" s="9"/>
      <c r="JB9" s="9"/>
      <c r="JC9" s="9"/>
      <c r="JD9" s="10"/>
      <c r="JE9" s="9">
        <v>246748106.80000001</v>
      </c>
      <c r="JF9" s="9">
        <v>20449872.510000002</v>
      </c>
      <c r="JG9" s="9">
        <v>244225000</v>
      </c>
      <c r="JH9" s="9"/>
      <c r="JI9" s="9"/>
      <c r="JJ9" s="9"/>
      <c r="JK9" s="9"/>
      <c r="JL9" s="10"/>
      <c r="JM9" s="9">
        <v>264674872.50999999</v>
      </c>
      <c r="JN9" s="9">
        <v>-17926765.710000001</v>
      </c>
      <c r="JO9" s="9">
        <v>3231750</v>
      </c>
      <c r="JP9" s="9"/>
      <c r="JQ9" s="9"/>
      <c r="JR9" s="9"/>
      <c r="JS9" s="9"/>
      <c r="JT9" s="9"/>
      <c r="JU9" s="10"/>
      <c r="JV9" s="9">
        <v>3231750</v>
      </c>
      <c r="JW9" s="9"/>
      <c r="JX9" s="9">
        <v>5676319.9900000002</v>
      </c>
      <c r="JY9" s="9"/>
      <c r="JZ9" s="9">
        <v>29200</v>
      </c>
      <c r="KA9" s="9"/>
      <c r="KB9" s="10"/>
      <c r="KC9" s="9">
        <v>5705519.9900000002</v>
      </c>
      <c r="KD9" s="9">
        <v>-2473769.9900000002</v>
      </c>
      <c r="KE9" s="9">
        <v>-54901.53</v>
      </c>
      <c r="KF9" s="9"/>
      <c r="KG9" s="10"/>
      <c r="KH9" s="9">
        <v>35564444.700000003</v>
      </c>
      <c r="KI9" s="9">
        <v>153976766.83000001</v>
      </c>
      <c r="KJ9" s="9">
        <v>189541211.53</v>
      </c>
      <c r="KK9" s="9">
        <v>5361690.3600000003</v>
      </c>
      <c r="KL9" s="9">
        <v>810721.95</v>
      </c>
      <c r="KM9" s="9">
        <v>23231717.75</v>
      </c>
      <c r="KN9" s="9">
        <v>724215.82</v>
      </c>
      <c r="KO9" s="9">
        <v>150252.79</v>
      </c>
      <c r="KP9" s="9"/>
      <c r="KQ9" s="9"/>
      <c r="KR9" s="9">
        <v>-59111.11</v>
      </c>
      <c r="KS9" s="9">
        <v>425723.15</v>
      </c>
      <c r="KT9" s="9"/>
      <c r="KU9" s="9">
        <v>212.38</v>
      </c>
      <c r="KV9" s="9">
        <v>-2842450.3</v>
      </c>
      <c r="KW9" s="9">
        <v>-1419980.65</v>
      </c>
      <c r="KX9" s="9"/>
      <c r="KY9" s="9">
        <v>4615806.29</v>
      </c>
      <c r="KZ9" s="9">
        <v>21462749.579999998</v>
      </c>
      <c r="LA9" s="9">
        <v>5037636.9400000004</v>
      </c>
      <c r="LB9" s="9"/>
      <c r="LC9" s="9"/>
      <c r="LD9" s="9"/>
      <c r="LE9" s="10"/>
      <c r="LF9" s="9">
        <v>56019881.93</v>
      </c>
      <c r="LG9" s="9"/>
      <c r="LH9" s="9"/>
      <c r="LI9" s="9"/>
      <c r="LJ9" s="9">
        <v>189541211.53</v>
      </c>
      <c r="LK9" s="9">
        <v>153976766.83000001</v>
      </c>
      <c r="LL9" s="9"/>
      <c r="LM9" s="9"/>
      <c r="LN9" s="9"/>
      <c r="LO9" s="10"/>
      <c r="LP9" s="9">
        <v>35564444.700000003</v>
      </c>
      <c r="LQ9" s="9">
        <v>138021391.71000001</v>
      </c>
      <c r="LR9" s="9">
        <v>5611085.0700000003</v>
      </c>
      <c r="LS9" s="9"/>
      <c r="LT9" s="9">
        <v>5676319.9900000002</v>
      </c>
      <c r="LU9" s="9">
        <v>210153.17</v>
      </c>
      <c r="LV9" s="9"/>
      <c r="LW9" s="9"/>
      <c r="LX9" s="9">
        <v>137746003.62</v>
      </c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11" t="s">
        <v>1585</v>
      </c>
      <c r="MM9" s="11" t="s">
        <v>1735</v>
      </c>
      <c r="MN9" s="9">
        <v>350000</v>
      </c>
      <c r="MO9" s="11" t="s">
        <v>1528</v>
      </c>
      <c r="MP9" s="10"/>
      <c r="MQ9" s="11"/>
      <c r="MR9" s="11"/>
      <c r="MS9" s="11"/>
      <c r="MT9" s="10"/>
      <c r="MU9" s="12"/>
      <c r="MV9" s="9">
        <v>7741222.9500000002</v>
      </c>
      <c r="MW9" s="9">
        <v>14337093</v>
      </c>
      <c r="MX9" s="9">
        <v>32402397.41</v>
      </c>
      <c r="MY9" s="9"/>
      <c r="MZ9" s="9"/>
      <c r="NA9" s="9">
        <v>1521405.52</v>
      </c>
      <c r="NB9" s="9"/>
      <c r="NC9" s="9"/>
      <c r="ND9" s="9">
        <v>266004505.56999999</v>
      </c>
      <c r="NE9" s="9">
        <v>98028256.879999995</v>
      </c>
      <c r="NF9" s="9"/>
      <c r="NG9" s="9">
        <v>167976248.69</v>
      </c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>
        <v>17141414.93</v>
      </c>
      <c r="NU9" s="9">
        <v>4014940.4</v>
      </c>
      <c r="NV9" s="9"/>
      <c r="NW9" s="9">
        <v>13126474.529999999</v>
      </c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>
        <v>-366612.04</v>
      </c>
      <c r="QE9" s="9"/>
      <c r="QF9" s="9">
        <v>5957569</v>
      </c>
      <c r="QG9" s="9">
        <v>754520.55</v>
      </c>
      <c r="QH9" s="9"/>
      <c r="QI9" s="9"/>
      <c r="QJ9" s="9"/>
      <c r="QK9" s="9"/>
      <c r="QL9" s="9"/>
      <c r="QM9" s="9"/>
      <c r="QN9" s="9"/>
      <c r="QO9" s="9"/>
      <c r="QP9" s="9"/>
      <c r="QQ9" s="9">
        <v>2842450.3</v>
      </c>
      <c r="QR9" s="9"/>
      <c r="QS9" s="9"/>
      <c r="QT9" s="9"/>
      <c r="QU9" s="9"/>
      <c r="QV9" s="9"/>
      <c r="QW9" s="9">
        <v>8481.7800000000007</v>
      </c>
      <c r="QX9" s="9">
        <v>70465.100000000006</v>
      </c>
      <c r="QY9" s="9">
        <v>9266874.6899999995</v>
      </c>
      <c r="QZ9" s="9">
        <v>1633346.44</v>
      </c>
      <c r="RA9" s="9">
        <v>-22.73</v>
      </c>
      <c r="RB9" s="9">
        <v>7633550.9800000004</v>
      </c>
      <c r="RC9" s="9">
        <v>0</v>
      </c>
      <c r="RD9" s="9">
        <v>810721.95</v>
      </c>
      <c r="RE9" s="9"/>
      <c r="RF9" s="9"/>
      <c r="RG9" s="9"/>
      <c r="RH9" s="9"/>
      <c r="RI9" s="9">
        <v>862.38</v>
      </c>
      <c r="RJ9" s="9">
        <v>889072.16</v>
      </c>
      <c r="RK9" s="9"/>
      <c r="RL9" s="9">
        <v>-238189.7</v>
      </c>
      <c r="RM9" s="9"/>
      <c r="RN9" s="9">
        <v>23653.83</v>
      </c>
      <c r="RO9" s="9"/>
      <c r="RP9" s="9"/>
      <c r="RQ9" s="9">
        <v>21055554.68</v>
      </c>
      <c r="RR9" s="9">
        <v>8.3800000000000008</v>
      </c>
      <c r="RS9" s="9">
        <v>6241315.1699999999</v>
      </c>
      <c r="RT9" s="9">
        <v>14069869.949999999</v>
      </c>
      <c r="RU9" s="9">
        <v>61408.41</v>
      </c>
      <c r="RV9" s="9">
        <v>3907449.46</v>
      </c>
      <c r="RW9" s="9"/>
      <c r="RX9" s="9"/>
      <c r="RY9" s="9">
        <v>2088864.87</v>
      </c>
      <c r="RZ9" s="9">
        <v>4554106.0999999996</v>
      </c>
      <c r="SA9" s="9">
        <v>15</v>
      </c>
      <c r="SB9" s="9"/>
      <c r="SC9" s="9"/>
      <c r="SD9" s="9"/>
      <c r="SE9" s="9"/>
      <c r="SF9" s="9"/>
      <c r="SG9" s="9"/>
      <c r="SH9" s="9">
        <v>85369127.120000005</v>
      </c>
      <c r="SI9" s="9">
        <v>11307716.17</v>
      </c>
      <c r="SJ9" s="9">
        <v>12924779.42</v>
      </c>
      <c r="SK9" s="9">
        <v>73893892.480000004</v>
      </c>
      <c r="SL9" s="9">
        <v>75510955.730000004</v>
      </c>
      <c r="SM9" s="9"/>
      <c r="SN9" s="9"/>
      <c r="SO9" s="11" t="s">
        <v>1835</v>
      </c>
      <c r="SP9" s="11" t="s">
        <v>1794</v>
      </c>
      <c r="SQ9" s="11">
        <v>251067000</v>
      </c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 t="s">
        <v>1840</v>
      </c>
      <c r="TK9" s="11" t="s">
        <v>1804</v>
      </c>
      <c r="TL9" s="11">
        <v>1496112500</v>
      </c>
      <c r="TM9" s="11"/>
      <c r="TN9" s="11"/>
      <c r="TO9" s="11" t="s">
        <v>1779</v>
      </c>
      <c r="TP9" s="11">
        <v>584456200</v>
      </c>
      <c r="TQ9" s="11"/>
      <c r="TR9" s="11"/>
      <c r="TS9" s="11" t="s">
        <v>1824</v>
      </c>
      <c r="TT9" s="11">
        <v>265316200</v>
      </c>
      <c r="TU9" s="11"/>
      <c r="TV9" s="11"/>
      <c r="TW9" s="11" t="s">
        <v>1809</v>
      </c>
      <c r="TX9" s="11">
        <v>50100000</v>
      </c>
      <c r="TY9" s="11"/>
      <c r="TZ9" s="11"/>
      <c r="UA9" s="11" t="s">
        <v>1565</v>
      </c>
      <c r="UB9" s="11">
        <v>72450.44</v>
      </c>
      <c r="UC9" s="11">
        <v>69545.62</v>
      </c>
      <c r="UD9" s="11">
        <v>2904.82</v>
      </c>
      <c r="UE9" s="11" t="s">
        <v>1833</v>
      </c>
      <c r="UF9" s="11" t="s">
        <v>1789</v>
      </c>
      <c r="UG9" s="11">
        <v>216350000</v>
      </c>
      <c r="UH9" s="11"/>
      <c r="UI9" s="11"/>
      <c r="UJ9" s="11" t="s">
        <v>1791</v>
      </c>
      <c r="UK9" s="11">
        <v>34717000</v>
      </c>
      <c r="UL9" s="11"/>
      <c r="UM9" s="11"/>
      <c r="UN9" s="11" t="s">
        <v>1792</v>
      </c>
      <c r="UO9" s="11">
        <v>72431.62</v>
      </c>
      <c r="UP9" s="11"/>
      <c r="UQ9" s="11"/>
      <c r="UR9" s="11" t="s">
        <v>1725</v>
      </c>
      <c r="US9" s="11"/>
      <c r="UT9" s="11"/>
      <c r="UU9" s="11"/>
      <c r="UV9" s="11"/>
      <c r="UW9" s="11"/>
      <c r="UX9" s="11"/>
      <c r="UY9" s="11"/>
      <c r="UZ9" s="11"/>
      <c r="VA9" s="11">
        <v>194100000</v>
      </c>
      <c r="VB9" s="11">
        <v>100</v>
      </c>
      <c r="VC9" s="11">
        <v>970500</v>
      </c>
      <c r="VD9" s="11">
        <v>0</v>
      </c>
      <c r="VE9" s="11">
        <v>0</v>
      </c>
      <c r="VF9" s="11">
        <v>0</v>
      </c>
      <c r="VG9" s="11">
        <v>0</v>
      </c>
      <c r="VH9" s="11">
        <v>0</v>
      </c>
      <c r="VI9" s="11">
        <v>0</v>
      </c>
      <c r="VJ9" s="11">
        <v>0</v>
      </c>
      <c r="VK9" s="11">
        <v>0</v>
      </c>
      <c r="VL9" s="11">
        <v>0</v>
      </c>
      <c r="VM9" s="11">
        <v>0</v>
      </c>
      <c r="VN9" s="11">
        <v>0</v>
      </c>
      <c r="VO9" s="11">
        <v>0</v>
      </c>
      <c r="VP9" s="11">
        <v>0</v>
      </c>
    </row>
    <row r="10" spans="1:588" ht="13.8">
      <c r="C10" t="s">
        <v>1566</v>
      </c>
      <c r="E10" s="11" t="s">
        <v>1602</v>
      </c>
      <c r="F10" s="9">
        <v>5639652485.4499998</v>
      </c>
      <c r="G10" s="9"/>
      <c r="H10" s="9">
        <v>58964950</v>
      </c>
      <c r="I10" s="9">
        <v>1771530816.78</v>
      </c>
      <c r="J10" s="9">
        <v>16279731612.379999</v>
      </c>
      <c r="K10" s="9">
        <v>77359477.519999996</v>
      </c>
      <c r="L10" s="9"/>
      <c r="M10" s="9"/>
      <c r="N10" s="9">
        <v>9354497.9199999999</v>
      </c>
      <c r="O10" s="9">
        <v>9673384608.25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v>473759203.54000002</v>
      </c>
      <c r="AC10" s="9"/>
      <c r="AD10" s="10"/>
      <c r="AE10" s="9">
        <v>33983737651.84</v>
      </c>
      <c r="AF10" s="9"/>
      <c r="AG10" s="9"/>
      <c r="AH10" s="9">
        <v>369938380</v>
      </c>
      <c r="AI10" s="9">
        <v>100000000</v>
      </c>
      <c r="AJ10" s="9">
        <v>323978874.14999998</v>
      </c>
      <c r="AK10" s="9">
        <v>1907804406.77</v>
      </c>
      <c r="AL10" s="9"/>
      <c r="AM10" s="9">
        <v>4549706173.0100002</v>
      </c>
      <c r="AN10" s="9"/>
      <c r="AO10" s="9">
        <v>275996345.81</v>
      </c>
      <c r="AP10" s="9"/>
      <c r="AQ10" s="9"/>
      <c r="AR10" s="9"/>
      <c r="AS10" s="9">
        <v>768104928.36000001</v>
      </c>
      <c r="AT10" s="9"/>
      <c r="AU10" s="9"/>
      <c r="AV10" s="9">
        <v>61155495.340000004</v>
      </c>
      <c r="AW10" s="9">
        <v>3752298.38</v>
      </c>
      <c r="AX10" s="9"/>
      <c r="AY10" s="9"/>
      <c r="AZ10" s="9"/>
      <c r="BA10" s="10"/>
      <c r="BB10" s="9">
        <v>8360436901.8199997</v>
      </c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10"/>
      <c r="BY10" s="9">
        <v>42344174553.660004</v>
      </c>
      <c r="BZ10" s="9">
        <v>2542700000</v>
      </c>
      <c r="CA10" s="9"/>
      <c r="CB10" s="9">
        <v>5713330000</v>
      </c>
      <c r="CC10" s="9">
        <v>1153095691.1600001</v>
      </c>
      <c r="CD10" s="9">
        <v>52184496.100000001</v>
      </c>
      <c r="CE10" s="9">
        <v>11459888.960000001</v>
      </c>
      <c r="CF10" s="9">
        <v>909639678.86000001</v>
      </c>
      <c r="CG10" s="9"/>
      <c r="CH10" s="9">
        <v>49921958.420000002</v>
      </c>
      <c r="CI10" s="9"/>
      <c r="CJ10" s="9">
        <v>137147106.33000001</v>
      </c>
      <c r="CK10" s="9"/>
      <c r="CL10" s="9"/>
      <c r="CM10" s="9"/>
      <c r="CN10" s="9">
        <v>1386631583.95</v>
      </c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10"/>
      <c r="DB10" s="9">
        <v>11956110403.780001</v>
      </c>
      <c r="DC10" s="9">
        <v>9910686600.9200001</v>
      </c>
      <c r="DD10" s="9">
        <v>500000000</v>
      </c>
      <c r="DE10" s="9">
        <v>2650298783.0999999</v>
      </c>
      <c r="DF10" s="9"/>
      <c r="DG10" s="9"/>
      <c r="DH10" s="9"/>
      <c r="DI10" s="9"/>
      <c r="DJ10" s="9"/>
      <c r="DK10" s="9"/>
      <c r="DL10" s="9"/>
      <c r="DM10" s="10"/>
      <c r="DN10" s="9">
        <v>13060985384.02</v>
      </c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10"/>
      <c r="EH10" s="9">
        <v>25017095787.799999</v>
      </c>
      <c r="EI10" s="9">
        <v>651258100</v>
      </c>
      <c r="EJ10" s="9"/>
      <c r="EK10" s="9"/>
      <c r="EL10" s="9">
        <v>14168482311.639999</v>
      </c>
      <c r="EM10" s="9">
        <v>4745.82</v>
      </c>
      <c r="EN10" s="9">
        <v>452540962.16000003</v>
      </c>
      <c r="EO10" s="9"/>
      <c r="EP10" s="9"/>
      <c r="EQ10" s="9"/>
      <c r="ER10" s="9"/>
      <c r="ES10" s="9"/>
      <c r="ET10" s="9"/>
      <c r="EU10" s="9"/>
      <c r="EV10" s="10"/>
      <c r="EW10" s="9">
        <v>15272286119.620001</v>
      </c>
      <c r="EX10" s="9">
        <v>2054792646.24</v>
      </c>
      <c r="EY10" s="9">
        <v>17327078765.860001</v>
      </c>
      <c r="EZ10" s="9"/>
      <c r="FA10" s="10"/>
      <c r="FB10" s="9">
        <v>42344174553.660004</v>
      </c>
      <c r="FC10" s="9">
        <v>2575242734.1900001</v>
      </c>
      <c r="FD10" s="9">
        <v>2575242734.1900001</v>
      </c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>
        <v>2458814457.8000002</v>
      </c>
      <c r="FT10" s="9">
        <v>2038505638.3299999</v>
      </c>
      <c r="FU10" s="9"/>
      <c r="FV10" s="9"/>
      <c r="FW10" s="9"/>
      <c r="FX10" s="9">
        <v>64036442.68</v>
      </c>
      <c r="FY10" s="9">
        <v>104744553.47</v>
      </c>
      <c r="FZ10" s="9">
        <v>168887244.56999999</v>
      </c>
      <c r="GA10" s="9">
        <v>82552153.680000007</v>
      </c>
      <c r="GB10" s="9">
        <v>-88425.07</v>
      </c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>
        <v>34273777.439999998</v>
      </c>
      <c r="GO10" s="9">
        <v>-14932014.49</v>
      </c>
      <c r="GP10" s="9"/>
      <c r="GQ10" s="9">
        <v>-127681.2</v>
      </c>
      <c r="GR10" s="9">
        <v>206448999.34</v>
      </c>
      <c r="GS10" s="9"/>
      <c r="GT10" s="10"/>
      <c r="GU10" s="9">
        <v>357023371.97000003</v>
      </c>
      <c r="GV10" s="9">
        <v>3046381.66</v>
      </c>
      <c r="GW10" s="9">
        <v>492118.21</v>
      </c>
      <c r="GX10" s="9"/>
      <c r="GY10" s="9"/>
      <c r="GZ10" s="10"/>
      <c r="HA10" s="9">
        <v>359577635.42000002</v>
      </c>
      <c r="HB10" s="9">
        <v>115241812.01000001</v>
      </c>
      <c r="HC10" s="9"/>
      <c r="HD10" s="9"/>
      <c r="HE10" s="10"/>
      <c r="HF10" s="9">
        <v>244335823.41</v>
      </c>
      <c r="HG10" s="9">
        <v>244335823.41</v>
      </c>
      <c r="HH10" s="9"/>
      <c r="HI10" s="9">
        <v>54592149.289999999</v>
      </c>
      <c r="HJ10" s="9">
        <v>189743674.12</v>
      </c>
      <c r="HK10" s="9"/>
      <c r="HL10" s="9"/>
      <c r="HM10" s="9"/>
      <c r="HN10" s="9">
        <v>244335823.41</v>
      </c>
      <c r="HO10" s="9">
        <v>54592149.289999999</v>
      </c>
      <c r="HP10" s="9">
        <v>189743674.12</v>
      </c>
      <c r="HQ10" s="9">
        <v>2029004164.97</v>
      </c>
      <c r="HR10" s="9"/>
      <c r="HS10" s="9">
        <v>1846269603.3299999</v>
      </c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10"/>
      <c r="IH10" s="9">
        <v>3875273768.3000002</v>
      </c>
      <c r="II10" s="9"/>
      <c r="IJ10" s="9"/>
      <c r="IK10" s="9">
        <v>1223154242.8599999</v>
      </c>
      <c r="IL10" s="9">
        <v>123649042.87</v>
      </c>
      <c r="IM10" s="9">
        <v>143089687.40000001</v>
      </c>
      <c r="IN10" s="9">
        <v>2278065069.7199998</v>
      </c>
      <c r="IO10" s="9"/>
      <c r="IP10" s="9"/>
      <c r="IQ10" s="9"/>
      <c r="IR10" s="9"/>
      <c r="IS10" s="9"/>
      <c r="IT10" s="9"/>
      <c r="IU10" s="10"/>
      <c r="IV10" s="9">
        <v>3767958042.8499999</v>
      </c>
      <c r="IW10" s="9">
        <v>107315725.45</v>
      </c>
      <c r="IX10" s="9"/>
      <c r="IY10" s="9">
        <v>31238444.84</v>
      </c>
      <c r="IZ10" s="9"/>
      <c r="JA10" s="9"/>
      <c r="JB10" s="9"/>
      <c r="JC10" s="9"/>
      <c r="JD10" s="10"/>
      <c r="JE10" s="9">
        <v>31238444.84</v>
      </c>
      <c r="JF10" s="9">
        <v>483028585.10000002</v>
      </c>
      <c r="JG10" s="9">
        <v>140000000</v>
      </c>
      <c r="JH10" s="9"/>
      <c r="JI10" s="9"/>
      <c r="JJ10" s="9">
        <v>341841781.99000001</v>
      </c>
      <c r="JK10" s="9"/>
      <c r="JL10" s="10"/>
      <c r="JM10" s="9">
        <v>964870367.09000003</v>
      </c>
      <c r="JN10" s="9">
        <v>-933631922.25</v>
      </c>
      <c r="JO10" s="9">
        <v>2245456000</v>
      </c>
      <c r="JP10" s="9"/>
      <c r="JQ10" s="9">
        <v>9357107333.3400002</v>
      </c>
      <c r="JR10" s="9">
        <v>1053956335.0599999</v>
      </c>
      <c r="JS10" s="9"/>
      <c r="JT10" s="9"/>
      <c r="JU10" s="10"/>
      <c r="JV10" s="9">
        <v>12656519668.4</v>
      </c>
      <c r="JW10" s="9">
        <v>9007445453.9200001</v>
      </c>
      <c r="JX10" s="9">
        <v>665886123.13999999</v>
      </c>
      <c r="JY10" s="9"/>
      <c r="JZ10" s="9">
        <v>2661314039.02</v>
      </c>
      <c r="KA10" s="9"/>
      <c r="KB10" s="10"/>
      <c r="KC10" s="9">
        <v>12334645616.08</v>
      </c>
      <c r="KD10" s="9">
        <v>321874052.31999999</v>
      </c>
      <c r="KE10" s="9"/>
      <c r="KF10" s="9"/>
      <c r="KG10" s="10"/>
      <c r="KH10" s="9">
        <v>-504442144.48000002</v>
      </c>
      <c r="KI10" s="9">
        <v>1992844538.4200001</v>
      </c>
      <c r="KJ10" s="9">
        <v>1488402393.9400001</v>
      </c>
      <c r="KK10" s="9">
        <v>244335823.41</v>
      </c>
      <c r="KL10" s="9">
        <v>-88425.07</v>
      </c>
      <c r="KM10" s="9">
        <v>161945559.11000001</v>
      </c>
      <c r="KN10" s="9">
        <v>22431212.66</v>
      </c>
      <c r="KO10" s="9">
        <v>16798842.460000001</v>
      </c>
      <c r="KP10" s="9"/>
      <c r="KQ10" s="9"/>
      <c r="KR10" s="9">
        <v>127681.2</v>
      </c>
      <c r="KS10" s="9"/>
      <c r="KT10" s="9"/>
      <c r="KU10" s="9">
        <v>114100676.54000001</v>
      </c>
      <c r="KV10" s="9">
        <v>-34273777.439999998</v>
      </c>
      <c r="KW10" s="9">
        <v>23291.72</v>
      </c>
      <c r="KX10" s="9"/>
      <c r="KY10" s="9">
        <v>618851572.83000004</v>
      </c>
      <c r="KZ10" s="9">
        <v>-2444183890.23</v>
      </c>
      <c r="LA10" s="9">
        <v>1407247158.26</v>
      </c>
      <c r="LB10" s="9"/>
      <c r="LC10" s="9"/>
      <c r="LD10" s="9"/>
      <c r="LE10" s="10"/>
      <c r="LF10" s="9">
        <v>107315725.45</v>
      </c>
      <c r="LG10" s="9"/>
      <c r="LH10" s="9"/>
      <c r="LI10" s="9"/>
      <c r="LJ10" s="9">
        <v>1488402393.9400001</v>
      </c>
      <c r="LK10" s="9">
        <v>1992844538.4200001</v>
      </c>
      <c r="LL10" s="9"/>
      <c r="LM10" s="9"/>
      <c r="LN10" s="9"/>
      <c r="LO10" s="10"/>
      <c r="LP10" s="9">
        <v>-504442144.48000002</v>
      </c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11" t="s">
        <v>1588</v>
      </c>
      <c r="MM10" s="11"/>
      <c r="MN10" s="9"/>
      <c r="MO10" s="11" t="s">
        <v>1528</v>
      </c>
      <c r="MP10" s="10"/>
      <c r="MQ10" s="11"/>
      <c r="MR10" s="11"/>
      <c r="MS10" s="11"/>
      <c r="MT10" s="10"/>
      <c r="MU10" s="12"/>
      <c r="MV10" s="9">
        <v>0</v>
      </c>
      <c r="MW10" s="9"/>
      <c r="MX10" s="9">
        <v>0</v>
      </c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>
        <v>114100676.54000001</v>
      </c>
      <c r="RJ10" s="9">
        <v>35847907.649999999</v>
      </c>
      <c r="RK10" s="9"/>
      <c r="RL10" s="9">
        <v>-92539.57</v>
      </c>
      <c r="RM10" s="9">
        <v>4391924.3600000003</v>
      </c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11"/>
      <c r="SP10" s="18" t="s">
        <v>1561</v>
      </c>
      <c r="SQ10" s="11"/>
      <c r="SR10" s="11"/>
      <c r="SS10" s="11"/>
      <c r="ST10" s="18" t="s">
        <v>1561</v>
      </c>
      <c r="SU10" s="11"/>
      <c r="SV10" s="11"/>
      <c r="SW10" s="11"/>
      <c r="SX10" s="18" t="s">
        <v>1561</v>
      </c>
      <c r="SY10" s="11"/>
      <c r="SZ10" s="11"/>
      <c r="TA10" s="11"/>
      <c r="TB10" s="18" t="s">
        <v>1561</v>
      </c>
      <c r="TC10" s="11"/>
      <c r="TD10" s="11"/>
      <c r="TE10" s="11"/>
      <c r="TF10" s="18" t="s">
        <v>1561</v>
      </c>
      <c r="TG10" s="11"/>
      <c r="TH10" s="11"/>
      <c r="TI10" s="11"/>
      <c r="TJ10" s="11"/>
      <c r="TK10" s="11"/>
      <c r="TL10" s="11"/>
      <c r="TM10" s="11"/>
      <c r="TN10" s="11"/>
      <c r="TO10" s="11"/>
      <c r="TP10" s="11"/>
      <c r="TQ10" s="11"/>
      <c r="TR10" s="11"/>
      <c r="TS10" s="11"/>
      <c r="TT10" s="11"/>
      <c r="TU10" s="11"/>
      <c r="TV10" s="11"/>
      <c r="TW10" s="11"/>
      <c r="TX10" s="11"/>
      <c r="TY10" s="11"/>
      <c r="TZ10" s="11"/>
      <c r="UA10" s="11"/>
      <c r="UB10" s="11"/>
      <c r="UC10" s="11"/>
      <c r="UD10" s="11"/>
      <c r="UE10" s="11"/>
      <c r="UF10" s="11"/>
      <c r="UG10" s="11"/>
      <c r="UH10" s="11"/>
      <c r="UI10" s="11"/>
      <c r="UJ10" s="11"/>
      <c r="UK10" s="11"/>
      <c r="UL10" s="11"/>
      <c r="UM10" s="11"/>
      <c r="UN10" s="11"/>
      <c r="UO10" s="11"/>
      <c r="UP10" s="11"/>
      <c r="UQ10" s="11"/>
      <c r="UR10" s="11"/>
      <c r="US10" s="11"/>
      <c r="UT10" s="11"/>
      <c r="UU10" s="11"/>
      <c r="UV10" s="11"/>
      <c r="UW10" s="11"/>
      <c r="UX10" s="11"/>
      <c r="UY10" s="11"/>
      <c r="UZ10" s="11"/>
      <c r="VA10" s="11"/>
      <c r="VB10" s="11"/>
      <c r="VC10" s="11"/>
      <c r="VD10" s="11"/>
      <c r="VE10" s="11"/>
      <c r="VF10" s="11"/>
      <c r="VG10" s="11"/>
      <c r="VH10" s="11"/>
      <c r="VI10" s="11"/>
      <c r="VJ10" s="11"/>
      <c r="VK10" s="11"/>
      <c r="VL10" s="11"/>
      <c r="VM10" s="11"/>
      <c r="VN10" s="11"/>
      <c r="VO10" s="11"/>
      <c r="VP10" s="11"/>
    </row>
    <row r="11" spans="1:588" ht="13.8">
      <c r="C11" t="s">
        <v>1567</v>
      </c>
      <c r="E11" s="11" t="s">
        <v>1603</v>
      </c>
      <c r="F11" s="9">
        <v>3073305999.1500001</v>
      </c>
      <c r="G11" s="9"/>
      <c r="H11" s="9">
        <v>995618.88</v>
      </c>
      <c r="I11" s="9">
        <v>459380365.25</v>
      </c>
      <c r="J11" s="9">
        <v>2134942982.6600001</v>
      </c>
      <c r="K11" s="9">
        <v>902189641.23000002</v>
      </c>
      <c r="L11" s="9"/>
      <c r="M11" s="9">
        <v>14000000</v>
      </c>
      <c r="N11" s="9">
        <v>19328302.030000001</v>
      </c>
      <c r="O11" s="9">
        <v>7711630394.0699997</v>
      </c>
      <c r="P11" s="9"/>
      <c r="Q11" s="9"/>
      <c r="R11" s="9"/>
      <c r="S11" s="9">
        <v>30000000</v>
      </c>
      <c r="T11" s="9"/>
      <c r="U11" s="9"/>
      <c r="V11" s="9"/>
      <c r="W11" s="9"/>
      <c r="X11" s="9"/>
      <c r="Y11" s="9"/>
      <c r="Z11" s="9"/>
      <c r="AA11" s="9"/>
      <c r="AB11" s="9">
        <v>342626537.60000002</v>
      </c>
      <c r="AC11" s="9"/>
      <c r="AD11" s="10"/>
      <c r="AE11" s="9">
        <v>14688399840.870001</v>
      </c>
      <c r="AF11" s="9"/>
      <c r="AG11" s="9"/>
      <c r="AH11" s="9">
        <v>1525270668.23</v>
      </c>
      <c r="AI11" s="9"/>
      <c r="AJ11" s="9">
        <v>1783260865</v>
      </c>
      <c r="AK11" s="9">
        <v>1048604411.66</v>
      </c>
      <c r="AL11" s="9">
        <v>16639572.33</v>
      </c>
      <c r="AM11" s="9">
        <v>1733508126.8599999</v>
      </c>
      <c r="AN11" s="9"/>
      <c r="AO11" s="9">
        <v>214361252.86000001</v>
      </c>
      <c r="AP11" s="9">
        <v>6615252.7999999998</v>
      </c>
      <c r="AQ11" s="9">
        <v>16255338.140000001</v>
      </c>
      <c r="AR11" s="9"/>
      <c r="AS11" s="9">
        <v>966510220.44000006</v>
      </c>
      <c r="AT11" s="9">
        <v>1904310.38</v>
      </c>
      <c r="AU11" s="9">
        <v>2220021373.3600001</v>
      </c>
      <c r="AV11" s="9">
        <v>134781949.62</v>
      </c>
      <c r="AW11" s="9">
        <v>244834234.38</v>
      </c>
      <c r="AX11" s="9"/>
      <c r="AY11" s="9">
        <v>726331581.32000005</v>
      </c>
      <c r="AZ11" s="9"/>
      <c r="BA11" s="10"/>
      <c r="BB11" s="9">
        <v>10638899157.379999</v>
      </c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10"/>
      <c r="BY11" s="9">
        <v>25327298998.25</v>
      </c>
      <c r="BZ11" s="9">
        <v>1910190000</v>
      </c>
      <c r="CA11" s="9"/>
      <c r="CB11" s="9">
        <v>474592262.69999999</v>
      </c>
      <c r="CC11" s="9">
        <v>621055029.49000001</v>
      </c>
      <c r="CD11" s="9">
        <v>3025125320.4099998</v>
      </c>
      <c r="CE11" s="9">
        <v>103708383.62</v>
      </c>
      <c r="CF11" s="9">
        <v>114538770.44</v>
      </c>
      <c r="CG11" s="9"/>
      <c r="CH11" s="9">
        <v>151343591.86000001</v>
      </c>
      <c r="CI11" s="9"/>
      <c r="CJ11" s="9">
        <v>1501972391.53</v>
      </c>
      <c r="CK11" s="9"/>
      <c r="CL11" s="9"/>
      <c r="CM11" s="9"/>
      <c r="CN11" s="9">
        <v>1317597091.6600001</v>
      </c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>
        <v>500000000</v>
      </c>
      <c r="CZ11" s="9"/>
      <c r="DA11" s="10"/>
      <c r="DB11" s="9">
        <v>9720122841.7099991</v>
      </c>
      <c r="DC11" s="9">
        <v>4988500000</v>
      </c>
      <c r="DD11" s="9">
        <v>4827267079.0500002</v>
      </c>
      <c r="DE11" s="9">
        <v>1226725355.52</v>
      </c>
      <c r="DF11" s="9"/>
      <c r="DG11" s="9">
        <v>71270385.170000002</v>
      </c>
      <c r="DH11" s="9"/>
      <c r="DI11" s="9">
        <v>339460217.93000001</v>
      </c>
      <c r="DJ11" s="9">
        <v>57629341.280000001</v>
      </c>
      <c r="DK11" s="9"/>
      <c r="DL11" s="9"/>
      <c r="DM11" s="10"/>
      <c r="DN11" s="9">
        <v>11510852378.950001</v>
      </c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10"/>
      <c r="EH11" s="9">
        <v>21230975220.66</v>
      </c>
      <c r="EI11" s="9">
        <v>1000000000</v>
      </c>
      <c r="EJ11" s="9"/>
      <c r="EK11" s="9"/>
      <c r="EL11" s="9">
        <v>1383009658.1700001</v>
      </c>
      <c r="EM11" s="9"/>
      <c r="EN11" s="9">
        <v>295262520.48000002</v>
      </c>
      <c r="EO11" s="9"/>
      <c r="EP11" s="9">
        <v>136918035.03</v>
      </c>
      <c r="EQ11" s="9"/>
      <c r="ER11" s="9"/>
      <c r="ES11" s="9"/>
      <c r="ET11" s="9"/>
      <c r="EU11" s="9"/>
      <c r="EV11" s="10"/>
      <c r="EW11" s="9">
        <v>2815190213.6799998</v>
      </c>
      <c r="EX11" s="9">
        <v>1281133563.9100001</v>
      </c>
      <c r="EY11" s="9">
        <v>4096323777.5900002</v>
      </c>
      <c r="EZ11" s="9"/>
      <c r="FA11" s="10"/>
      <c r="FB11" s="9">
        <v>25327298998.25</v>
      </c>
      <c r="FC11" s="9">
        <v>3387456587.4299998</v>
      </c>
      <c r="FD11" s="9">
        <v>3387456587.4299998</v>
      </c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>
        <v>3706157001.21</v>
      </c>
      <c r="FT11" s="9">
        <v>2361597780.4400001</v>
      </c>
      <c r="FU11" s="9"/>
      <c r="FV11" s="9"/>
      <c r="FW11" s="9"/>
      <c r="FX11" s="9">
        <v>32938567.02</v>
      </c>
      <c r="FY11" s="9">
        <v>432660870.79000002</v>
      </c>
      <c r="FZ11" s="9">
        <v>373807200.12</v>
      </c>
      <c r="GA11" s="9">
        <v>461456570.62</v>
      </c>
      <c r="GB11" s="9">
        <v>-20784308.809999999</v>
      </c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>
        <v>382318033.67000002</v>
      </c>
      <c r="GN11" s="9">
        <v>-30390456.91</v>
      </c>
      <c r="GO11" s="9"/>
      <c r="GP11" s="9"/>
      <c r="GQ11" s="9">
        <v>-2744758.28</v>
      </c>
      <c r="GR11" s="9">
        <v>89707198.650000006</v>
      </c>
      <c r="GS11" s="9"/>
      <c r="GT11" s="10"/>
      <c r="GU11" s="9">
        <v>120189603.34999999</v>
      </c>
      <c r="GV11" s="9">
        <v>112296036.41</v>
      </c>
      <c r="GW11" s="9">
        <v>6614961.7000000002</v>
      </c>
      <c r="GX11" s="9"/>
      <c r="GY11" s="9"/>
      <c r="GZ11" s="10"/>
      <c r="HA11" s="9">
        <v>225870678.06</v>
      </c>
      <c r="HB11" s="9">
        <v>57073140.109999999</v>
      </c>
      <c r="HC11" s="9"/>
      <c r="HD11" s="9"/>
      <c r="HE11" s="10"/>
      <c r="HF11" s="9">
        <v>168797537.94999999</v>
      </c>
      <c r="HG11" s="9"/>
      <c r="HH11" s="9"/>
      <c r="HI11" s="9">
        <v>133292753.03</v>
      </c>
      <c r="HJ11" s="9">
        <v>35504784.920000002</v>
      </c>
      <c r="HK11" s="9"/>
      <c r="HL11" s="9"/>
      <c r="HM11" s="9"/>
      <c r="HN11" s="9">
        <v>168797537.94999999</v>
      </c>
      <c r="HO11" s="9">
        <v>133292753.03</v>
      </c>
      <c r="HP11" s="9">
        <v>35504784.920000002</v>
      </c>
      <c r="HQ11" s="9">
        <v>6070995333.4099998</v>
      </c>
      <c r="HR11" s="9">
        <v>397952.95</v>
      </c>
      <c r="HS11" s="9">
        <v>4671320518.0100002</v>
      </c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10"/>
      <c r="IH11" s="9">
        <v>10742713804.370001</v>
      </c>
      <c r="II11" s="9"/>
      <c r="IJ11" s="9"/>
      <c r="IK11" s="9">
        <v>5544720856.2700005</v>
      </c>
      <c r="IL11" s="9">
        <v>455668813.72000003</v>
      </c>
      <c r="IM11" s="9">
        <v>235103979.28999999</v>
      </c>
      <c r="IN11" s="9">
        <v>5489698645.1999998</v>
      </c>
      <c r="IO11" s="9"/>
      <c r="IP11" s="9"/>
      <c r="IQ11" s="9"/>
      <c r="IR11" s="9"/>
      <c r="IS11" s="9"/>
      <c r="IT11" s="9"/>
      <c r="IU11" s="10"/>
      <c r="IV11" s="9">
        <v>11725192294.48</v>
      </c>
      <c r="IW11" s="9">
        <v>-982478490.11000001</v>
      </c>
      <c r="IX11" s="9">
        <v>2848293028.23</v>
      </c>
      <c r="IY11" s="9">
        <v>7839436.6600000001</v>
      </c>
      <c r="IZ11" s="9">
        <v>17888.560000000001</v>
      </c>
      <c r="JA11" s="9">
        <v>-1669108.18</v>
      </c>
      <c r="JB11" s="9">
        <v>459378.67</v>
      </c>
      <c r="JC11" s="9"/>
      <c r="JD11" s="10"/>
      <c r="JE11" s="9">
        <v>2854940623.9400001</v>
      </c>
      <c r="JF11" s="9">
        <v>326780614.97000003</v>
      </c>
      <c r="JG11" s="9">
        <v>4673487238.1099997</v>
      </c>
      <c r="JH11" s="9"/>
      <c r="JI11" s="9">
        <v>-231382650.52000001</v>
      </c>
      <c r="JJ11" s="9">
        <v>824094031.94000006</v>
      </c>
      <c r="JK11" s="9"/>
      <c r="JL11" s="10"/>
      <c r="JM11" s="9">
        <v>5592979234.5</v>
      </c>
      <c r="JN11" s="9">
        <v>-2738038610.5599999</v>
      </c>
      <c r="JO11" s="9">
        <v>88508000</v>
      </c>
      <c r="JP11" s="9">
        <v>88408000</v>
      </c>
      <c r="JQ11" s="9">
        <v>8859047377.7800007</v>
      </c>
      <c r="JR11" s="9">
        <v>353263454.14999998</v>
      </c>
      <c r="JS11" s="9"/>
      <c r="JT11" s="9"/>
      <c r="JU11" s="10"/>
      <c r="JV11" s="9">
        <v>9300818831.9300003</v>
      </c>
      <c r="JW11" s="9">
        <v>3596058841.77</v>
      </c>
      <c r="JX11" s="9">
        <v>665578821.55999994</v>
      </c>
      <c r="JY11" s="9"/>
      <c r="JZ11" s="9">
        <v>324194548.19</v>
      </c>
      <c r="KA11" s="9"/>
      <c r="KB11" s="10"/>
      <c r="KC11" s="9">
        <v>4585832211.5200005</v>
      </c>
      <c r="KD11" s="9">
        <v>4714986620.4099998</v>
      </c>
      <c r="KE11" s="9">
        <v>105925.82</v>
      </c>
      <c r="KF11" s="9"/>
      <c r="KG11" s="10"/>
      <c r="KH11" s="9">
        <v>994575445.55999994</v>
      </c>
      <c r="KI11" s="9">
        <v>1570190148.8699999</v>
      </c>
      <c r="KJ11" s="9">
        <v>2564765594.4299998</v>
      </c>
      <c r="KK11" s="9">
        <v>168797537.94999999</v>
      </c>
      <c r="KL11" s="9">
        <v>20784308.809999999</v>
      </c>
      <c r="KM11" s="9">
        <v>86128849.840000004</v>
      </c>
      <c r="KN11" s="9">
        <v>23378467.5</v>
      </c>
      <c r="KO11" s="9">
        <v>22526067.5</v>
      </c>
      <c r="KP11" s="9"/>
      <c r="KQ11" s="9"/>
      <c r="KR11" s="9">
        <v>3599711.43</v>
      </c>
      <c r="KS11" s="9">
        <v>83317.960000000006</v>
      </c>
      <c r="KT11" s="9">
        <v>-382318033.67000002</v>
      </c>
      <c r="KU11" s="9">
        <v>617409318.94000006</v>
      </c>
      <c r="KV11" s="9">
        <v>30390456.91</v>
      </c>
      <c r="KW11" s="9">
        <v>-126282869.90000001</v>
      </c>
      <c r="KX11" s="9">
        <v>142866151.63</v>
      </c>
      <c r="KY11" s="9">
        <v>-3521762076.1100001</v>
      </c>
      <c r="KZ11" s="9">
        <v>576863873.26999998</v>
      </c>
      <c r="LA11" s="9">
        <v>1355056427.8299999</v>
      </c>
      <c r="LB11" s="9"/>
      <c r="LC11" s="9"/>
      <c r="LD11" s="9"/>
      <c r="LE11" s="10"/>
      <c r="LF11" s="9">
        <v>-982478490.11000001</v>
      </c>
      <c r="LG11" s="9"/>
      <c r="LH11" s="9"/>
      <c r="LI11" s="9"/>
      <c r="LJ11" s="9">
        <v>2564765594.4299998</v>
      </c>
      <c r="LK11" s="9">
        <v>1570190148.8699999</v>
      </c>
      <c r="LL11" s="9"/>
      <c r="LM11" s="9"/>
      <c r="LN11" s="9"/>
      <c r="LO11" s="10"/>
      <c r="LP11" s="9">
        <v>994575445.55999994</v>
      </c>
      <c r="LQ11" s="9">
        <v>154694426.47999999</v>
      </c>
      <c r="LR11" s="9">
        <v>35504784.920000002</v>
      </c>
      <c r="LS11" s="9"/>
      <c r="LT11" s="9"/>
      <c r="LU11" s="9"/>
      <c r="LV11" s="9"/>
      <c r="LW11" s="9"/>
      <c r="LX11" s="9">
        <v>295262520.48000002</v>
      </c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11" t="s">
        <v>1588</v>
      </c>
      <c r="MM11" s="11"/>
      <c r="MN11" s="9"/>
      <c r="MO11" s="11" t="s">
        <v>1528</v>
      </c>
      <c r="MP11" s="10"/>
      <c r="MQ11" s="11"/>
      <c r="MR11" s="11"/>
      <c r="MS11" s="11"/>
      <c r="MT11" s="10"/>
      <c r="MU11" s="12"/>
      <c r="MV11" s="9">
        <v>69366047.590000004</v>
      </c>
      <c r="MW11" s="9">
        <v>23235464.609999999</v>
      </c>
      <c r="MX11" s="9">
        <v>348905880.06</v>
      </c>
      <c r="MY11" s="9"/>
      <c r="MZ11" s="9"/>
      <c r="NA11" s="9"/>
      <c r="NB11" s="9"/>
      <c r="NC11" s="9"/>
      <c r="ND11" s="9">
        <v>2247931172.6900001</v>
      </c>
      <c r="NE11" s="9">
        <v>509862965.79000002</v>
      </c>
      <c r="NF11" s="9">
        <v>4560080.04</v>
      </c>
      <c r="NG11" s="9">
        <v>1733508126.8599999</v>
      </c>
      <c r="NH11" s="9"/>
      <c r="NI11" s="9"/>
      <c r="NJ11" s="9"/>
      <c r="NK11" s="9"/>
      <c r="NL11" s="9">
        <v>18693647.5</v>
      </c>
      <c r="NM11" s="9">
        <v>2438309.36</v>
      </c>
      <c r="NN11" s="9"/>
      <c r="NO11" s="9">
        <v>16255338.140000001</v>
      </c>
      <c r="NP11" s="9"/>
      <c r="NQ11" s="9"/>
      <c r="NR11" s="9"/>
      <c r="NS11" s="9"/>
      <c r="NT11" s="9">
        <v>1084108522.6099999</v>
      </c>
      <c r="NU11" s="9">
        <v>117598302.17</v>
      </c>
      <c r="NV11" s="9"/>
      <c r="NW11" s="9">
        <v>966510220.44000006</v>
      </c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>
        <v>3073305999.1500001</v>
      </c>
      <c r="PC11" s="9"/>
      <c r="PD11" s="9"/>
      <c r="PE11" s="9"/>
      <c r="PF11" s="9"/>
      <c r="PG11" s="9"/>
      <c r="PH11" s="9"/>
      <c r="PI11" s="9">
        <v>3073305999.1500001</v>
      </c>
      <c r="PJ11" s="9">
        <v>1910190000</v>
      </c>
      <c r="PK11" s="9"/>
      <c r="PL11" s="9"/>
      <c r="PM11" s="9"/>
      <c r="PN11" s="9"/>
      <c r="PO11" s="9"/>
      <c r="PP11" s="9"/>
      <c r="PQ11" s="9">
        <v>1910190000</v>
      </c>
      <c r="PR11" s="9">
        <v>6002000000</v>
      </c>
      <c r="PS11" s="9"/>
      <c r="PT11" s="9"/>
      <c r="PU11" s="9"/>
      <c r="PV11" s="9"/>
      <c r="PW11" s="9"/>
      <c r="PX11" s="9"/>
      <c r="PY11" s="9">
        <v>6002000000</v>
      </c>
      <c r="PZ11" s="9">
        <v>7912190000</v>
      </c>
      <c r="QA11" s="9">
        <v>1013500000</v>
      </c>
      <c r="QB11" s="9">
        <v>10000000</v>
      </c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>
        <v>471547202.31999999</v>
      </c>
      <c r="RJ11" s="9">
        <v>31752065.34</v>
      </c>
      <c r="RK11" s="9"/>
      <c r="RL11" s="9">
        <v>130703.53</v>
      </c>
      <c r="RM11" s="9">
        <v>21530730.109999999</v>
      </c>
      <c r="RN11" s="9"/>
      <c r="RO11" s="9"/>
      <c r="RP11" s="9"/>
      <c r="RQ11" s="9"/>
      <c r="RR11" s="9"/>
      <c r="RS11" s="9">
        <v>155292150.94999999</v>
      </c>
      <c r="RT11" s="9">
        <v>178782916.93000001</v>
      </c>
      <c r="RU11" s="9"/>
      <c r="RV11" s="9">
        <v>75635664.420000002</v>
      </c>
      <c r="RW11" s="9"/>
      <c r="RX11" s="9">
        <v>16914282.710000001</v>
      </c>
      <c r="RY11" s="9">
        <v>92316755.459999993</v>
      </c>
      <c r="RZ11" s="9">
        <v>75529919.150000006</v>
      </c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>
        <v>1878140.8</v>
      </c>
      <c r="SO11" s="11"/>
      <c r="SP11" s="18" t="s">
        <v>1561</v>
      </c>
      <c r="SQ11" s="11"/>
      <c r="SR11" s="11"/>
      <c r="SS11" s="11"/>
      <c r="ST11" s="18" t="s">
        <v>1561</v>
      </c>
      <c r="SU11" s="11"/>
      <c r="SV11" s="11"/>
      <c r="SW11" s="11"/>
      <c r="SX11" s="18" t="s">
        <v>1561</v>
      </c>
      <c r="SY11" s="11"/>
      <c r="SZ11" s="11"/>
      <c r="TA11" s="11"/>
      <c r="TB11" s="18" t="s">
        <v>1561</v>
      </c>
      <c r="TC11" s="11"/>
      <c r="TD11" s="11"/>
      <c r="TE11" s="11"/>
      <c r="TF11" s="18" t="s">
        <v>1561</v>
      </c>
      <c r="TG11" s="11"/>
      <c r="TH11" s="11"/>
      <c r="TI11" s="11"/>
      <c r="TJ11" s="11"/>
      <c r="TK11" s="11"/>
      <c r="TL11" s="11"/>
      <c r="TM11" s="11"/>
      <c r="TN11" s="11"/>
      <c r="TO11" s="11"/>
      <c r="TP11" s="11"/>
      <c r="TQ11" s="11"/>
      <c r="TR11" s="11"/>
      <c r="TS11" s="11"/>
      <c r="TT11" s="11"/>
      <c r="TU11" s="11"/>
      <c r="TV11" s="11"/>
      <c r="TW11" s="11"/>
      <c r="TX11" s="11"/>
      <c r="TY11" s="11"/>
      <c r="TZ11" s="11"/>
      <c r="UA11" s="11"/>
      <c r="UB11" s="11"/>
      <c r="UC11" s="11"/>
      <c r="UD11" s="11"/>
      <c r="UE11" s="11"/>
      <c r="UF11" s="11"/>
      <c r="UG11" s="11"/>
      <c r="UH11" s="11"/>
      <c r="UI11" s="11"/>
      <c r="UJ11" s="11"/>
      <c r="UK11" s="11"/>
      <c r="UL11" s="11"/>
      <c r="UM11" s="11"/>
      <c r="UN11" s="11"/>
      <c r="UO11" s="11"/>
      <c r="UP11" s="11"/>
      <c r="UQ11" s="11"/>
      <c r="UR11" s="11"/>
      <c r="US11" s="11"/>
      <c r="UT11" s="11"/>
      <c r="UU11" s="11"/>
      <c r="UV11" s="11"/>
      <c r="UW11" s="11"/>
      <c r="UX11" s="11"/>
      <c r="UY11" s="11"/>
      <c r="UZ11" s="11"/>
      <c r="VA11" s="11"/>
      <c r="VB11" s="11"/>
      <c r="VC11" s="11"/>
      <c r="VD11" s="11"/>
      <c r="VE11" s="11"/>
      <c r="VF11" s="11"/>
      <c r="VG11" s="11"/>
      <c r="VH11" s="11"/>
      <c r="VI11" s="11"/>
      <c r="VJ11" s="11"/>
      <c r="VK11" s="11"/>
      <c r="VL11" s="11"/>
      <c r="VM11" s="11"/>
      <c r="VN11" s="11"/>
      <c r="VO11" s="11"/>
      <c r="VP11" s="11"/>
    </row>
    <row r="12" spans="1:588" ht="13.8">
      <c r="C12" t="s">
        <v>1568</v>
      </c>
      <c r="E12" s="11" t="s">
        <v>1604</v>
      </c>
      <c r="F12" s="9">
        <v>6616207056.9200001</v>
      </c>
      <c r="G12" s="9"/>
      <c r="H12" s="9"/>
      <c r="I12" s="9">
        <v>57649403.469999999</v>
      </c>
      <c r="J12" s="9">
        <v>1469019023.9400001</v>
      </c>
      <c r="K12" s="9">
        <v>7431015.0099999998</v>
      </c>
      <c r="L12" s="9"/>
      <c r="M12" s="9"/>
      <c r="N12" s="9"/>
      <c r="O12" s="9">
        <v>4014193711.7800002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>
        <v>2954607767.0700002</v>
      </c>
      <c r="AC12" s="9"/>
      <c r="AD12" s="10"/>
      <c r="AE12" s="9">
        <v>15119107978.190001</v>
      </c>
      <c r="AF12" s="9"/>
      <c r="AG12" s="9"/>
      <c r="AH12" s="9"/>
      <c r="AI12" s="9"/>
      <c r="AJ12" s="9"/>
      <c r="AK12" s="9">
        <v>288000414.97000003</v>
      </c>
      <c r="AL12" s="9"/>
      <c r="AM12" s="9">
        <v>25677457689.09</v>
      </c>
      <c r="AN12" s="9"/>
      <c r="AO12" s="9">
        <v>41584198665.019997</v>
      </c>
      <c r="AP12" s="9">
        <v>14868731.23</v>
      </c>
      <c r="AQ12" s="9"/>
      <c r="AR12" s="9"/>
      <c r="AS12" s="9">
        <v>13121982.279999999</v>
      </c>
      <c r="AT12" s="9"/>
      <c r="AU12" s="9"/>
      <c r="AV12" s="9">
        <v>10035597.220000001</v>
      </c>
      <c r="AW12" s="9">
        <v>42061769.25</v>
      </c>
      <c r="AX12" s="9"/>
      <c r="AY12" s="9">
        <v>2383078117.7600002</v>
      </c>
      <c r="AZ12" s="9"/>
      <c r="BA12" s="10"/>
      <c r="BB12" s="9">
        <v>70012822966.820007</v>
      </c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10"/>
      <c r="BY12" s="9">
        <v>85131930945.009995</v>
      </c>
      <c r="BZ12" s="9"/>
      <c r="CA12" s="9"/>
      <c r="CB12" s="9"/>
      <c r="CC12" s="9">
        <v>2606655875.1900001</v>
      </c>
      <c r="CD12" s="9">
        <v>108361968.55</v>
      </c>
      <c r="CE12" s="9">
        <v>155297352.96000001</v>
      </c>
      <c r="CF12" s="9">
        <v>6154072.0599999996</v>
      </c>
      <c r="CG12" s="9"/>
      <c r="CH12" s="9">
        <v>17256071.16</v>
      </c>
      <c r="CI12" s="9"/>
      <c r="CJ12" s="9">
        <v>231426122.69999999</v>
      </c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10"/>
      <c r="DB12" s="9">
        <v>3125151462.6199999</v>
      </c>
      <c r="DC12" s="9">
        <v>13229222000</v>
      </c>
      <c r="DD12" s="9">
        <v>4071592622.9499998</v>
      </c>
      <c r="DE12" s="9"/>
      <c r="DF12" s="9"/>
      <c r="DG12" s="9">
        <v>7111400539.5900002</v>
      </c>
      <c r="DH12" s="9"/>
      <c r="DI12" s="9"/>
      <c r="DJ12" s="9">
        <v>57383615.740000002</v>
      </c>
      <c r="DK12" s="9"/>
      <c r="DL12" s="9"/>
      <c r="DM12" s="10"/>
      <c r="DN12" s="9">
        <v>24469598778.279999</v>
      </c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10"/>
      <c r="EH12" s="9">
        <v>27594750240.900002</v>
      </c>
      <c r="EI12" s="9">
        <v>30000000000</v>
      </c>
      <c r="EJ12" s="9"/>
      <c r="EK12" s="9"/>
      <c r="EL12" s="9">
        <v>23567656932.52</v>
      </c>
      <c r="EM12" s="9">
        <v>411608907.97000003</v>
      </c>
      <c r="EN12" s="9">
        <v>3554377523.96</v>
      </c>
      <c r="EO12" s="9"/>
      <c r="EP12" s="9"/>
      <c r="EQ12" s="9">
        <v>3537339.66</v>
      </c>
      <c r="ER12" s="9"/>
      <c r="ES12" s="9"/>
      <c r="ET12" s="9"/>
      <c r="EU12" s="9"/>
      <c r="EV12" s="10"/>
      <c r="EW12" s="9">
        <v>57537180704.110001</v>
      </c>
      <c r="EX12" s="9"/>
      <c r="EY12" s="9">
        <v>57537180704.110001</v>
      </c>
      <c r="EZ12" s="9"/>
      <c r="FA12" s="10"/>
      <c r="FB12" s="9">
        <v>85131930945.009995</v>
      </c>
      <c r="FC12" s="9">
        <v>389194880.12</v>
      </c>
      <c r="FD12" s="9">
        <v>389194880.12</v>
      </c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>
        <v>940328743.09000003</v>
      </c>
      <c r="FT12" s="9">
        <v>920662578.65999997</v>
      </c>
      <c r="FU12" s="9"/>
      <c r="FV12" s="9"/>
      <c r="FW12" s="9"/>
      <c r="FX12" s="9">
        <v>2811724.52</v>
      </c>
      <c r="FY12" s="9">
        <v>10539549.890000001</v>
      </c>
      <c r="FZ12" s="9">
        <v>117184079.41</v>
      </c>
      <c r="GA12" s="9">
        <v>-99010946.379999995</v>
      </c>
      <c r="GB12" s="9">
        <v>11858243.01</v>
      </c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>
        <v>-13100452.800000001</v>
      </c>
      <c r="GO12" s="9">
        <v>-13100452.800000001</v>
      </c>
      <c r="GP12" s="9"/>
      <c r="GQ12" s="9">
        <v>-126662.77</v>
      </c>
      <c r="GR12" s="9">
        <v>407828478.76999998</v>
      </c>
      <c r="GS12" s="9"/>
      <c r="GT12" s="10"/>
      <c r="GU12" s="9">
        <v>-156532499.77000001</v>
      </c>
      <c r="GV12" s="9">
        <v>800839119.37</v>
      </c>
      <c r="GW12" s="9">
        <v>80893192.260000005</v>
      </c>
      <c r="GX12" s="9"/>
      <c r="GY12" s="9"/>
      <c r="GZ12" s="10"/>
      <c r="HA12" s="9">
        <v>563413427.34000003</v>
      </c>
      <c r="HB12" s="9">
        <v>5988416.71</v>
      </c>
      <c r="HC12" s="9"/>
      <c r="HD12" s="9"/>
      <c r="HE12" s="10"/>
      <c r="HF12" s="9">
        <v>557425010.63</v>
      </c>
      <c r="HG12" s="9">
        <v>557425010.63</v>
      </c>
      <c r="HH12" s="9"/>
      <c r="HI12" s="9"/>
      <c r="HJ12" s="9">
        <v>557425010.63</v>
      </c>
      <c r="HK12" s="9"/>
      <c r="HL12" s="9"/>
      <c r="HM12" s="9"/>
      <c r="HN12" s="9">
        <v>557425010.63</v>
      </c>
      <c r="HO12" s="9"/>
      <c r="HP12" s="9">
        <v>557425010.63</v>
      </c>
      <c r="HQ12" s="9">
        <v>367902664.79000002</v>
      </c>
      <c r="HR12" s="9">
        <v>126533.39</v>
      </c>
      <c r="HS12" s="9">
        <v>1804704353.51</v>
      </c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10"/>
      <c r="IH12" s="9">
        <v>2172733551.6900001</v>
      </c>
      <c r="II12" s="9"/>
      <c r="IJ12" s="9"/>
      <c r="IK12" s="9">
        <v>2026164711.6800001</v>
      </c>
      <c r="IL12" s="9">
        <v>492810890.19</v>
      </c>
      <c r="IM12" s="9">
        <v>15263722.470000001</v>
      </c>
      <c r="IN12" s="9">
        <v>423331387.60000002</v>
      </c>
      <c r="IO12" s="9"/>
      <c r="IP12" s="9"/>
      <c r="IQ12" s="9"/>
      <c r="IR12" s="9"/>
      <c r="IS12" s="9"/>
      <c r="IT12" s="9"/>
      <c r="IU12" s="10"/>
      <c r="IV12" s="9">
        <v>2957570711.9400001</v>
      </c>
      <c r="IW12" s="9">
        <v>-784837160.25</v>
      </c>
      <c r="IX12" s="9"/>
      <c r="IY12" s="9"/>
      <c r="IZ12" s="9">
        <v>174967.5</v>
      </c>
      <c r="JA12" s="9"/>
      <c r="JB12" s="9">
        <v>630817511.58000004</v>
      </c>
      <c r="JC12" s="9"/>
      <c r="JD12" s="10"/>
      <c r="JE12" s="9">
        <v>630992479.08000004</v>
      </c>
      <c r="JF12" s="9">
        <v>15293598851.549999</v>
      </c>
      <c r="JG12" s="9">
        <v>246000000</v>
      </c>
      <c r="JH12" s="9"/>
      <c r="JI12" s="9"/>
      <c r="JJ12" s="9">
        <v>276965235.13999999</v>
      </c>
      <c r="JK12" s="9"/>
      <c r="JL12" s="10"/>
      <c r="JM12" s="9">
        <v>15816564086.690001</v>
      </c>
      <c r="JN12" s="9">
        <v>-15185571607.610001</v>
      </c>
      <c r="JO12" s="9"/>
      <c r="JP12" s="9"/>
      <c r="JQ12" s="9">
        <v>12200000000</v>
      </c>
      <c r="JR12" s="9">
        <v>4411243063.9099998</v>
      </c>
      <c r="JS12" s="9"/>
      <c r="JT12" s="9"/>
      <c r="JU12" s="10"/>
      <c r="JV12" s="9">
        <v>16611243063.91</v>
      </c>
      <c r="JW12" s="9">
        <v>100778000</v>
      </c>
      <c r="JX12" s="9">
        <v>336355345.11000001</v>
      </c>
      <c r="JY12" s="9"/>
      <c r="JZ12" s="9"/>
      <c r="KA12" s="9"/>
      <c r="KB12" s="10"/>
      <c r="KC12" s="9">
        <v>437133345.11000001</v>
      </c>
      <c r="KD12" s="9">
        <v>16174109718.799999</v>
      </c>
      <c r="KE12" s="9"/>
      <c r="KF12" s="9"/>
      <c r="KG12" s="10"/>
      <c r="KH12" s="9">
        <v>203700950.94</v>
      </c>
      <c r="KI12" s="9">
        <v>6412506105.9799995</v>
      </c>
      <c r="KJ12" s="9">
        <v>6616207056.9200001</v>
      </c>
      <c r="KK12" s="9">
        <v>557425010.63</v>
      </c>
      <c r="KL12" s="9">
        <v>-11858243.01</v>
      </c>
      <c r="KM12" s="9">
        <v>212671009.06</v>
      </c>
      <c r="KN12" s="9">
        <v>3990849.36</v>
      </c>
      <c r="KO12" s="9">
        <v>353223.9</v>
      </c>
      <c r="KP12" s="9"/>
      <c r="KQ12" s="9"/>
      <c r="KR12" s="9">
        <v>126662.77</v>
      </c>
      <c r="KS12" s="9">
        <v>80893086.420000002</v>
      </c>
      <c r="KT12" s="9"/>
      <c r="KU12" s="9">
        <v>97875</v>
      </c>
      <c r="KV12" s="9">
        <v>13100452.800000001</v>
      </c>
      <c r="KW12" s="9">
        <v>2964560.74</v>
      </c>
      <c r="KX12" s="9"/>
      <c r="KY12" s="9">
        <v>-24144406.620000001</v>
      </c>
      <c r="KZ12" s="9">
        <v>-962743178.26999998</v>
      </c>
      <c r="LA12" s="9">
        <v>-657714063.02999997</v>
      </c>
      <c r="LB12" s="9"/>
      <c r="LC12" s="9"/>
      <c r="LD12" s="9"/>
      <c r="LE12" s="10"/>
      <c r="LF12" s="9">
        <v>-784837160.25</v>
      </c>
      <c r="LG12" s="9"/>
      <c r="LH12" s="9"/>
      <c r="LI12" s="9"/>
      <c r="LJ12" s="9">
        <v>4616207056.9200001</v>
      </c>
      <c r="LK12" s="9">
        <v>2942506105.98</v>
      </c>
      <c r="LL12" s="9">
        <v>2000000000</v>
      </c>
      <c r="LM12" s="9">
        <v>3470000000</v>
      </c>
      <c r="LN12" s="9"/>
      <c r="LO12" s="10"/>
      <c r="LP12" s="9">
        <v>203700950.94</v>
      </c>
      <c r="LQ12" s="9">
        <v>3069917990.6500001</v>
      </c>
      <c r="LR12" s="9">
        <v>557425010.63</v>
      </c>
      <c r="LS12" s="9"/>
      <c r="LT12" s="9"/>
      <c r="LU12" s="9">
        <v>72965477.319999993</v>
      </c>
      <c r="LV12" s="9"/>
      <c r="LW12" s="9"/>
      <c r="LX12" s="9">
        <v>3554377523.96</v>
      </c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11" t="s">
        <v>1589</v>
      </c>
      <c r="MM12" s="11"/>
      <c r="MN12" s="9"/>
      <c r="MO12" s="11" t="s">
        <v>1528</v>
      </c>
      <c r="MP12" s="10"/>
      <c r="MQ12" s="11"/>
      <c r="MR12" s="11"/>
      <c r="MS12" s="11"/>
      <c r="MT12" s="10"/>
      <c r="MU12" s="12"/>
      <c r="MV12" s="9">
        <v>2419612.19</v>
      </c>
      <c r="MW12" s="9"/>
      <c r="MX12" s="9">
        <v>565818343.5</v>
      </c>
      <c r="MY12" s="9"/>
      <c r="MZ12" s="9"/>
      <c r="NA12" s="9"/>
      <c r="NB12" s="9"/>
      <c r="NC12" s="9"/>
      <c r="ND12" s="9">
        <v>26176993673.529999</v>
      </c>
      <c r="NE12" s="9">
        <v>499535984.44</v>
      </c>
      <c r="NF12" s="9"/>
      <c r="NG12" s="9">
        <v>25677457689.09</v>
      </c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>
        <v>36964489.219999999</v>
      </c>
      <c r="NU12" s="9">
        <v>23842506.940000001</v>
      </c>
      <c r="NV12" s="9"/>
      <c r="NW12" s="9">
        <v>13121982.279999999</v>
      </c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>
        <v>6616207056.9200001</v>
      </c>
      <c r="PC12" s="9"/>
      <c r="PD12" s="9"/>
      <c r="PE12" s="9"/>
      <c r="PF12" s="9"/>
      <c r="PG12" s="9"/>
      <c r="PH12" s="9"/>
      <c r="PI12" s="9">
        <v>6616207056.9200001</v>
      </c>
      <c r="PJ12" s="9"/>
      <c r="PK12" s="9"/>
      <c r="PL12" s="9"/>
      <c r="PM12" s="9"/>
      <c r="PN12" s="9"/>
      <c r="PO12" s="9"/>
      <c r="PP12" s="9"/>
      <c r="PQ12" s="9"/>
      <c r="PR12" s="9">
        <v>13229222000</v>
      </c>
      <c r="PS12" s="9"/>
      <c r="PT12" s="9"/>
      <c r="PU12" s="9"/>
      <c r="PV12" s="9"/>
      <c r="PW12" s="9"/>
      <c r="PX12" s="9"/>
      <c r="PY12" s="9">
        <v>13229222000</v>
      </c>
      <c r="PZ12" s="9">
        <v>13229222000</v>
      </c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>
        <v>0</v>
      </c>
      <c r="RD12" s="9">
        <v>0</v>
      </c>
      <c r="RE12" s="9"/>
      <c r="RF12" s="9"/>
      <c r="RG12" s="9"/>
      <c r="RH12" s="9"/>
      <c r="RI12" s="9">
        <v>3091917.55</v>
      </c>
      <c r="RJ12" s="9">
        <v>102137661.15000001</v>
      </c>
      <c r="RK12" s="9"/>
      <c r="RL12" s="9">
        <v>-4671</v>
      </c>
      <c r="RM12" s="9">
        <v>38986.58</v>
      </c>
      <c r="RN12" s="9">
        <v>481.64</v>
      </c>
      <c r="RO12" s="9"/>
      <c r="RP12" s="9"/>
      <c r="RQ12" s="9"/>
      <c r="RR12" s="9"/>
      <c r="RS12" s="9">
        <v>7843023.4900000002</v>
      </c>
      <c r="RT12" s="9">
        <v>73626297.629999995</v>
      </c>
      <c r="RU12" s="9">
        <v>63777.08</v>
      </c>
      <c r="RV12" s="9">
        <v>967077.23</v>
      </c>
      <c r="RW12" s="9"/>
      <c r="RX12" s="9"/>
      <c r="RY12" s="9">
        <v>1516828.81</v>
      </c>
      <c r="RZ12" s="9"/>
      <c r="SA12" s="9"/>
      <c r="SB12" s="9"/>
      <c r="SC12" s="9"/>
      <c r="SD12" s="9"/>
      <c r="SE12" s="9"/>
      <c r="SF12" s="9"/>
      <c r="SG12" s="9"/>
      <c r="SH12" s="9">
        <v>812193377.20000005</v>
      </c>
      <c r="SI12" s="9">
        <v>150582614.47</v>
      </c>
      <c r="SJ12" s="9">
        <v>94877864.519999996</v>
      </c>
      <c r="SK12" s="9">
        <v>593807818.08000004</v>
      </c>
      <c r="SL12" s="9">
        <v>538103068.13</v>
      </c>
      <c r="SM12" s="9"/>
      <c r="SN12" s="9">
        <v>800007152.70000005</v>
      </c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>
        <v>430252700</v>
      </c>
      <c r="TM12" s="11"/>
      <c r="TN12" s="11"/>
      <c r="TO12" s="11"/>
      <c r="TP12" s="11">
        <v>348239600</v>
      </c>
      <c r="TQ12" s="11"/>
      <c r="TR12" s="11"/>
      <c r="TS12" s="11"/>
      <c r="TT12" s="11">
        <v>186306300</v>
      </c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>
        <v>50419194.560000002</v>
      </c>
      <c r="VB12" s="11">
        <v>22.38</v>
      </c>
      <c r="VC12" s="11">
        <v>0</v>
      </c>
      <c r="VD12" s="11">
        <v>6264564.0999999996</v>
      </c>
      <c r="VE12" s="11">
        <v>2.78</v>
      </c>
      <c r="VF12" s="11">
        <v>311789.31</v>
      </c>
      <c r="VG12" s="11">
        <v>0</v>
      </c>
      <c r="VH12" s="11">
        <v>0</v>
      </c>
      <c r="VI12" s="11">
        <v>0</v>
      </c>
      <c r="VJ12" s="11">
        <v>0</v>
      </c>
      <c r="VK12" s="11">
        <v>0</v>
      </c>
      <c r="VL12" s="11">
        <v>0</v>
      </c>
      <c r="VM12" s="11">
        <v>85808375.400000006</v>
      </c>
      <c r="VN12" s="11">
        <v>81527278.319999993</v>
      </c>
      <c r="VO12" s="11">
        <v>0</v>
      </c>
      <c r="VP12" s="11">
        <v>0</v>
      </c>
    </row>
    <row r="13" spans="1:588" ht="13.8">
      <c r="C13" t="s">
        <v>1569</v>
      </c>
      <c r="E13" s="11" t="s">
        <v>1605</v>
      </c>
      <c r="F13" s="9">
        <v>309856918.83999997</v>
      </c>
      <c r="G13" s="9"/>
      <c r="H13" s="9"/>
      <c r="I13" s="9">
        <v>238611472.38999999</v>
      </c>
      <c r="J13" s="9">
        <v>1088804244.9000001</v>
      </c>
      <c r="K13" s="9">
        <v>137659748.27000001</v>
      </c>
      <c r="L13" s="9"/>
      <c r="M13" s="9"/>
      <c r="N13" s="9"/>
      <c r="O13" s="9">
        <v>317173564.39999998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>
        <v>3234886.09</v>
      </c>
      <c r="AC13" s="9"/>
      <c r="AD13" s="10"/>
      <c r="AE13" s="9">
        <v>2095340834.8900001</v>
      </c>
      <c r="AF13" s="9"/>
      <c r="AG13" s="9"/>
      <c r="AH13" s="9">
        <v>5001000</v>
      </c>
      <c r="AI13" s="9"/>
      <c r="AJ13" s="9">
        <v>166400324.16999999</v>
      </c>
      <c r="AK13" s="9">
        <v>297959181.04000002</v>
      </c>
      <c r="AL13" s="9">
        <v>210546332.96000001</v>
      </c>
      <c r="AM13" s="9">
        <v>733238763.04999995</v>
      </c>
      <c r="AN13" s="9"/>
      <c r="AO13" s="9">
        <v>87097488.930000007</v>
      </c>
      <c r="AP13" s="9">
        <v>255812.56</v>
      </c>
      <c r="AQ13" s="9"/>
      <c r="AR13" s="9"/>
      <c r="AS13" s="9">
        <v>195094770.18000001</v>
      </c>
      <c r="AT13" s="9"/>
      <c r="AU13" s="9"/>
      <c r="AV13" s="9">
        <v>12636428.859999999</v>
      </c>
      <c r="AW13" s="9">
        <v>231174.25</v>
      </c>
      <c r="AX13" s="9"/>
      <c r="AY13" s="9"/>
      <c r="AZ13" s="9"/>
      <c r="BA13" s="10"/>
      <c r="BB13" s="9">
        <v>1708461276</v>
      </c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10"/>
      <c r="BY13" s="9">
        <v>3803802110.8899999</v>
      </c>
      <c r="BZ13" s="9">
        <v>30000000</v>
      </c>
      <c r="CA13" s="9"/>
      <c r="CB13" s="9">
        <v>30550580.190000001</v>
      </c>
      <c r="CC13" s="9">
        <v>218648685.22</v>
      </c>
      <c r="CD13" s="9">
        <v>318492473.29000002</v>
      </c>
      <c r="CE13" s="9">
        <v>8720055.3300000001</v>
      </c>
      <c r="CF13" s="9">
        <v>48516168.57</v>
      </c>
      <c r="CG13" s="9"/>
      <c r="CH13" s="9">
        <v>424966.67</v>
      </c>
      <c r="CI13" s="9"/>
      <c r="CJ13" s="9">
        <v>369313563.18000001</v>
      </c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10"/>
      <c r="DB13" s="9">
        <v>1024666492.45</v>
      </c>
      <c r="DC13" s="9">
        <v>1324962500</v>
      </c>
      <c r="DD13" s="9"/>
      <c r="DE13" s="9"/>
      <c r="DF13" s="9"/>
      <c r="DG13" s="9"/>
      <c r="DH13" s="9"/>
      <c r="DI13" s="9"/>
      <c r="DJ13" s="9"/>
      <c r="DK13" s="9"/>
      <c r="DL13" s="9"/>
      <c r="DM13" s="10"/>
      <c r="DN13" s="9">
        <v>1564440552.6600001</v>
      </c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10"/>
      <c r="EH13" s="9">
        <v>2589107045.1100001</v>
      </c>
      <c r="EI13" s="9">
        <v>270000000</v>
      </c>
      <c r="EJ13" s="9"/>
      <c r="EK13" s="9"/>
      <c r="EL13" s="9">
        <v>456354620.41000003</v>
      </c>
      <c r="EM13" s="9">
        <v>4712434.1900000004</v>
      </c>
      <c r="EN13" s="9">
        <v>178345969.66999999</v>
      </c>
      <c r="EO13" s="9"/>
      <c r="EP13" s="9"/>
      <c r="EQ13" s="9"/>
      <c r="ER13" s="9"/>
      <c r="ES13" s="9"/>
      <c r="ET13" s="9"/>
      <c r="EU13" s="9"/>
      <c r="EV13" s="10"/>
      <c r="EW13" s="9">
        <v>909413024.26999998</v>
      </c>
      <c r="EX13" s="9">
        <v>305282041.50999999</v>
      </c>
      <c r="EY13" s="9">
        <v>1214695065.78</v>
      </c>
      <c r="EZ13" s="9"/>
      <c r="FA13" s="10"/>
      <c r="FB13" s="9">
        <v>3803802110.8899999</v>
      </c>
      <c r="FC13" s="9">
        <v>626506130.78999996</v>
      </c>
      <c r="FD13" s="9">
        <v>626506130.78999996</v>
      </c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>
        <v>463612448.44</v>
      </c>
      <c r="FT13" s="9">
        <v>358808487.56999999</v>
      </c>
      <c r="FU13" s="9"/>
      <c r="FV13" s="9"/>
      <c r="FW13" s="9"/>
      <c r="FX13" s="9">
        <v>3583567.88</v>
      </c>
      <c r="FY13" s="9">
        <v>77065.41</v>
      </c>
      <c r="FZ13" s="9">
        <v>60997227.689999998</v>
      </c>
      <c r="GA13" s="9">
        <v>38805861.030000001</v>
      </c>
      <c r="GB13" s="9">
        <v>-1340238.8600000001</v>
      </c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>
        <v>68912651.719999999</v>
      </c>
      <c r="GO13" s="9">
        <v>68912651.719999999</v>
      </c>
      <c r="GP13" s="9"/>
      <c r="GQ13" s="9"/>
      <c r="GR13" s="9">
        <v>1833266</v>
      </c>
      <c r="GS13" s="9"/>
      <c r="GT13" s="10"/>
      <c r="GU13" s="9">
        <v>233639600.06999999</v>
      </c>
      <c r="GV13" s="9">
        <v>1150930.43</v>
      </c>
      <c r="GW13" s="9">
        <v>6856837.71</v>
      </c>
      <c r="GX13" s="9"/>
      <c r="GY13" s="9"/>
      <c r="GZ13" s="10"/>
      <c r="HA13" s="9">
        <v>227933692.78999999</v>
      </c>
      <c r="HB13" s="9">
        <v>49764595.369999997</v>
      </c>
      <c r="HC13" s="9"/>
      <c r="HD13" s="9"/>
      <c r="HE13" s="10"/>
      <c r="HF13" s="9">
        <v>178169097.41999999</v>
      </c>
      <c r="HG13" s="9">
        <v>178169097.41999999</v>
      </c>
      <c r="HH13" s="9"/>
      <c r="HI13" s="9">
        <v>77331018.950000003</v>
      </c>
      <c r="HJ13" s="9">
        <v>100838078.47</v>
      </c>
      <c r="HK13" s="9"/>
      <c r="HL13" s="9"/>
      <c r="HM13" s="9"/>
      <c r="HN13" s="9">
        <v>178169097.41999999</v>
      </c>
      <c r="HO13" s="9">
        <v>77331018.950000003</v>
      </c>
      <c r="HP13" s="9">
        <v>100838078.47</v>
      </c>
      <c r="HQ13" s="9">
        <v>594336367.52999997</v>
      </c>
      <c r="HR13" s="9">
        <v>399540.96</v>
      </c>
      <c r="HS13" s="9">
        <v>128174888.17</v>
      </c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10"/>
      <c r="IH13" s="9">
        <v>722910796.65999997</v>
      </c>
      <c r="II13" s="9"/>
      <c r="IJ13" s="9"/>
      <c r="IK13" s="9">
        <v>265276315.30000001</v>
      </c>
      <c r="IL13" s="9">
        <v>95857846.790000007</v>
      </c>
      <c r="IM13" s="9">
        <v>68480165.140000001</v>
      </c>
      <c r="IN13" s="9">
        <v>173637158.09</v>
      </c>
      <c r="IO13" s="9"/>
      <c r="IP13" s="9"/>
      <c r="IQ13" s="9"/>
      <c r="IR13" s="9"/>
      <c r="IS13" s="9"/>
      <c r="IT13" s="9"/>
      <c r="IU13" s="10"/>
      <c r="IV13" s="9">
        <v>603251485.32000005</v>
      </c>
      <c r="IW13" s="9">
        <v>119659311.34</v>
      </c>
      <c r="IX13" s="9"/>
      <c r="IY13" s="9"/>
      <c r="IZ13" s="9">
        <v>1097605.9099999999</v>
      </c>
      <c r="JA13" s="9"/>
      <c r="JB13" s="9">
        <v>48581753.289999999</v>
      </c>
      <c r="JC13" s="9"/>
      <c r="JD13" s="10"/>
      <c r="JE13" s="9">
        <v>49679359.200000003</v>
      </c>
      <c r="JF13" s="9">
        <v>34435928.799999997</v>
      </c>
      <c r="JG13" s="9">
        <v>50000000</v>
      </c>
      <c r="JH13" s="9"/>
      <c r="JI13" s="9"/>
      <c r="JJ13" s="9">
        <v>254930</v>
      </c>
      <c r="JK13" s="9"/>
      <c r="JL13" s="10"/>
      <c r="JM13" s="9">
        <v>84690858.799999997</v>
      </c>
      <c r="JN13" s="9">
        <v>-35011499.600000001</v>
      </c>
      <c r="JO13" s="9"/>
      <c r="JP13" s="9"/>
      <c r="JQ13" s="9">
        <v>408000000</v>
      </c>
      <c r="JR13" s="9">
        <v>50000000</v>
      </c>
      <c r="JS13" s="9"/>
      <c r="JT13" s="9"/>
      <c r="JU13" s="10"/>
      <c r="JV13" s="9">
        <v>458000000</v>
      </c>
      <c r="JW13" s="9">
        <v>214515000</v>
      </c>
      <c r="JX13" s="9">
        <v>107209101.45</v>
      </c>
      <c r="JY13" s="9"/>
      <c r="JZ13" s="9">
        <v>101000000</v>
      </c>
      <c r="KA13" s="9"/>
      <c r="KB13" s="10"/>
      <c r="KC13" s="9">
        <v>422724101.44999999</v>
      </c>
      <c r="KD13" s="9">
        <v>35275898.549999997</v>
      </c>
      <c r="KE13" s="9"/>
      <c r="KF13" s="9"/>
      <c r="KG13" s="10"/>
      <c r="KH13" s="9">
        <v>119923710.29000001</v>
      </c>
      <c r="KI13" s="9">
        <v>157804273.78</v>
      </c>
      <c r="KJ13" s="9">
        <v>277727984.06999999</v>
      </c>
      <c r="KK13" s="9">
        <v>178169097.41999999</v>
      </c>
      <c r="KL13" s="9">
        <v>1340238.8600000001</v>
      </c>
      <c r="KM13" s="9">
        <v>91496528.730000004</v>
      </c>
      <c r="KN13" s="9">
        <v>1326199.93</v>
      </c>
      <c r="KO13" s="9">
        <v>1564906.47</v>
      </c>
      <c r="KP13" s="9"/>
      <c r="KQ13" s="9"/>
      <c r="KR13" s="9">
        <v>-585686.81000000006</v>
      </c>
      <c r="KS13" s="9">
        <v>332126.84000000003</v>
      </c>
      <c r="KT13" s="9"/>
      <c r="KU13" s="9">
        <v>32208818.809999999</v>
      </c>
      <c r="KV13" s="9">
        <v>-113600292.72</v>
      </c>
      <c r="KW13" s="9">
        <v>-53800.38</v>
      </c>
      <c r="KX13" s="9"/>
      <c r="KY13" s="9">
        <v>132841635.81</v>
      </c>
      <c r="KZ13" s="9">
        <v>450737189.86000001</v>
      </c>
      <c r="LA13" s="9">
        <v>-656117651.48000002</v>
      </c>
      <c r="LB13" s="9"/>
      <c r="LC13" s="9"/>
      <c r="LD13" s="9"/>
      <c r="LE13" s="10"/>
      <c r="LF13" s="9">
        <v>119659311.34</v>
      </c>
      <c r="LG13" s="9"/>
      <c r="LH13" s="9"/>
      <c r="LI13" s="9"/>
      <c r="LJ13" s="9">
        <v>277727984.06999999</v>
      </c>
      <c r="LK13" s="9">
        <v>157804273.78</v>
      </c>
      <c r="LL13" s="9"/>
      <c r="LM13" s="9"/>
      <c r="LN13" s="9"/>
      <c r="LO13" s="10"/>
      <c r="LP13" s="9">
        <v>119923710.29000001</v>
      </c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11" t="s">
        <v>1541</v>
      </c>
      <c r="MM13" s="11"/>
      <c r="MN13" s="9"/>
      <c r="MO13" s="11" t="s">
        <v>1528</v>
      </c>
      <c r="MP13" s="10"/>
      <c r="MQ13" s="11"/>
      <c r="MR13" s="11"/>
      <c r="MS13" s="11"/>
      <c r="MT13" s="10"/>
      <c r="MU13" s="12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>
        <v>64417206.399999999</v>
      </c>
      <c r="RJ13" s="9">
        <v>26521391.73</v>
      </c>
      <c r="RK13" s="9"/>
      <c r="RL13" s="9"/>
      <c r="RM13" s="9"/>
      <c r="RN13" s="9">
        <v>910046.36</v>
      </c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11"/>
      <c r="SP13" s="11"/>
      <c r="SQ13" s="11"/>
      <c r="SR13" s="11"/>
      <c r="SS13" s="11"/>
      <c r="ST13" s="11"/>
      <c r="SU13" s="11"/>
      <c r="SV13" s="11"/>
      <c r="SW13" s="11"/>
      <c r="SX13" s="11"/>
      <c r="SY13" s="11"/>
      <c r="SZ13" s="11"/>
      <c r="TA13" s="11"/>
      <c r="TB13" s="11"/>
      <c r="TC13" s="11"/>
      <c r="TD13" s="11"/>
      <c r="TE13" s="11"/>
      <c r="TF13" s="11"/>
      <c r="TG13" s="11"/>
      <c r="TH13" s="11"/>
      <c r="TI13" s="11"/>
      <c r="TJ13" s="11" t="s">
        <v>1738</v>
      </c>
      <c r="TK13" s="11" t="s">
        <v>1645</v>
      </c>
      <c r="TL13" s="11">
        <v>306086399</v>
      </c>
      <c r="TM13" s="11">
        <v>129337631.67</v>
      </c>
      <c r="TN13" s="11">
        <v>212214447.91999999</v>
      </c>
      <c r="TO13" s="11" t="s">
        <v>1642</v>
      </c>
      <c r="TP13" s="11">
        <v>171980507.38999999</v>
      </c>
      <c r="TQ13" s="11">
        <v>182697011.88999999</v>
      </c>
      <c r="TR13" s="11">
        <v>20446016.59</v>
      </c>
      <c r="TS13" s="11" t="s">
        <v>1676</v>
      </c>
      <c r="TT13" s="11">
        <v>25075664.239999998</v>
      </c>
      <c r="TU13" s="11">
        <v>22073118.940000001</v>
      </c>
      <c r="TV13" s="11">
        <v>14431438.359999999</v>
      </c>
      <c r="TW13" s="11" t="s">
        <v>1696</v>
      </c>
      <c r="TX13" s="11">
        <v>15384055.029999999</v>
      </c>
      <c r="TY13" s="11">
        <v>7833609.5999999996</v>
      </c>
      <c r="TZ13" s="11">
        <v>19968720.620000001</v>
      </c>
      <c r="UA13" s="11" t="s">
        <v>305</v>
      </c>
      <c r="UB13" s="11">
        <v>5160103.9800000004</v>
      </c>
      <c r="UC13" s="11">
        <v>1886398.39</v>
      </c>
      <c r="UD13" s="11">
        <v>3273705.59</v>
      </c>
      <c r="UE13" s="11"/>
      <c r="UF13" s="11"/>
      <c r="UG13" s="11"/>
      <c r="UH13" s="11"/>
      <c r="UI13" s="11"/>
      <c r="UJ13" s="11"/>
      <c r="UK13" s="11"/>
      <c r="UL13" s="11"/>
      <c r="UM13" s="11"/>
      <c r="UN13" s="11"/>
      <c r="UO13" s="11"/>
      <c r="UP13" s="11"/>
      <c r="UQ13" s="11"/>
      <c r="UR13" s="11"/>
      <c r="US13" s="11"/>
      <c r="UT13" s="11"/>
      <c r="UU13" s="11"/>
      <c r="UV13" s="11"/>
      <c r="UW13" s="11"/>
      <c r="UX13" s="11"/>
      <c r="UY13" s="11"/>
      <c r="UZ13" s="11"/>
      <c r="VA13" s="11"/>
      <c r="VB13" s="11"/>
      <c r="VC13" s="11"/>
      <c r="VD13" s="11"/>
      <c r="VE13" s="11"/>
      <c r="VF13" s="11"/>
      <c r="VG13" s="11"/>
      <c r="VH13" s="11"/>
      <c r="VI13" s="11"/>
      <c r="VJ13" s="11"/>
      <c r="VK13" s="11"/>
      <c r="VL13" s="11"/>
      <c r="VM13" s="11"/>
      <c r="VN13" s="11"/>
      <c r="VO13" s="11"/>
      <c r="VP13" s="11"/>
    </row>
    <row r="14" spans="1:588" ht="13.8">
      <c r="C14" t="s">
        <v>1570</v>
      </c>
      <c r="E14" s="11" t="s">
        <v>1606</v>
      </c>
      <c r="F14" s="9">
        <v>365161847.49000001</v>
      </c>
      <c r="G14" s="9"/>
      <c r="H14" s="9"/>
      <c r="I14" s="9">
        <v>25393161.98</v>
      </c>
      <c r="J14" s="9">
        <v>25351213.940000001</v>
      </c>
      <c r="K14" s="9">
        <v>5125605.8099999996</v>
      </c>
      <c r="L14" s="9"/>
      <c r="M14" s="9"/>
      <c r="N14" s="9"/>
      <c r="O14" s="9">
        <v>559117554.59000003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458065721.54000002</v>
      </c>
      <c r="AC14" s="9"/>
      <c r="AD14" s="10"/>
      <c r="AE14" s="9">
        <v>1438215105.3499999</v>
      </c>
      <c r="AF14" s="9"/>
      <c r="AG14" s="9"/>
      <c r="AH14" s="9"/>
      <c r="AI14" s="9"/>
      <c r="AJ14" s="9">
        <v>13101579.82</v>
      </c>
      <c r="AK14" s="9"/>
      <c r="AL14" s="9">
        <v>260679658.44</v>
      </c>
      <c r="AM14" s="9"/>
      <c r="AN14" s="9"/>
      <c r="AO14" s="9"/>
      <c r="AP14" s="9"/>
      <c r="AQ14" s="9"/>
      <c r="AR14" s="9"/>
      <c r="AS14" s="9">
        <v>2456441380.6900001</v>
      </c>
      <c r="AT14" s="9"/>
      <c r="AU14" s="9"/>
      <c r="AV14" s="9">
        <v>31319061.18</v>
      </c>
      <c r="AW14" s="9">
        <v>5892127.4699999997</v>
      </c>
      <c r="AX14" s="9"/>
      <c r="AY14" s="9">
        <v>112676526.44</v>
      </c>
      <c r="AZ14" s="9"/>
      <c r="BA14" s="10"/>
      <c r="BB14" s="9">
        <v>4322946936.1400003</v>
      </c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10"/>
      <c r="BY14" s="9">
        <v>5761162041.4899998</v>
      </c>
      <c r="BZ14" s="9"/>
      <c r="CA14" s="9"/>
      <c r="CB14" s="9"/>
      <c r="CC14" s="9">
        <v>57411681.810000002</v>
      </c>
      <c r="CD14" s="9">
        <v>69521094.980000004</v>
      </c>
      <c r="CE14" s="9">
        <v>26565232.629999999</v>
      </c>
      <c r="CF14" s="9">
        <v>25758717.039999999</v>
      </c>
      <c r="CG14" s="9"/>
      <c r="CH14" s="9"/>
      <c r="CI14" s="9"/>
      <c r="CJ14" s="9">
        <v>417556387.88999999</v>
      </c>
      <c r="CK14" s="9"/>
      <c r="CL14" s="9"/>
      <c r="CM14" s="9"/>
      <c r="CN14" s="9">
        <v>32650575.109999999</v>
      </c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10"/>
      <c r="DB14" s="9">
        <v>629463689.46000004</v>
      </c>
      <c r="DC14" s="9"/>
      <c r="DD14" s="9"/>
      <c r="DE14" s="9">
        <v>336196319.31</v>
      </c>
      <c r="DF14" s="9"/>
      <c r="DG14" s="9"/>
      <c r="DH14" s="9"/>
      <c r="DI14" s="9"/>
      <c r="DJ14" s="9"/>
      <c r="DK14" s="9"/>
      <c r="DL14" s="9"/>
      <c r="DM14" s="10"/>
      <c r="DN14" s="9">
        <v>336196319.31</v>
      </c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10"/>
      <c r="EH14" s="9">
        <v>965660008.76999998</v>
      </c>
      <c r="EI14" s="9">
        <v>1000000000</v>
      </c>
      <c r="EJ14" s="9"/>
      <c r="EK14" s="9"/>
      <c r="EL14" s="9">
        <v>3041228322.9299998</v>
      </c>
      <c r="EM14" s="9">
        <v>129653568.58</v>
      </c>
      <c r="EN14" s="9">
        <v>103014020.8</v>
      </c>
      <c r="EO14" s="9"/>
      <c r="EP14" s="9"/>
      <c r="EQ14" s="9"/>
      <c r="ER14" s="9"/>
      <c r="ES14" s="9"/>
      <c r="ET14" s="9"/>
      <c r="EU14" s="9"/>
      <c r="EV14" s="10"/>
      <c r="EW14" s="9">
        <v>4273895912.3099999</v>
      </c>
      <c r="EX14" s="9">
        <v>521606120.41000003</v>
      </c>
      <c r="EY14" s="9">
        <v>4795502032.7200003</v>
      </c>
      <c r="EZ14" s="9"/>
      <c r="FA14" s="10"/>
      <c r="FB14" s="9">
        <v>5761162041.4899998</v>
      </c>
      <c r="FC14" s="9">
        <v>488809722.63999999</v>
      </c>
      <c r="FD14" s="9">
        <v>488809722.63999999</v>
      </c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>
        <v>451470107.25</v>
      </c>
      <c r="FT14" s="9">
        <v>238896450.03999999</v>
      </c>
      <c r="FU14" s="9"/>
      <c r="FV14" s="9"/>
      <c r="FW14" s="9"/>
      <c r="FX14" s="9">
        <v>11797576.529999999</v>
      </c>
      <c r="FY14" s="9">
        <v>59527027.82</v>
      </c>
      <c r="FZ14" s="9">
        <v>120629644.76000001</v>
      </c>
      <c r="GA14" s="9">
        <v>18667943</v>
      </c>
      <c r="GB14" s="9">
        <v>-1951465.1</v>
      </c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>
        <v>12236706.49</v>
      </c>
      <c r="GO14" s="9">
        <v>-471498.77</v>
      </c>
      <c r="GP14" s="9"/>
      <c r="GQ14" s="9"/>
      <c r="GR14" s="9">
        <v>1030813.93</v>
      </c>
      <c r="GS14" s="9"/>
      <c r="GT14" s="10"/>
      <c r="GU14" s="9">
        <v>50607135.810000002</v>
      </c>
      <c r="GV14" s="9">
        <v>16298893.91</v>
      </c>
      <c r="GW14" s="9">
        <v>16807116.800000001</v>
      </c>
      <c r="GX14" s="9"/>
      <c r="GY14" s="9"/>
      <c r="GZ14" s="10"/>
      <c r="HA14" s="9">
        <v>50098912.920000002</v>
      </c>
      <c r="HB14" s="9">
        <v>22701950.140000001</v>
      </c>
      <c r="HC14" s="9"/>
      <c r="HD14" s="9"/>
      <c r="HE14" s="10"/>
      <c r="HF14" s="9">
        <v>27396962.780000001</v>
      </c>
      <c r="HG14" s="9">
        <v>27396962.780000001</v>
      </c>
      <c r="HH14" s="9"/>
      <c r="HI14" s="9">
        <v>-9460709.9399999995</v>
      </c>
      <c r="HJ14" s="9">
        <v>36857672.719999999</v>
      </c>
      <c r="HK14" s="9"/>
      <c r="HL14" s="9"/>
      <c r="HM14" s="9"/>
      <c r="HN14" s="9">
        <v>27396962.780000001</v>
      </c>
      <c r="HO14" s="9">
        <v>-9460709.9399999995</v>
      </c>
      <c r="HP14" s="9">
        <v>36857672.719999999</v>
      </c>
      <c r="HQ14" s="9">
        <v>472480724.41000003</v>
      </c>
      <c r="HR14" s="9">
        <v>2691092.7</v>
      </c>
      <c r="HS14" s="9">
        <v>733535046.13999999</v>
      </c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10"/>
      <c r="IH14" s="9">
        <v>1208706863.25</v>
      </c>
      <c r="II14" s="9"/>
      <c r="IJ14" s="9"/>
      <c r="IK14" s="9">
        <v>611473696.37</v>
      </c>
      <c r="IL14" s="9">
        <v>213179510.00999999</v>
      </c>
      <c r="IM14" s="9">
        <v>128091107.66</v>
      </c>
      <c r="IN14" s="9">
        <v>564571731.33000004</v>
      </c>
      <c r="IO14" s="9"/>
      <c r="IP14" s="9"/>
      <c r="IQ14" s="9"/>
      <c r="IR14" s="9"/>
      <c r="IS14" s="9"/>
      <c r="IT14" s="9"/>
      <c r="IU14" s="10"/>
      <c r="IV14" s="9">
        <v>1517316045.3699999</v>
      </c>
      <c r="IW14" s="9">
        <v>-308609182.12</v>
      </c>
      <c r="IX14" s="9">
        <v>3600000</v>
      </c>
      <c r="IY14" s="9"/>
      <c r="IZ14" s="9">
        <v>22357.54</v>
      </c>
      <c r="JA14" s="9"/>
      <c r="JB14" s="9">
        <v>1953898339.8499999</v>
      </c>
      <c r="JC14" s="9"/>
      <c r="JD14" s="10"/>
      <c r="JE14" s="9">
        <v>1957520697.3900001</v>
      </c>
      <c r="JF14" s="9">
        <v>987104106.23000002</v>
      </c>
      <c r="JG14" s="9"/>
      <c r="JH14" s="9"/>
      <c r="JI14" s="9"/>
      <c r="JJ14" s="9">
        <v>2189000000</v>
      </c>
      <c r="JK14" s="9"/>
      <c r="JL14" s="10"/>
      <c r="JM14" s="9">
        <v>3176104106.23</v>
      </c>
      <c r="JN14" s="9">
        <v>-1218583408.8399999</v>
      </c>
      <c r="JO14" s="9">
        <v>1550845500</v>
      </c>
      <c r="JP14" s="9"/>
      <c r="JQ14" s="9"/>
      <c r="JR14" s="9">
        <v>370000000</v>
      </c>
      <c r="JS14" s="9"/>
      <c r="JT14" s="9"/>
      <c r="JU14" s="10"/>
      <c r="JV14" s="9">
        <v>1920845500</v>
      </c>
      <c r="JW14" s="9"/>
      <c r="JX14" s="9">
        <v>310401000</v>
      </c>
      <c r="JY14" s="9"/>
      <c r="JZ14" s="9">
        <v>42901910</v>
      </c>
      <c r="KA14" s="9"/>
      <c r="KB14" s="10"/>
      <c r="KC14" s="9">
        <v>353302910</v>
      </c>
      <c r="KD14" s="9">
        <v>1567542590</v>
      </c>
      <c r="KE14" s="9"/>
      <c r="KF14" s="9"/>
      <c r="KG14" s="10"/>
      <c r="KH14" s="9">
        <v>40349999.039999999</v>
      </c>
      <c r="KI14" s="9">
        <v>324811848.44999999</v>
      </c>
      <c r="KJ14" s="9">
        <v>365161847.49000001</v>
      </c>
      <c r="KK14" s="9">
        <v>27396962.780000001</v>
      </c>
      <c r="KL14" s="9">
        <v>1951465.1</v>
      </c>
      <c r="KM14" s="9">
        <v>50856376.740000002</v>
      </c>
      <c r="KN14" s="9">
        <v>4122909.35</v>
      </c>
      <c r="KO14" s="9">
        <v>4912081.3099999996</v>
      </c>
      <c r="KP14" s="9"/>
      <c r="KQ14" s="9"/>
      <c r="KR14" s="9">
        <v>2830921.69</v>
      </c>
      <c r="KS14" s="9"/>
      <c r="KT14" s="9"/>
      <c r="KU14" s="9">
        <v>24044653.440000001</v>
      </c>
      <c r="KV14" s="9">
        <v>-12236706.49</v>
      </c>
      <c r="KW14" s="9">
        <v>416944.51</v>
      </c>
      <c r="KX14" s="9"/>
      <c r="KY14" s="9">
        <v>-551967985.13</v>
      </c>
      <c r="KZ14" s="9">
        <v>-677027273.72000003</v>
      </c>
      <c r="LA14" s="9">
        <v>816090468.29999995</v>
      </c>
      <c r="LB14" s="9"/>
      <c r="LC14" s="9"/>
      <c r="LD14" s="9"/>
      <c r="LE14" s="10"/>
      <c r="LF14" s="9">
        <v>-308609182.12</v>
      </c>
      <c r="LG14" s="9"/>
      <c r="LH14" s="9"/>
      <c r="LI14" s="9"/>
      <c r="LJ14" s="9">
        <v>365161847.49000001</v>
      </c>
      <c r="LK14" s="9">
        <v>324811848.44999999</v>
      </c>
      <c r="LL14" s="9"/>
      <c r="LM14" s="9"/>
      <c r="LN14" s="9"/>
      <c r="LO14" s="10"/>
      <c r="LP14" s="9">
        <v>40349999.039999999</v>
      </c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11" t="s">
        <v>1540</v>
      </c>
      <c r="MM14" s="11"/>
      <c r="MN14" s="9"/>
      <c r="MO14" s="11" t="s">
        <v>1528</v>
      </c>
      <c r="MP14" s="10"/>
      <c r="MQ14" s="11"/>
      <c r="MR14" s="11"/>
      <c r="MS14" s="11"/>
      <c r="MT14" s="10"/>
      <c r="MU14" s="12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>
        <v>24044653.440000001</v>
      </c>
      <c r="RJ14" s="9">
        <v>6009699.2800000003</v>
      </c>
      <c r="RK14" s="9"/>
      <c r="RL14" s="9"/>
      <c r="RM14" s="9">
        <v>632988.84</v>
      </c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 t="s">
        <v>1739</v>
      </c>
      <c r="TK14" s="11" t="s">
        <v>1646</v>
      </c>
      <c r="TL14" s="11">
        <v>142375815.22999999</v>
      </c>
      <c r="TM14" s="11">
        <v>118520482.06999999</v>
      </c>
      <c r="TN14" s="11">
        <v>188729634.34</v>
      </c>
      <c r="TO14" s="11" t="s">
        <v>1697</v>
      </c>
      <c r="TP14" s="11">
        <v>54677667.299999997</v>
      </c>
      <c r="TQ14" s="11">
        <v>21328026.989999998</v>
      </c>
      <c r="TR14" s="11">
        <v>9234752.1099999994</v>
      </c>
      <c r="TS14" s="11" t="s">
        <v>1716</v>
      </c>
      <c r="TT14" s="11">
        <v>36227265.350000001</v>
      </c>
      <c r="TU14" s="11">
        <v>13259348.380000001</v>
      </c>
      <c r="TV14" s="11">
        <v>12878389.550000001</v>
      </c>
      <c r="TW14" s="11" t="s">
        <v>1661</v>
      </c>
      <c r="TX14" s="11">
        <v>33141227.52</v>
      </c>
      <c r="TY14" s="11">
        <v>9811202.3499999996</v>
      </c>
      <c r="TZ14" s="11">
        <v>12126553.630000001</v>
      </c>
      <c r="UA14" s="11" t="s">
        <v>1653</v>
      </c>
      <c r="UB14" s="11">
        <v>19451559.98</v>
      </c>
      <c r="UC14" s="11">
        <v>16238737.869999999</v>
      </c>
      <c r="UD14" s="11">
        <v>3212822.11</v>
      </c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</row>
    <row r="15" spans="1:588" ht="13.8">
      <c r="C15" t="s">
        <v>1571</v>
      </c>
      <c r="E15" s="11" t="s">
        <v>1607</v>
      </c>
      <c r="F15" s="9">
        <v>517563115.01999998</v>
      </c>
      <c r="G15" s="9"/>
      <c r="H15" s="9"/>
      <c r="I15" s="9">
        <v>371340439.44999999</v>
      </c>
      <c r="J15" s="9">
        <v>897313921.98000002</v>
      </c>
      <c r="K15" s="9">
        <v>8828080.3399999999</v>
      </c>
      <c r="L15" s="9"/>
      <c r="M15" s="9">
        <v>600000</v>
      </c>
      <c r="N15" s="9"/>
      <c r="O15" s="9">
        <v>608562791.88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8587812.4100000001</v>
      </c>
      <c r="AC15" s="9"/>
      <c r="AD15" s="10"/>
      <c r="AE15" s="9">
        <v>2412796161.0799999</v>
      </c>
      <c r="AF15" s="9"/>
      <c r="AG15" s="9"/>
      <c r="AH15" s="9">
        <v>673685505.75</v>
      </c>
      <c r="AI15" s="9"/>
      <c r="AJ15" s="9">
        <v>1875764600</v>
      </c>
      <c r="AK15" s="9">
        <v>50721897.450000003</v>
      </c>
      <c r="AL15" s="9"/>
      <c r="AM15" s="9">
        <v>3315991.17</v>
      </c>
      <c r="AN15" s="9"/>
      <c r="AO15" s="9">
        <v>117955218.45</v>
      </c>
      <c r="AP15" s="9"/>
      <c r="AQ15" s="9"/>
      <c r="AR15" s="9"/>
      <c r="AS15" s="9">
        <v>118273.39</v>
      </c>
      <c r="AT15" s="9"/>
      <c r="AU15" s="9"/>
      <c r="AV15" s="9">
        <v>13430622.789999999</v>
      </c>
      <c r="AW15" s="9">
        <v>6385374.9100000001</v>
      </c>
      <c r="AX15" s="9"/>
      <c r="AY15" s="9"/>
      <c r="AZ15" s="9"/>
      <c r="BA15" s="10"/>
      <c r="BB15" s="9">
        <v>2741377483.9099998</v>
      </c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10"/>
      <c r="BY15" s="9">
        <v>5154173644.9899998</v>
      </c>
      <c r="BZ15" s="9"/>
      <c r="CA15" s="9"/>
      <c r="CB15" s="9"/>
      <c r="CC15" s="9">
        <v>15205737.060000001</v>
      </c>
      <c r="CD15" s="9">
        <v>64924596.289999999</v>
      </c>
      <c r="CE15" s="9">
        <v>8749768.2599999998</v>
      </c>
      <c r="CF15" s="9">
        <v>20728426.579999998</v>
      </c>
      <c r="CG15" s="9"/>
      <c r="CH15" s="9"/>
      <c r="CI15" s="9"/>
      <c r="CJ15" s="9">
        <v>118936098.23</v>
      </c>
      <c r="CK15" s="9"/>
      <c r="CL15" s="9"/>
      <c r="CM15" s="9"/>
      <c r="CN15" s="9">
        <v>141680064</v>
      </c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10"/>
      <c r="DB15" s="9">
        <v>370224690.42000002</v>
      </c>
      <c r="DC15" s="9">
        <v>1402796250</v>
      </c>
      <c r="DD15" s="9"/>
      <c r="DE15" s="9"/>
      <c r="DF15" s="9"/>
      <c r="DG15" s="9">
        <v>1600000</v>
      </c>
      <c r="DH15" s="9"/>
      <c r="DI15" s="9">
        <v>146022699.59999999</v>
      </c>
      <c r="DJ15" s="9"/>
      <c r="DK15" s="9"/>
      <c r="DL15" s="9"/>
      <c r="DM15" s="10"/>
      <c r="DN15" s="9">
        <v>1550418949.5999999</v>
      </c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10"/>
      <c r="EH15" s="9">
        <v>1920643640.02</v>
      </c>
      <c r="EI15" s="9">
        <v>1170000000</v>
      </c>
      <c r="EJ15" s="9"/>
      <c r="EK15" s="9"/>
      <c r="EL15" s="9">
        <v>1467720363.3</v>
      </c>
      <c r="EM15" s="9">
        <v>10514212.560000001</v>
      </c>
      <c r="EN15" s="9">
        <v>566182207.86000001</v>
      </c>
      <c r="EO15" s="9"/>
      <c r="EP15" s="9"/>
      <c r="EQ15" s="9"/>
      <c r="ER15" s="9"/>
      <c r="ES15" s="9"/>
      <c r="ET15" s="9"/>
      <c r="EU15" s="9"/>
      <c r="EV15" s="10"/>
      <c r="EW15" s="9">
        <v>3214416783.7199998</v>
      </c>
      <c r="EX15" s="9">
        <v>19113221.25</v>
      </c>
      <c r="EY15" s="9">
        <v>3233530004.9699998</v>
      </c>
      <c r="EZ15" s="9"/>
      <c r="FA15" s="10"/>
      <c r="FB15" s="9">
        <v>5154173644.9899998</v>
      </c>
      <c r="FC15" s="9">
        <v>360624029.62</v>
      </c>
      <c r="FD15" s="9">
        <v>360624029.62</v>
      </c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>
        <v>347043094.02999997</v>
      </c>
      <c r="FT15" s="9">
        <v>256939857.47</v>
      </c>
      <c r="FU15" s="9"/>
      <c r="FV15" s="9"/>
      <c r="FW15" s="9"/>
      <c r="FX15" s="9">
        <v>8194289.5800000001</v>
      </c>
      <c r="FY15" s="9"/>
      <c r="FZ15" s="9">
        <v>32747987.43</v>
      </c>
      <c r="GA15" s="9">
        <v>47715763.270000003</v>
      </c>
      <c r="GB15" s="9">
        <v>-1445196.28</v>
      </c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>
        <v>91284032.180000007</v>
      </c>
      <c r="GN15" s="9">
        <v>35997259.140000001</v>
      </c>
      <c r="GO15" s="9">
        <v>33691149.219999999</v>
      </c>
      <c r="GP15" s="9"/>
      <c r="GQ15" s="9"/>
      <c r="GR15" s="9">
        <v>40301710.710000001</v>
      </c>
      <c r="GS15" s="9"/>
      <c r="GT15" s="10"/>
      <c r="GU15" s="9">
        <v>181163937.62</v>
      </c>
      <c r="GV15" s="9">
        <v>1808678.04</v>
      </c>
      <c r="GW15" s="9">
        <v>126860.57</v>
      </c>
      <c r="GX15" s="9"/>
      <c r="GY15" s="9"/>
      <c r="GZ15" s="10"/>
      <c r="HA15" s="9">
        <v>182845755.09</v>
      </c>
      <c r="HB15" s="9">
        <v>28368180.030000001</v>
      </c>
      <c r="HC15" s="9"/>
      <c r="HD15" s="9"/>
      <c r="HE15" s="10"/>
      <c r="HF15" s="9">
        <v>154477575.06</v>
      </c>
      <c r="HG15" s="9">
        <v>154477575.06</v>
      </c>
      <c r="HH15" s="9"/>
      <c r="HI15" s="9">
        <v>11517126.99</v>
      </c>
      <c r="HJ15" s="9">
        <v>142960448.06999999</v>
      </c>
      <c r="HK15" s="9"/>
      <c r="HL15" s="9"/>
      <c r="HM15" s="9"/>
      <c r="HN15" s="9">
        <v>154477575.06</v>
      </c>
      <c r="HO15" s="9">
        <v>11517126.99</v>
      </c>
      <c r="HP15" s="9">
        <v>142960448.06999999</v>
      </c>
      <c r="HQ15" s="9">
        <v>234187867.63</v>
      </c>
      <c r="HR15" s="9"/>
      <c r="HS15" s="9">
        <v>161762182.37</v>
      </c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10"/>
      <c r="IH15" s="9">
        <v>395950050</v>
      </c>
      <c r="II15" s="9"/>
      <c r="IJ15" s="9"/>
      <c r="IK15" s="9">
        <v>252262523.56999999</v>
      </c>
      <c r="IL15" s="9">
        <v>69605152.989999995</v>
      </c>
      <c r="IM15" s="9">
        <v>17697233.620000001</v>
      </c>
      <c r="IN15" s="9">
        <v>210299751.77000001</v>
      </c>
      <c r="IO15" s="9"/>
      <c r="IP15" s="9"/>
      <c r="IQ15" s="9"/>
      <c r="IR15" s="9"/>
      <c r="IS15" s="9"/>
      <c r="IT15" s="9"/>
      <c r="IU15" s="10"/>
      <c r="IV15" s="9">
        <v>549864661.95000005</v>
      </c>
      <c r="IW15" s="9">
        <v>-153914611.94999999</v>
      </c>
      <c r="IX15" s="9">
        <v>340000000</v>
      </c>
      <c r="IY15" s="9">
        <v>1706109.92</v>
      </c>
      <c r="IZ15" s="9"/>
      <c r="JA15" s="9"/>
      <c r="JB15" s="9"/>
      <c r="JC15" s="9"/>
      <c r="JD15" s="10"/>
      <c r="JE15" s="9">
        <v>341706109.92000002</v>
      </c>
      <c r="JF15" s="9">
        <v>62419377.07</v>
      </c>
      <c r="JG15" s="9">
        <v>340000000</v>
      </c>
      <c r="JH15" s="9"/>
      <c r="JI15" s="9"/>
      <c r="JJ15" s="9"/>
      <c r="JK15" s="9"/>
      <c r="JL15" s="10"/>
      <c r="JM15" s="9">
        <v>402419377.06999999</v>
      </c>
      <c r="JN15" s="9">
        <v>-60713267.149999999</v>
      </c>
      <c r="JO15" s="9">
        <v>2450000</v>
      </c>
      <c r="JP15" s="9">
        <v>2450000</v>
      </c>
      <c r="JQ15" s="9">
        <v>423590000</v>
      </c>
      <c r="JR15" s="9"/>
      <c r="JS15" s="9"/>
      <c r="JT15" s="9"/>
      <c r="JU15" s="10"/>
      <c r="JV15" s="9">
        <v>426040000</v>
      </c>
      <c r="JW15" s="9">
        <v>304123900</v>
      </c>
      <c r="JX15" s="9">
        <v>98843450.359999999</v>
      </c>
      <c r="JY15" s="9"/>
      <c r="JZ15" s="9"/>
      <c r="KA15" s="9"/>
      <c r="KB15" s="10"/>
      <c r="KC15" s="9">
        <v>402967350.36000001</v>
      </c>
      <c r="KD15" s="9">
        <v>23072649.640000001</v>
      </c>
      <c r="KE15" s="9"/>
      <c r="KF15" s="9"/>
      <c r="KG15" s="10"/>
      <c r="KH15" s="9">
        <v>-191555229.46000001</v>
      </c>
      <c r="KI15" s="9">
        <v>709118344.48000002</v>
      </c>
      <c r="KJ15" s="9">
        <v>517563115.01999998</v>
      </c>
      <c r="KK15" s="9">
        <v>154477575.06</v>
      </c>
      <c r="KL15" s="9">
        <v>1445196.28</v>
      </c>
      <c r="KM15" s="9">
        <v>1243352.24</v>
      </c>
      <c r="KN15" s="9">
        <v>28762.2</v>
      </c>
      <c r="KO15" s="9">
        <v>2560047.4900000002</v>
      </c>
      <c r="KP15" s="9"/>
      <c r="KQ15" s="9"/>
      <c r="KR15" s="9"/>
      <c r="KS15" s="9"/>
      <c r="KT15" s="9"/>
      <c r="KU15" s="9">
        <v>54488719.509999998</v>
      </c>
      <c r="KV15" s="9">
        <v>-35997259.140000001</v>
      </c>
      <c r="KW15" s="9">
        <v>7847350.9199999999</v>
      </c>
      <c r="KX15" s="9">
        <v>14612358.050000001</v>
      </c>
      <c r="KY15" s="9">
        <v>25912048.27</v>
      </c>
      <c r="KZ15" s="9">
        <v>-284451000.73000002</v>
      </c>
      <c r="LA15" s="9">
        <v>-96081762.099999994</v>
      </c>
      <c r="LB15" s="9"/>
      <c r="LC15" s="9"/>
      <c r="LD15" s="9"/>
      <c r="LE15" s="10"/>
      <c r="LF15" s="9">
        <v>-153914611.94999999</v>
      </c>
      <c r="LG15" s="9"/>
      <c r="LH15" s="9"/>
      <c r="LI15" s="9"/>
      <c r="LJ15" s="9">
        <v>517563115.01999998</v>
      </c>
      <c r="LK15" s="9">
        <v>709118344.48000002</v>
      </c>
      <c r="LL15" s="9"/>
      <c r="LM15" s="9"/>
      <c r="LN15" s="9"/>
      <c r="LO15" s="10"/>
      <c r="LP15" s="9">
        <v>-191555229.46000001</v>
      </c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11" t="s">
        <v>1588</v>
      </c>
      <c r="MM15" s="11"/>
      <c r="MN15" s="9"/>
      <c r="MO15" s="11" t="s">
        <v>1528</v>
      </c>
      <c r="MP15" s="10"/>
      <c r="MQ15" s="11"/>
      <c r="MR15" s="11"/>
      <c r="MS15" s="11"/>
      <c r="MT15" s="10"/>
      <c r="MU15" s="12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>
        <v>54488719.509999998</v>
      </c>
      <c r="RJ15" s="9">
        <v>6845460.9299999997</v>
      </c>
      <c r="RK15" s="9"/>
      <c r="RL15" s="9"/>
      <c r="RM15" s="9">
        <v>72504.69</v>
      </c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 t="s">
        <v>1740</v>
      </c>
      <c r="TK15" s="11" t="s">
        <v>1647</v>
      </c>
      <c r="TL15" s="11">
        <v>174094671.53</v>
      </c>
      <c r="TM15" s="11">
        <v>127052162.63</v>
      </c>
      <c r="TN15" s="11">
        <v>12690104.34</v>
      </c>
      <c r="TO15" s="11" t="s">
        <v>1715</v>
      </c>
      <c r="TP15" s="11">
        <v>110744831.19</v>
      </c>
      <c r="TQ15" s="11">
        <v>73582569.019999996</v>
      </c>
      <c r="TR15" s="11">
        <v>1839564.23</v>
      </c>
      <c r="TS15" s="11" t="s">
        <v>1678</v>
      </c>
      <c r="TT15" s="11">
        <v>65641083.520000003</v>
      </c>
      <c r="TU15" s="11">
        <v>2282120.46</v>
      </c>
      <c r="TV15" s="11">
        <v>66920308.219999999</v>
      </c>
      <c r="TW15" s="11" t="s">
        <v>1689</v>
      </c>
      <c r="TX15" s="11">
        <v>34128247.240000002</v>
      </c>
      <c r="TY15" s="11">
        <v>31279426.48</v>
      </c>
      <c r="TZ15" s="11">
        <v>5468046.3899999997</v>
      </c>
      <c r="UA15" s="11" t="s">
        <v>1761</v>
      </c>
      <c r="UB15" s="11">
        <v>18578122.280000001</v>
      </c>
      <c r="UC15" s="11">
        <v>17558751.170000002</v>
      </c>
      <c r="UD15" s="11">
        <v>1019371.11</v>
      </c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>
        <v>0</v>
      </c>
      <c r="VB15" s="11">
        <v>0</v>
      </c>
      <c r="VC15" s="11">
        <v>0</v>
      </c>
      <c r="VD15" s="11">
        <v>0</v>
      </c>
      <c r="VE15" s="11">
        <v>0</v>
      </c>
      <c r="VF15" s="11">
        <v>0</v>
      </c>
      <c r="VG15" s="11">
        <v>0</v>
      </c>
      <c r="VH15" s="11">
        <v>0</v>
      </c>
      <c r="VI15" s="11">
        <v>0</v>
      </c>
      <c r="VJ15" s="11">
        <v>0</v>
      </c>
      <c r="VK15" s="11">
        <v>0</v>
      </c>
      <c r="VL15" s="11">
        <v>0</v>
      </c>
      <c r="VM15" s="11">
        <v>0</v>
      </c>
      <c r="VN15" s="11">
        <v>0</v>
      </c>
      <c r="VO15" s="11">
        <v>0</v>
      </c>
      <c r="VP15" s="11">
        <v>0</v>
      </c>
    </row>
    <row r="16" spans="1:588" ht="13.8">
      <c r="C16" t="s">
        <v>1572</v>
      </c>
      <c r="E16" s="11" t="s">
        <v>1608</v>
      </c>
      <c r="F16" s="9">
        <v>709326247.20000005</v>
      </c>
      <c r="G16" s="9"/>
      <c r="H16" s="9"/>
      <c r="I16" s="9">
        <v>605756834.00999999</v>
      </c>
      <c r="J16" s="9">
        <v>2272886543.52</v>
      </c>
      <c r="K16" s="9">
        <v>874595720.42999995</v>
      </c>
      <c r="L16" s="9"/>
      <c r="M16" s="9"/>
      <c r="N16" s="9"/>
      <c r="O16" s="9">
        <v>3558751181.1399999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0"/>
      <c r="AE16" s="9">
        <v>8021316526.3000002</v>
      </c>
      <c r="AF16" s="9"/>
      <c r="AG16" s="9"/>
      <c r="AH16" s="9">
        <v>63236331.57</v>
      </c>
      <c r="AI16" s="9"/>
      <c r="AJ16" s="9"/>
      <c r="AK16" s="9"/>
      <c r="AL16" s="9"/>
      <c r="AM16" s="9">
        <v>930923477.23000002</v>
      </c>
      <c r="AN16" s="9"/>
      <c r="AO16" s="9">
        <v>1063033831.14</v>
      </c>
      <c r="AP16" s="9"/>
      <c r="AQ16" s="9"/>
      <c r="AR16" s="9"/>
      <c r="AS16" s="9">
        <v>30990.83</v>
      </c>
      <c r="AT16" s="9"/>
      <c r="AU16" s="9"/>
      <c r="AV16" s="9">
        <v>207946</v>
      </c>
      <c r="AW16" s="9">
        <v>5320872.5</v>
      </c>
      <c r="AX16" s="9"/>
      <c r="AY16" s="9">
        <v>56072763.469999999</v>
      </c>
      <c r="AZ16" s="9"/>
      <c r="BA16" s="10"/>
      <c r="BB16" s="9">
        <v>2118826212.74</v>
      </c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10"/>
      <c r="BY16" s="9">
        <v>10140142739.040001</v>
      </c>
      <c r="BZ16" s="9">
        <v>199100000</v>
      </c>
      <c r="CA16" s="9"/>
      <c r="CB16" s="9">
        <v>200000000</v>
      </c>
      <c r="CC16" s="9">
        <v>53860123.009999998</v>
      </c>
      <c r="CD16" s="9">
        <v>245852.3</v>
      </c>
      <c r="CE16" s="9"/>
      <c r="CF16" s="9">
        <v>49808562.939999998</v>
      </c>
      <c r="CG16" s="9"/>
      <c r="CH16" s="9"/>
      <c r="CI16" s="9"/>
      <c r="CJ16" s="9">
        <v>1314328072.78</v>
      </c>
      <c r="CK16" s="9"/>
      <c r="CL16" s="9"/>
      <c r="CM16" s="9"/>
      <c r="CN16" s="9">
        <v>287356250</v>
      </c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10"/>
      <c r="DB16" s="9">
        <v>2104698861.03</v>
      </c>
      <c r="DC16" s="9">
        <v>2783637499.8499999</v>
      </c>
      <c r="DD16" s="9"/>
      <c r="DE16" s="9"/>
      <c r="DF16" s="9"/>
      <c r="DG16" s="9"/>
      <c r="DH16" s="9"/>
      <c r="DI16" s="9"/>
      <c r="DJ16" s="9"/>
      <c r="DK16" s="9"/>
      <c r="DL16" s="9"/>
      <c r="DM16" s="10"/>
      <c r="DN16" s="9">
        <v>3783637499.8499999</v>
      </c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10"/>
      <c r="EH16" s="9">
        <v>5888336360.8800001</v>
      </c>
      <c r="EI16" s="9">
        <v>100000000</v>
      </c>
      <c r="EJ16" s="9"/>
      <c r="EK16" s="9"/>
      <c r="EL16" s="9">
        <v>4296092850.3999996</v>
      </c>
      <c r="EM16" s="9"/>
      <c r="EN16" s="9">
        <v>-144286472.24000001</v>
      </c>
      <c r="EO16" s="9"/>
      <c r="EP16" s="9"/>
      <c r="EQ16" s="9"/>
      <c r="ER16" s="9"/>
      <c r="ES16" s="9"/>
      <c r="ET16" s="9"/>
      <c r="EU16" s="9"/>
      <c r="EV16" s="10"/>
      <c r="EW16" s="9">
        <v>4251806378.1599998</v>
      </c>
      <c r="EX16" s="9"/>
      <c r="EY16" s="9">
        <v>4251806378.1599998</v>
      </c>
      <c r="EZ16" s="9"/>
      <c r="FA16" s="10"/>
      <c r="FB16" s="9">
        <v>10140142739.040001</v>
      </c>
      <c r="FC16" s="9">
        <v>400516631.17000002</v>
      </c>
      <c r="FD16" s="9">
        <v>400516631.17000002</v>
      </c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>
        <v>403675227</v>
      </c>
      <c r="FT16" s="9">
        <v>370309719.62</v>
      </c>
      <c r="FU16" s="9"/>
      <c r="FV16" s="9"/>
      <c r="FW16" s="9"/>
      <c r="FX16" s="9">
        <v>7415278.2699999996</v>
      </c>
      <c r="FY16" s="9"/>
      <c r="FZ16" s="9">
        <v>12637628.289999999</v>
      </c>
      <c r="GA16" s="9">
        <v>9496402.0999999996</v>
      </c>
      <c r="GB16" s="9">
        <v>-3816198.72</v>
      </c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>
        <v>75000000</v>
      </c>
      <c r="GS16" s="9"/>
      <c r="GT16" s="10"/>
      <c r="GU16" s="9">
        <v>71841404.170000002</v>
      </c>
      <c r="GV16" s="9">
        <v>232456.86</v>
      </c>
      <c r="GW16" s="9">
        <v>279411.96999999997</v>
      </c>
      <c r="GX16" s="9"/>
      <c r="GY16" s="9"/>
      <c r="GZ16" s="10"/>
      <c r="HA16" s="9">
        <v>71794449.060000002</v>
      </c>
      <c r="HB16" s="9">
        <v>2857390.24</v>
      </c>
      <c r="HC16" s="9"/>
      <c r="HD16" s="9"/>
      <c r="HE16" s="10"/>
      <c r="HF16" s="9">
        <v>68937058.819999993</v>
      </c>
      <c r="HG16" s="9">
        <v>68937058.819999993</v>
      </c>
      <c r="HH16" s="9"/>
      <c r="HI16" s="9"/>
      <c r="HJ16" s="9">
        <v>68937058.819999993</v>
      </c>
      <c r="HK16" s="9"/>
      <c r="HL16" s="9"/>
      <c r="HM16" s="9"/>
      <c r="HN16" s="9">
        <v>68937058.819999993</v>
      </c>
      <c r="HO16" s="9"/>
      <c r="HP16" s="9">
        <v>68937058.819999993</v>
      </c>
      <c r="HQ16" s="9">
        <v>355455372.30000001</v>
      </c>
      <c r="HR16" s="9"/>
      <c r="HS16" s="9">
        <v>760171978.77999997</v>
      </c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10"/>
      <c r="IH16" s="9">
        <v>1115627351.0799999</v>
      </c>
      <c r="II16" s="9"/>
      <c r="IJ16" s="9"/>
      <c r="IK16" s="9">
        <v>677216475.05999994</v>
      </c>
      <c r="IL16" s="9">
        <v>6949029.6399999997</v>
      </c>
      <c r="IM16" s="9">
        <v>27294525.68</v>
      </c>
      <c r="IN16" s="9">
        <v>34518018.439999998</v>
      </c>
      <c r="IO16" s="9"/>
      <c r="IP16" s="9"/>
      <c r="IQ16" s="9"/>
      <c r="IR16" s="9"/>
      <c r="IS16" s="9"/>
      <c r="IT16" s="9"/>
      <c r="IU16" s="10"/>
      <c r="IV16" s="9">
        <v>745978048.82000005</v>
      </c>
      <c r="IW16" s="9">
        <v>369649302.25999999</v>
      </c>
      <c r="IX16" s="9"/>
      <c r="IY16" s="9"/>
      <c r="IZ16" s="9"/>
      <c r="JA16" s="9"/>
      <c r="JB16" s="9"/>
      <c r="JC16" s="9"/>
      <c r="JD16" s="10"/>
      <c r="JE16" s="9"/>
      <c r="JF16" s="9">
        <v>773030723.67999995</v>
      </c>
      <c r="JG16" s="9"/>
      <c r="JH16" s="9"/>
      <c r="JI16" s="9"/>
      <c r="JJ16" s="9"/>
      <c r="JK16" s="9"/>
      <c r="JL16" s="10"/>
      <c r="JM16" s="9">
        <v>773030723.67999995</v>
      </c>
      <c r="JN16" s="9">
        <v>-773030723.67999995</v>
      </c>
      <c r="JO16" s="9"/>
      <c r="JP16" s="9"/>
      <c r="JQ16" s="9">
        <v>1113600000</v>
      </c>
      <c r="JR16" s="9"/>
      <c r="JS16" s="9"/>
      <c r="JT16" s="9"/>
      <c r="JU16" s="10"/>
      <c r="JV16" s="9">
        <v>1113600000</v>
      </c>
      <c r="JW16" s="9">
        <v>267589583.37</v>
      </c>
      <c r="JX16" s="9">
        <v>212107000.47999999</v>
      </c>
      <c r="JY16" s="9"/>
      <c r="JZ16" s="9"/>
      <c r="KA16" s="9"/>
      <c r="KB16" s="10"/>
      <c r="KC16" s="9">
        <v>479696583.85000002</v>
      </c>
      <c r="KD16" s="9">
        <v>633903416.14999998</v>
      </c>
      <c r="KE16" s="9"/>
      <c r="KF16" s="9"/>
      <c r="KG16" s="10"/>
      <c r="KH16" s="9">
        <v>230521994.72999999</v>
      </c>
      <c r="KI16" s="9">
        <v>278804252.47000003</v>
      </c>
      <c r="KJ16" s="9">
        <v>509326247.19999999</v>
      </c>
      <c r="KK16" s="9">
        <v>68937058.819999993</v>
      </c>
      <c r="KL16" s="9">
        <v>3816198.72</v>
      </c>
      <c r="KM16" s="9">
        <v>26666879.539999999</v>
      </c>
      <c r="KN16" s="9">
        <v>7420</v>
      </c>
      <c r="KO16" s="9"/>
      <c r="KP16" s="9"/>
      <c r="KQ16" s="9"/>
      <c r="KR16" s="9"/>
      <c r="KS16" s="9">
        <v>149154.99</v>
      </c>
      <c r="KT16" s="9"/>
      <c r="KU16" s="9">
        <v>10673716.140000001</v>
      </c>
      <c r="KV16" s="9"/>
      <c r="KW16" s="9">
        <v>-954049.68</v>
      </c>
      <c r="KX16" s="9"/>
      <c r="KY16" s="9">
        <v>-790282699.88</v>
      </c>
      <c r="KZ16" s="9">
        <v>-352667657.93000001</v>
      </c>
      <c r="LA16" s="9">
        <v>1403303281.54</v>
      </c>
      <c r="LB16" s="9"/>
      <c r="LC16" s="9"/>
      <c r="LD16" s="9"/>
      <c r="LE16" s="10"/>
      <c r="LF16" s="9">
        <v>369649302.25999999</v>
      </c>
      <c r="LG16" s="9"/>
      <c r="LH16" s="9"/>
      <c r="LI16" s="9"/>
      <c r="LJ16" s="9">
        <v>509326247.19999999</v>
      </c>
      <c r="LK16" s="9">
        <v>278804252.47000003</v>
      </c>
      <c r="LL16" s="9"/>
      <c r="LM16" s="9"/>
      <c r="LN16" s="9"/>
      <c r="LO16" s="10"/>
      <c r="LP16" s="9">
        <v>230521994.72999999</v>
      </c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11" t="s">
        <v>1588</v>
      </c>
      <c r="MM16" s="11"/>
      <c r="MN16" s="9"/>
      <c r="MO16" s="11" t="s">
        <v>1528</v>
      </c>
      <c r="MP16" s="10"/>
      <c r="MQ16" s="11"/>
      <c r="MR16" s="11"/>
      <c r="MS16" s="11"/>
      <c r="MT16" s="10"/>
      <c r="MU16" s="12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>
        <v>10673716.140000001</v>
      </c>
      <c r="RJ16" s="9">
        <v>1438014.45</v>
      </c>
      <c r="RK16" s="9"/>
      <c r="RL16" s="9"/>
      <c r="RM16" s="9">
        <v>260700.41</v>
      </c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RY16" s="9"/>
      <c r="RZ16" s="9"/>
      <c r="SA16" s="9"/>
      <c r="SB16" s="9"/>
      <c r="SC16" s="9"/>
      <c r="SD16" s="9"/>
      <c r="SE16" s="9"/>
      <c r="SF16" s="9"/>
      <c r="SG16" s="9"/>
      <c r="SH16" s="9"/>
      <c r="SI16" s="9"/>
      <c r="SJ16" s="9"/>
      <c r="SK16" s="9"/>
      <c r="SL16" s="9"/>
      <c r="SM16" s="9"/>
      <c r="SN16" s="9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</row>
    <row r="17" spans="3:588" ht="13.8">
      <c r="C17" t="s">
        <v>1573</v>
      </c>
      <c r="E17" s="11" t="s">
        <v>1609</v>
      </c>
      <c r="F17" s="9">
        <v>2798328040.3299999</v>
      </c>
      <c r="G17" s="9"/>
      <c r="H17" s="9">
        <v>229547886.78</v>
      </c>
      <c r="I17" s="9">
        <v>11918109039.82</v>
      </c>
      <c r="J17" s="9"/>
      <c r="K17" s="9">
        <v>527065649.25</v>
      </c>
      <c r="L17" s="9"/>
      <c r="M17" s="9"/>
      <c r="N17" s="9"/>
      <c r="O17" s="9">
        <v>4820973967.2299995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>
        <v>251044257.09</v>
      </c>
      <c r="AC17" s="9"/>
      <c r="AD17" s="10"/>
      <c r="AE17" s="9">
        <v>21389555142.240002</v>
      </c>
      <c r="AF17" s="9"/>
      <c r="AG17" s="9"/>
      <c r="AH17" s="9"/>
      <c r="AI17" s="9"/>
      <c r="AJ17" s="9">
        <v>779878.99</v>
      </c>
      <c r="AK17" s="9"/>
      <c r="AL17" s="9"/>
      <c r="AM17" s="9">
        <v>216062822.91999999</v>
      </c>
      <c r="AN17" s="9"/>
      <c r="AO17" s="9">
        <v>88582687.620000005</v>
      </c>
      <c r="AP17" s="9"/>
      <c r="AQ17" s="9"/>
      <c r="AR17" s="9"/>
      <c r="AS17" s="9">
        <v>145037650.58000001</v>
      </c>
      <c r="AT17" s="9">
        <v>2011139.26</v>
      </c>
      <c r="AU17" s="9">
        <v>50941295.57</v>
      </c>
      <c r="AV17" s="9">
        <v>46093783.549999997</v>
      </c>
      <c r="AW17" s="9">
        <v>104965861.14</v>
      </c>
      <c r="AX17" s="9"/>
      <c r="AY17" s="9">
        <v>112997454.94</v>
      </c>
      <c r="AZ17" s="9"/>
      <c r="BA17" s="10"/>
      <c r="BB17" s="9">
        <v>1305206602.99</v>
      </c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10"/>
      <c r="BY17" s="9">
        <v>22694761745.23</v>
      </c>
      <c r="BZ17" s="9">
        <v>6854875463.5900002</v>
      </c>
      <c r="CA17" s="9"/>
      <c r="CB17" s="9">
        <v>3702955008.9200001</v>
      </c>
      <c r="CC17" s="9">
        <v>6328064681.5600004</v>
      </c>
      <c r="CD17" s="9"/>
      <c r="CE17" s="9">
        <v>67373172.219999999</v>
      </c>
      <c r="CF17" s="9">
        <v>115317733.42</v>
      </c>
      <c r="CG17" s="9"/>
      <c r="CH17" s="9"/>
      <c r="CI17" s="9"/>
      <c r="CJ17" s="9"/>
      <c r="CK17" s="9"/>
      <c r="CL17" s="9"/>
      <c r="CM17" s="9"/>
      <c r="CN17" s="9">
        <v>166719263.93000001</v>
      </c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>
        <v>3721138.36</v>
      </c>
      <c r="CZ17" s="9"/>
      <c r="DA17" s="10"/>
      <c r="DB17" s="9">
        <v>17998139506.290001</v>
      </c>
      <c r="DC17" s="9">
        <v>4500000</v>
      </c>
      <c r="DD17" s="9"/>
      <c r="DE17" s="9"/>
      <c r="DF17" s="9"/>
      <c r="DG17" s="9"/>
      <c r="DH17" s="9"/>
      <c r="DI17" s="9">
        <v>1442023.08</v>
      </c>
      <c r="DJ17" s="9">
        <v>9356107.3499999996</v>
      </c>
      <c r="DK17" s="9"/>
      <c r="DL17" s="9"/>
      <c r="DM17" s="10"/>
      <c r="DN17" s="9">
        <v>306551339.89999998</v>
      </c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10"/>
      <c r="EH17" s="9">
        <v>18304690846.189999</v>
      </c>
      <c r="EI17" s="9">
        <v>2227000000</v>
      </c>
      <c r="EJ17" s="9"/>
      <c r="EK17" s="9"/>
      <c r="EL17" s="9">
        <v>377072540.50999999</v>
      </c>
      <c r="EM17" s="9">
        <v>502859677.66000003</v>
      </c>
      <c r="EN17" s="9">
        <v>949633092.17999995</v>
      </c>
      <c r="EO17" s="9"/>
      <c r="EP17" s="9"/>
      <c r="EQ17" s="9"/>
      <c r="ER17" s="9"/>
      <c r="ES17" s="9"/>
      <c r="ET17" s="9"/>
      <c r="EU17" s="9"/>
      <c r="EV17" s="10"/>
      <c r="EW17" s="9">
        <v>4056565310.3499999</v>
      </c>
      <c r="EX17" s="9">
        <v>333505588.69</v>
      </c>
      <c r="EY17" s="9">
        <v>4390070899.04</v>
      </c>
      <c r="EZ17" s="9"/>
      <c r="FA17" s="10"/>
      <c r="FB17" s="9">
        <v>22694761745.23</v>
      </c>
      <c r="FC17" s="9">
        <v>41130000349.610001</v>
      </c>
      <c r="FD17" s="9">
        <v>41130000349.610001</v>
      </c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>
        <v>40634558828.160004</v>
      </c>
      <c r="FT17" s="9">
        <v>38494660391.639999</v>
      </c>
      <c r="FU17" s="9"/>
      <c r="FV17" s="9"/>
      <c r="FW17" s="9"/>
      <c r="FX17" s="9">
        <v>73232889.340000004</v>
      </c>
      <c r="FY17" s="9">
        <v>1164695171.5899999</v>
      </c>
      <c r="FZ17" s="9">
        <v>370811959.00999999</v>
      </c>
      <c r="GA17" s="9">
        <v>399663715.75</v>
      </c>
      <c r="GB17" s="9">
        <v>-5823378.9199999999</v>
      </c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>
        <v>-13473408.710000001</v>
      </c>
      <c r="GO17" s="9"/>
      <c r="GP17" s="9"/>
      <c r="GQ17" s="9">
        <v>-21027.82</v>
      </c>
      <c r="GR17" s="9">
        <v>13569063.789999999</v>
      </c>
      <c r="GS17" s="9"/>
      <c r="GT17" s="10"/>
      <c r="GU17" s="9">
        <v>495516148.70999998</v>
      </c>
      <c r="GV17" s="9">
        <v>14953775.859999999</v>
      </c>
      <c r="GW17" s="9">
        <v>2205415.62</v>
      </c>
      <c r="GX17" s="9"/>
      <c r="GY17" s="9"/>
      <c r="GZ17" s="10"/>
      <c r="HA17" s="9">
        <v>508264508.94999999</v>
      </c>
      <c r="HB17" s="9">
        <v>135611145.06</v>
      </c>
      <c r="HC17" s="9"/>
      <c r="HD17" s="9"/>
      <c r="HE17" s="10"/>
      <c r="HF17" s="9">
        <v>372653363.88999999</v>
      </c>
      <c r="HG17" s="9"/>
      <c r="HH17" s="9"/>
      <c r="HI17" s="9">
        <v>25251136.5</v>
      </c>
      <c r="HJ17" s="9">
        <v>347402227.38999999</v>
      </c>
      <c r="HK17" s="9"/>
      <c r="HL17" s="9"/>
      <c r="HM17" s="9"/>
      <c r="HN17" s="9">
        <v>372653363.88999999</v>
      </c>
      <c r="HO17" s="9">
        <v>25251136.5</v>
      </c>
      <c r="HP17" s="9">
        <v>347402227.38999999</v>
      </c>
      <c r="HQ17" s="9">
        <v>39897495402.510002</v>
      </c>
      <c r="HR17" s="9">
        <v>35985.61</v>
      </c>
      <c r="HS17" s="9">
        <v>387651703.56</v>
      </c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10"/>
      <c r="IH17" s="9">
        <v>40285183091.68</v>
      </c>
      <c r="II17" s="9"/>
      <c r="IJ17" s="9"/>
      <c r="IK17" s="9">
        <v>37407171565.529999</v>
      </c>
      <c r="IL17" s="9">
        <v>779043231.40999997</v>
      </c>
      <c r="IM17" s="9">
        <v>655465689.77999997</v>
      </c>
      <c r="IN17" s="9">
        <v>922759244.75</v>
      </c>
      <c r="IO17" s="9"/>
      <c r="IP17" s="9"/>
      <c r="IQ17" s="9"/>
      <c r="IR17" s="9"/>
      <c r="IS17" s="9"/>
      <c r="IT17" s="9"/>
      <c r="IU17" s="10"/>
      <c r="IV17" s="9">
        <v>39764439731.470001</v>
      </c>
      <c r="IW17" s="9">
        <v>520743360.20999998</v>
      </c>
      <c r="IX17" s="9"/>
      <c r="IY17" s="9"/>
      <c r="IZ17" s="9">
        <v>302828.18</v>
      </c>
      <c r="JA17" s="9"/>
      <c r="JB17" s="9"/>
      <c r="JC17" s="9"/>
      <c r="JD17" s="10"/>
      <c r="JE17" s="9">
        <v>302828.18</v>
      </c>
      <c r="JF17" s="9">
        <v>270905476.94</v>
      </c>
      <c r="JG17" s="9">
        <v>4000000</v>
      </c>
      <c r="JH17" s="9"/>
      <c r="JI17" s="9">
        <v>2220271.69</v>
      </c>
      <c r="JJ17" s="9"/>
      <c r="JK17" s="9"/>
      <c r="JL17" s="10"/>
      <c r="JM17" s="9">
        <v>277125748.63</v>
      </c>
      <c r="JN17" s="9">
        <v>-276822920.44999999</v>
      </c>
      <c r="JO17" s="9">
        <v>527002507.87</v>
      </c>
      <c r="JP17" s="9"/>
      <c r="JQ17" s="9">
        <v>8104574383.6999998</v>
      </c>
      <c r="JR17" s="9">
        <v>2068150858.8</v>
      </c>
      <c r="JS17" s="9"/>
      <c r="JT17" s="9"/>
      <c r="JU17" s="10"/>
      <c r="JV17" s="9">
        <v>10699727750.370001</v>
      </c>
      <c r="JW17" s="9">
        <v>7698764097.9499998</v>
      </c>
      <c r="JX17" s="9">
        <v>385486389.80000001</v>
      </c>
      <c r="JY17" s="9"/>
      <c r="JZ17" s="9">
        <v>2623097042.04</v>
      </c>
      <c r="KA17" s="9"/>
      <c r="KB17" s="10"/>
      <c r="KC17" s="9">
        <v>10707347529.790001</v>
      </c>
      <c r="KD17" s="9">
        <v>-7619779.4199999999</v>
      </c>
      <c r="KE17" s="9">
        <v>-267564.65999999997</v>
      </c>
      <c r="KF17" s="9"/>
      <c r="KG17" s="10"/>
      <c r="KH17" s="9">
        <v>236033095.68000001</v>
      </c>
      <c r="KI17" s="9">
        <v>1453885449.3199999</v>
      </c>
      <c r="KJ17" s="9">
        <v>1689918545</v>
      </c>
      <c r="KK17" s="9">
        <v>372653363.88999999</v>
      </c>
      <c r="KL17" s="9">
        <v>5823378.9199999999</v>
      </c>
      <c r="KM17" s="9">
        <v>30847502.68</v>
      </c>
      <c r="KN17" s="9">
        <v>26023644.670000002</v>
      </c>
      <c r="KO17" s="9">
        <v>16228776.800000001</v>
      </c>
      <c r="KP17" s="9"/>
      <c r="KQ17" s="9"/>
      <c r="KR17" s="9">
        <v>187675.93</v>
      </c>
      <c r="KS17" s="9"/>
      <c r="KT17" s="9"/>
      <c r="KU17" s="9">
        <v>396383839.69</v>
      </c>
      <c r="KV17" s="9"/>
      <c r="KW17" s="9">
        <v>-22635046.469999999</v>
      </c>
      <c r="KX17" s="9">
        <v>-729595.79</v>
      </c>
      <c r="KY17" s="9">
        <v>-876199829.91999996</v>
      </c>
      <c r="KZ17" s="9">
        <v>-1302710508.26</v>
      </c>
      <c r="LA17" s="9">
        <v>1642128351.0699999</v>
      </c>
      <c r="LB17" s="9"/>
      <c r="LC17" s="9"/>
      <c r="LD17" s="9"/>
      <c r="LE17" s="19"/>
      <c r="LF17" s="9">
        <v>520743360.20999998</v>
      </c>
      <c r="LG17" s="9"/>
      <c r="LH17" s="9"/>
      <c r="LI17" s="9"/>
      <c r="LJ17" s="9">
        <v>1689918545</v>
      </c>
      <c r="LK17" s="9">
        <v>1453885449.3199999</v>
      </c>
      <c r="LL17" s="9"/>
      <c r="LM17" s="9"/>
      <c r="LN17" s="9"/>
      <c r="LO17" s="10"/>
      <c r="LP17" s="9">
        <v>236033095.68000001</v>
      </c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11" t="s">
        <v>1711</v>
      </c>
      <c r="MM17" s="11"/>
      <c r="MN17" s="9"/>
      <c r="MO17" s="11" t="s">
        <v>1528</v>
      </c>
      <c r="MP17" s="10"/>
      <c r="MQ17" s="11"/>
      <c r="MR17" s="11"/>
      <c r="MS17" s="11"/>
      <c r="MT17" s="10"/>
      <c r="MU17" s="12"/>
      <c r="MV17" s="9"/>
      <c r="MW17" s="9"/>
      <c r="MX17" s="9">
        <v>0</v>
      </c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>
        <v>401639584.5</v>
      </c>
      <c r="RJ17" s="9">
        <v>21866668.109999999</v>
      </c>
      <c r="RK17" s="9"/>
      <c r="RL17" s="9">
        <v>558609.86</v>
      </c>
      <c r="RM17" s="9"/>
      <c r="RN17" s="9">
        <v>19332189.5</v>
      </c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 t="s">
        <v>1741</v>
      </c>
      <c r="TK17" s="11" t="s">
        <v>1713</v>
      </c>
      <c r="TL17" s="11">
        <v>45820396646.949997</v>
      </c>
      <c r="TM17" s="11"/>
      <c r="TN17" s="11"/>
      <c r="TO17" s="11" t="s">
        <v>1648</v>
      </c>
      <c r="TP17" s="11">
        <v>72078823.75</v>
      </c>
      <c r="TQ17" s="11"/>
      <c r="TR17" s="11"/>
      <c r="TS17" s="11" t="s">
        <v>1663</v>
      </c>
      <c r="TT17" s="11">
        <v>40302163.609999999</v>
      </c>
      <c r="TU17" s="11"/>
      <c r="TV17" s="11"/>
      <c r="TW17" s="11" t="s">
        <v>1690</v>
      </c>
      <c r="TX17" s="11">
        <v>31747620.739999998</v>
      </c>
      <c r="TY17" s="11"/>
      <c r="TZ17" s="11"/>
      <c r="UA17" s="11"/>
      <c r="UB17" s="11"/>
      <c r="UC17" s="11"/>
      <c r="UD17" s="11"/>
      <c r="UE17" s="11"/>
      <c r="UF17" s="11" t="s">
        <v>1767</v>
      </c>
      <c r="UG17" s="11"/>
      <c r="UH17" s="11"/>
      <c r="UI17" s="11"/>
      <c r="UJ17" s="11" t="s">
        <v>1768</v>
      </c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>
        <v>0</v>
      </c>
      <c r="VB17" s="11">
        <v>0</v>
      </c>
      <c r="VC17" s="11">
        <v>0</v>
      </c>
      <c r="VD17" s="11">
        <v>0</v>
      </c>
      <c r="VE17" s="11">
        <v>0</v>
      </c>
      <c r="VF17" s="11">
        <v>0</v>
      </c>
      <c r="VG17" s="11">
        <v>0</v>
      </c>
      <c r="VH17" s="11">
        <v>0</v>
      </c>
      <c r="VI17" s="11">
        <v>0</v>
      </c>
      <c r="VJ17" s="11">
        <v>0</v>
      </c>
      <c r="VK17" s="11">
        <v>0</v>
      </c>
      <c r="VL17" s="11">
        <v>0</v>
      </c>
      <c r="VM17" s="11">
        <v>0</v>
      </c>
      <c r="VN17" s="11">
        <v>0</v>
      </c>
      <c r="VO17" s="11">
        <v>0</v>
      </c>
      <c r="VP17" s="11">
        <v>0</v>
      </c>
    </row>
    <row r="18" spans="3:588" ht="13.8">
      <c r="C18" t="s">
        <v>1574</v>
      </c>
      <c r="E18" s="11" t="s">
        <v>1610</v>
      </c>
      <c r="F18" s="9">
        <v>3332669492.6399999</v>
      </c>
      <c r="G18" s="9"/>
      <c r="H18" s="9">
        <v>316757649.20999998</v>
      </c>
      <c r="I18" s="9">
        <v>6779762109.6999998</v>
      </c>
      <c r="J18" s="9">
        <v>2947301982.8200002</v>
      </c>
      <c r="K18" s="9">
        <v>935668274.11000001</v>
      </c>
      <c r="L18" s="9"/>
      <c r="M18" s="9"/>
      <c r="N18" s="9"/>
      <c r="O18" s="9">
        <v>4419803634.3900003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>
        <v>149558618.18000001</v>
      </c>
      <c r="AC18" s="9"/>
      <c r="AD18" s="10"/>
      <c r="AE18" s="9">
        <v>18881521761.049999</v>
      </c>
      <c r="AF18" s="9"/>
      <c r="AG18" s="9"/>
      <c r="AH18" s="9">
        <v>129848717.92</v>
      </c>
      <c r="AI18" s="9"/>
      <c r="AJ18" s="9">
        <v>95435148.599999994</v>
      </c>
      <c r="AK18" s="9">
        <v>91057500</v>
      </c>
      <c r="AL18" s="9">
        <v>8789179984.3999996</v>
      </c>
      <c r="AM18" s="9">
        <v>1533077948.8800001</v>
      </c>
      <c r="AN18" s="9"/>
      <c r="AO18" s="9">
        <v>133947403.7</v>
      </c>
      <c r="AP18" s="9">
        <v>16562068.189999999</v>
      </c>
      <c r="AQ18" s="9"/>
      <c r="AR18" s="9"/>
      <c r="AS18" s="9">
        <v>618052005.94000006</v>
      </c>
      <c r="AT18" s="9"/>
      <c r="AU18" s="9">
        <v>7099900</v>
      </c>
      <c r="AV18" s="9">
        <v>4856653.6399999997</v>
      </c>
      <c r="AW18" s="9">
        <v>299868401.49000001</v>
      </c>
      <c r="AX18" s="9"/>
      <c r="AY18" s="9"/>
      <c r="AZ18" s="9"/>
      <c r="BA18" s="10"/>
      <c r="BB18" s="9">
        <v>11718985732.76</v>
      </c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10"/>
      <c r="BY18" s="9">
        <v>30600507493.810001</v>
      </c>
      <c r="BZ18" s="9">
        <v>3615060000</v>
      </c>
      <c r="CA18" s="9"/>
      <c r="CB18" s="9">
        <v>472923615</v>
      </c>
      <c r="CC18" s="9">
        <v>6168865561.4899998</v>
      </c>
      <c r="CD18" s="9">
        <v>593390865.52999997</v>
      </c>
      <c r="CE18" s="9">
        <v>669874569.78999996</v>
      </c>
      <c r="CF18" s="9">
        <v>113141764.16</v>
      </c>
      <c r="CG18" s="9"/>
      <c r="CH18" s="9">
        <v>41536199.969999999</v>
      </c>
      <c r="CI18" s="9"/>
      <c r="CJ18" s="9">
        <v>3194147147.48</v>
      </c>
      <c r="CK18" s="9"/>
      <c r="CL18" s="9"/>
      <c r="CM18" s="9"/>
      <c r="CN18" s="9">
        <v>845007809.38</v>
      </c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>
        <v>1439460000</v>
      </c>
      <c r="CZ18" s="9"/>
      <c r="DA18" s="10"/>
      <c r="DB18" s="9">
        <v>17153407532.799999</v>
      </c>
      <c r="DC18" s="9">
        <v>5813210000</v>
      </c>
      <c r="DD18" s="9"/>
      <c r="DE18" s="9">
        <v>837219509.34000003</v>
      </c>
      <c r="DF18" s="9"/>
      <c r="DG18" s="9">
        <v>192202319.13</v>
      </c>
      <c r="DH18" s="9"/>
      <c r="DI18" s="9">
        <v>25150851.629999999</v>
      </c>
      <c r="DJ18" s="9">
        <v>123704525.45999999</v>
      </c>
      <c r="DK18" s="9"/>
      <c r="DL18" s="9"/>
      <c r="DM18" s="10"/>
      <c r="DN18" s="9">
        <v>6991487205.5600004</v>
      </c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10"/>
      <c r="EH18" s="9">
        <v>24144894738.360001</v>
      </c>
      <c r="EI18" s="9">
        <v>1000000000</v>
      </c>
      <c r="EJ18" s="9">
        <v>120000000</v>
      </c>
      <c r="EK18" s="9"/>
      <c r="EL18" s="9">
        <v>535011720.91000003</v>
      </c>
      <c r="EM18" s="9"/>
      <c r="EN18" s="9">
        <v>1988122282.5699999</v>
      </c>
      <c r="EO18" s="9"/>
      <c r="EP18" s="9">
        <v>75452554.930000007</v>
      </c>
      <c r="EQ18" s="9">
        <v>183318732.06999999</v>
      </c>
      <c r="ER18" s="9"/>
      <c r="ES18" s="9"/>
      <c r="ET18" s="9"/>
      <c r="EU18" s="9"/>
      <c r="EV18" s="10"/>
      <c r="EW18" s="9">
        <v>3901905290.48</v>
      </c>
      <c r="EX18" s="9">
        <v>2553707464.9699998</v>
      </c>
      <c r="EY18" s="9">
        <v>6455612755.4499998</v>
      </c>
      <c r="EZ18" s="9"/>
      <c r="FA18" s="10"/>
      <c r="FB18" s="9">
        <v>30600507493.810001</v>
      </c>
      <c r="FC18" s="9">
        <v>15194090013.110001</v>
      </c>
      <c r="FD18" s="9">
        <v>15194090013.110001</v>
      </c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>
        <v>15075050731.42</v>
      </c>
      <c r="FT18" s="9">
        <v>13544245425.98</v>
      </c>
      <c r="FU18" s="9"/>
      <c r="FV18" s="9"/>
      <c r="FW18" s="9"/>
      <c r="FX18" s="9">
        <v>39540542.390000001</v>
      </c>
      <c r="FY18" s="9">
        <v>23412320.899999999</v>
      </c>
      <c r="FZ18" s="9">
        <v>629417080.78999996</v>
      </c>
      <c r="GA18" s="9">
        <v>550060957.66999996</v>
      </c>
      <c r="GB18" s="9">
        <v>-62917930.520000003</v>
      </c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>
        <v>1089135.3700000001</v>
      </c>
      <c r="GO18" s="9"/>
      <c r="GP18" s="9"/>
      <c r="GQ18" s="9">
        <v>14225025.52</v>
      </c>
      <c r="GR18" s="9">
        <v>10972677.119999999</v>
      </c>
      <c r="GS18" s="9"/>
      <c r="GT18" s="10"/>
      <c r="GU18" s="9">
        <v>145326119.69999999</v>
      </c>
      <c r="GV18" s="9">
        <v>32126974.52</v>
      </c>
      <c r="GW18" s="9">
        <v>16903415.719999999</v>
      </c>
      <c r="GX18" s="9"/>
      <c r="GY18" s="9"/>
      <c r="GZ18" s="10"/>
      <c r="HA18" s="9">
        <v>160549678.5</v>
      </c>
      <c r="HB18" s="9">
        <v>29197910.890000001</v>
      </c>
      <c r="HC18" s="9"/>
      <c r="HD18" s="9"/>
      <c r="HE18" s="10"/>
      <c r="HF18" s="9">
        <v>131351767.61</v>
      </c>
      <c r="HG18" s="9">
        <v>131351767.61</v>
      </c>
      <c r="HH18" s="9"/>
      <c r="HI18" s="9">
        <v>793641.03</v>
      </c>
      <c r="HJ18" s="9">
        <v>130558126.58</v>
      </c>
      <c r="HK18" s="9"/>
      <c r="HL18" s="9"/>
      <c r="HM18" s="9">
        <v>62097662.840000004</v>
      </c>
      <c r="HN18" s="9">
        <v>193449430.44999999</v>
      </c>
      <c r="HO18" s="9">
        <v>793641.03</v>
      </c>
      <c r="HP18" s="9">
        <v>192655789.41999999</v>
      </c>
      <c r="HQ18" s="9">
        <v>12711485418.82</v>
      </c>
      <c r="HR18" s="9">
        <v>862756.31</v>
      </c>
      <c r="HS18" s="9">
        <v>395962410.10000002</v>
      </c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10"/>
      <c r="IH18" s="9">
        <v>13108310585.23</v>
      </c>
      <c r="II18" s="9"/>
      <c r="IJ18" s="9"/>
      <c r="IK18" s="9">
        <v>8849931015.7900009</v>
      </c>
      <c r="IL18" s="9">
        <v>2317197388.25</v>
      </c>
      <c r="IM18" s="9">
        <v>490177995.30000001</v>
      </c>
      <c r="IN18" s="9">
        <v>444549705.11000001</v>
      </c>
      <c r="IO18" s="9"/>
      <c r="IP18" s="9"/>
      <c r="IQ18" s="9"/>
      <c r="IR18" s="9"/>
      <c r="IS18" s="9"/>
      <c r="IT18" s="9"/>
      <c r="IU18" s="10"/>
      <c r="IV18" s="9">
        <v>12101856104.450001</v>
      </c>
      <c r="IW18" s="9">
        <v>1006454480.78</v>
      </c>
      <c r="IX18" s="9"/>
      <c r="IY18" s="9">
        <v>1089135.3700000001</v>
      </c>
      <c r="IZ18" s="9">
        <v>467113422.06</v>
      </c>
      <c r="JA18" s="9"/>
      <c r="JB18" s="9"/>
      <c r="JC18" s="9"/>
      <c r="JD18" s="10"/>
      <c r="JE18" s="9">
        <v>468202557.43000001</v>
      </c>
      <c r="JF18" s="9">
        <v>2329537290.5100002</v>
      </c>
      <c r="JG18" s="9">
        <v>2400000</v>
      </c>
      <c r="JH18" s="9"/>
      <c r="JI18" s="9"/>
      <c r="JJ18" s="9"/>
      <c r="JK18" s="9"/>
      <c r="JL18" s="10"/>
      <c r="JM18" s="9">
        <v>2331937290.5100002</v>
      </c>
      <c r="JN18" s="9">
        <v>-1863734733.0799999</v>
      </c>
      <c r="JO18" s="9">
        <v>548826833.05999994</v>
      </c>
      <c r="JP18" s="9">
        <v>548826833.05999994</v>
      </c>
      <c r="JQ18" s="9">
        <v>8363223874.3400002</v>
      </c>
      <c r="JR18" s="9">
        <v>2002907313.8699999</v>
      </c>
      <c r="JS18" s="9"/>
      <c r="JT18" s="9"/>
      <c r="JU18" s="10"/>
      <c r="JV18" s="9">
        <v>10914958021.27</v>
      </c>
      <c r="JW18" s="9">
        <v>6284732183.6899996</v>
      </c>
      <c r="JX18" s="9">
        <v>773893255.48000002</v>
      </c>
      <c r="JY18" s="9"/>
      <c r="JZ18" s="9">
        <v>2143758922.47</v>
      </c>
      <c r="KA18" s="9"/>
      <c r="KB18" s="10"/>
      <c r="KC18" s="9">
        <v>9202384361.6399994</v>
      </c>
      <c r="KD18" s="9">
        <v>1712573659.6300001</v>
      </c>
      <c r="KE18" s="9">
        <v>1164547.68</v>
      </c>
      <c r="KF18" s="9"/>
      <c r="KG18" s="10"/>
      <c r="KH18" s="9">
        <v>856457955.00999999</v>
      </c>
      <c r="KI18" s="9">
        <v>2238029316.5500002</v>
      </c>
      <c r="KJ18" s="9">
        <v>3094487271.5599999</v>
      </c>
      <c r="KK18" s="9">
        <v>131351767.61</v>
      </c>
      <c r="KL18" s="9">
        <v>62917930.520000003</v>
      </c>
      <c r="KM18" s="9">
        <v>293371635.80000001</v>
      </c>
      <c r="KN18" s="9">
        <v>18678122.620000001</v>
      </c>
      <c r="KO18" s="9">
        <v>7298336.7999999998</v>
      </c>
      <c r="KP18" s="9"/>
      <c r="KQ18" s="9"/>
      <c r="KR18" s="9">
        <v>-14225025.52</v>
      </c>
      <c r="KS18" s="9">
        <v>-2026602</v>
      </c>
      <c r="KT18" s="9"/>
      <c r="KU18" s="9">
        <v>487869622.20999998</v>
      </c>
      <c r="KV18" s="9">
        <v>-1089135.3700000001</v>
      </c>
      <c r="KW18" s="9">
        <v>-21064460.010000002</v>
      </c>
      <c r="KX18" s="9"/>
      <c r="KY18" s="9">
        <v>102996283.81999999</v>
      </c>
      <c r="KZ18" s="9">
        <v>-160404628.09999999</v>
      </c>
      <c r="LA18" s="9">
        <v>100780632.40000001</v>
      </c>
      <c r="LB18" s="9"/>
      <c r="LC18" s="9"/>
      <c r="LD18" s="9"/>
      <c r="LE18" s="10"/>
      <c r="LF18" s="9">
        <v>1006454480.78</v>
      </c>
      <c r="LG18" s="9"/>
      <c r="LH18" s="9"/>
      <c r="LI18" s="9"/>
      <c r="LJ18" s="9">
        <v>3094487271.5599999</v>
      </c>
      <c r="LK18" s="9">
        <v>2238029316.5500002</v>
      </c>
      <c r="LL18" s="9"/>
      <c r="LM18" s="9"/>
      <c r="LN18" s="9"/>
      <c r="LO18" s="10"/>
      <c r="LP18" s="9">
        <v>856457955.00999999</v>
      </c>
      <c r="LQ18" s="9">
        <v>1882227489.3199999</v>
      </c>
      <c r="LR18" s="9">
        <v>130558126.58</v>
      </c>
      <c r="LS18" s="9"/>
      <c r="LT18" s="9">
        <v>21626000</v>
      </c>
      <c r="LU18" s="9"/>
      <c r="LV18" s="9"/>
      <c r="LW18" s="9"/>
      <c r="LX18" s="9">
        <v>1988122282.5699999</v>
      </c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11" t="s">
        <v>1730</v>
      </c>
      <c r="MM18" s="11"/>
      <c r="MN18" s="9"/>
      <c r="MO18" s="11" t="s">
        <v>1528</v>
      </c>
      <c r="MP18" s="10"/>
      <c r="MQ18" s="11"/>
      <c r="MR18" s="11"/>
      <c r="MS18" s="11"/>
      <c r="MT18" s="10"/>
      <c r="MU18" s="12"/>
      <c r="MV18" s="9">
        <v>385049786.94</v>
      </c>
      <c r="MW18" s="9">
        <v>3679861339.9699998</v>
      </c>
      <c r="MX18" s="9">
        <v>329870248.00999999</v>
      </c>
      <c r="MY18" s="9"/>
      <c r="MZ18" s="9"/>
      <c r="NA18" s="9"/>
      <c r="NB18" s="9"/>
      <c r="NC18" s="9">
        <v>0</v>
      </c>
      <c r="ND18" s="9">
        <v>3543319851.2199998</v>
      </c>
      <c r="NE18" s="9">
        <v>2010241902.3399999</v>
      </c>
      <c r="NF18" s="9"/>
      <c r="NG18" s="9">
        <v>1533077948.8800001</v>
      </c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>
        <v>780279133.55999994</v>
      </c>
      <c r="NU18" s="9">
        <v>162227127.62</v>
      </c>
      <c r="NV18" s="9"/>
      <c r="NW18" s="9">
        <v>618052005.94000006</v>
      </c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>
        <v>3248441637.7800002</v>
      </c>
      <c r="PC18" s="9">
        <v>72373733.079999998</v>
      </c>
      <c r="PD18" s="9"/>
      <c r="PE18" s="9">
        <v>1641088.3</v>
      </c>
      <c r="PF18" s="9"/>
      <c r="PG18" s="9"/>
      <c r="PH18" s="9">
        <v>10213033.48</v>
      </c>
      <c r="PI18" s="9">
        <v>3332669492.6399999</v>
      </c>
      <c r="PJ18" s="9">
        <v>3576180000</v>
      </c>
      <c r="PK18" s="9"/>
      <c r="PL18" s="9"/>
      <c r="PM18" s="9"/>
      <c r="PN18" s="9"/>
      <c r="PO18" s="9"/>
      <c r="PP18" s="9">
        <v>38880000</v>
      </c>
      <c r="PQ18" s="9">
        <v>3615060000</v>
      </c>
      <c r="PR18" s="9">
        <v>6081140000</v>
      </c>
      <c r="PS18" s="9"/>
      <c r="PT18" s="9"/>
      <c r="PU18" s="9"/>
      <c r="PV18" s="9"/>
      <c r="PW18" s="9"/>
      <c r="PX18" s="9"/>
      <c r="PY18" s="9">
        <v>6081140000</v>
      </c>
      <c r="PZ18" s="9">
        <v>9696200000</v>
      </c>
      <c r="QA18" s="9">
        <v>267930000</v>
      </c>
      <c r="QB18" s="9"/>
      <c r="QC18" s="9">
        <v>1439460000</v>
      </c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>
        <v>62039038.18</v>
      </c>
      <c r="RD18" s="9">
        <v>878892.34</v>
      </c>
      <c r="RE18" s="9"/>
      <c r="RF18" s="9"/>
      <c r="RG18" s="9"/>
      <c r="RH18" s="9"/>
      <c r="RI18" s="9">
        <v>487869622.20999998</v>
      </c>
      <c r="RJ18" s="9">
        <v>12775877.25</v>
      </c>
      <c r="RK18" s="9"/>
      <c r="RL18" s="9">
        <v>1164547.68</v>
      </c>
      <c r="RM18" s="9"/>
      <c r="RN18" s="9">
        <v>73802665.030000001</v>
      </c>
      <c r="RO18" s="9"/>
      <c r="RP18" s="9"/>
      <c r="RQ18" s="9"/>
      <c r="RR18" s="9"/>
      <c r="RS18" s="9">
        <v>8075781.7699999996</v>
      </c>
      <c r="RT18" s="9">
        <v>398083357.63</v>
      </c>
      <c r="RU18" s="9"/>
      <c r="RV18" s="9">
        <v>72862364.329999998</v>
      </c>
      <c r="RW18" s="9"/>
      <c r="RX18" s="9"/>
      <c r="RY18" s="9">
        <v>6482689.3200000003</v>
      </c>
      <c r="RZ18" s="9">
        <v>1346070.42</v>
      </c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>
        <v>19745756.780000001</v>
      </c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 t="s">
        <v>1742</v>
      </c>
      <c r="TK18" s="11" t="s">
        <v>1754</v>
      </c>
      <c r="TL18" s="11">
        <v>6940155145.5900002</v>
      </c>
      <c r="TM18" s="11">
        <v>5878061013.7600002</v>
      </c>
      <c r="TN18" s="11">
        <v>813436739.40999997</v>
      </c>
      <c r="TO18" s="11" t="s">
        <v>1664</v>
      </c>
      <c r="TP18" s="11">
        <v>5365844841.4499998</v>
      </c>
      <c r="TQ18" s="11">
        <v>3490416849.75</v>
      </c>
      <c r="TR18" s="11">
        <v>598821595.73000002</v>
      </c>
      <c r="TS18" s="11" t="s">
        <v>1679</v>
      </c>
      <c r="TT18" s="11">
        <v>3421941075.7800002</v>
      </c>
      <c r="TU18" s="11">
        <v>2448024995.4899998</v>
      </c>
      <c r="TV18" s="11">
        <v>93089454.790000007</v>
      </c>
      <c r="TW18" s="11" t="s">
        <v>1691</v>
      </c>
      <c r="TX18" s="11">
        <v>1330776870.3399999</v>
      </c>
      <c r="TY18" s="11">
        <v>1273588466.1800001</v>
      </c>
      <c r="TZ18" s="11">
        <v>27359961.02</v>
      </c>
      <c r="UA18" s="11" t="s">
        <v>1700</v>
      </c>
      <c r="UB18" s="11">
        <v>436105641.52999997</v>
      </c>
      <c r="UC18" s="11">
        <v>358685561.38999999</v>
      </c>
      <c r="UD18" s="11">
        <v>77420080.140000001</v>
      </c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>
        <v>5168293683.3299999</v>
      </c>
      <c r="VB18" s="11">
        <v>68.12</v>
      </c>
      <c r="VC18" s="11">
        <v>258414684.16999999</v>
      </c>
      <c r="VD18" s="11">
        <v>1499875309.46</v>
      </c>
      <c r="VE18" s="11">
        <v>19.77</v>
      </c>
      <c r="VF18" s="11">
        <v>149987530.97</v>
      </c>
      <c r="VG18" s="11">
        <v>525569463.68000001</v>
      </c>
      <c r="VH18" s="11">
        <v>0</v>
      </c>
      <c r="VI18" s="11">
        <v>157670839.13</v>
      </c>
      <c r="VJ18" s="11">
        <v>393026785.05000001</v>
      </c>
      <c r="VK18" s="11">
        <v>5.17</v>
      </c>
      <c r="VL18" s="11">
        <v>0</v>
      </c>
      <c r="VM18" s="11">
        <v>0</v>
      </c>
      <c r="VN18" s="11">
        <v>0</v>
      </c>
      <c r="VO18" s="11">
        <v>0</v>
      </c>
      <c r="VP18" s="11">
        <v>0</v>
      </c>
    </row>
    <row r="19" spans="3:588" ht="13.8">
      <c r="C19" t="s">
        <v>1575</v>
      </c>
      <c r="E19" s="11" t="s">
        <v>1611</v>
      </c>
      <c r="F19" s="9">
        <v>5055985970.0699997</v>
      </c>
      <c r="G19" s="9"/>
      <c r="H19" s="9"/>
      <c r="I19" s="9">
        <v>1268065912.6900001</v>
      </c>
      <c r="J19" s="9">
        <v>2282899873.7199998</v>
      </c>
      <c r="K19" s="9">
        <v>329721155.69</v>
      </c>
      <c r="L19" s="9"/>
      <c r="M19" s="9">
        <v>100000</v>
      </c>
      <c r="N19" s="9">
        <v>425378.31</v>
      </c>
      <c r="O19" s="9">
        <v>19054942424.439999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>
        <v>148710998.63999999</v>
      </c>
      <c r="AC19" s="9"/>
      <c r="AD19" s="10"/>
      <c r="AE19" s="9">
        <v>28140851713.560001</v>
      </c>
      <c r="AF19" s="9"/>
      <c r="AG19" s="9"/>
      <c r="AH19" s="9">
        <v>462893822.94</v>
      </c>
      <c r="AI19" s="9"/>
      <c r="AJ19" s="9">
        <v>511120077.39999998</v>
      </c>
      <c r="AK19" s="9">
        <v>641272654.74000001</v>
      </c>
      <c r="AL19" s="9">
        <v>563391674.61000001</v>
      </c>
      <c r="AM19" s="9">
        <v>1047718818.02</v>
      </c>
      <c r="AN19" s="9"/>
      <c r="AO19" s="9">
        <v>14973220447.65</v>
      </c>
      <c r="AP19" s="9"/>
      <c r="AQ19" s="9"/>
      <c r="AR19" s="9"/>
      <c r="AS19" s="9">
        <v>6856001352.1899996</v>
      </c>
      <c r="AT19" s="9"/>
      <c r="AU19" s="9">
        <v>8938665.4900000002</v>
      </c>
      <c r="AV19" s="9">
        <v>18543101</v>
      </c>
      <c r="AW19" s="9">
        <v>32408877.800000001</v>
      </c>
      <c r="AX19" s="9"/>
      <c r="AY19" s="9">
        <v>449900000</v>
      </c>
      <c r="AZ19" s="9"/>
      <c r="BA19" s="10"/>
      <c r="BB19" s="9">
        <v>25565409491.84</v>
      </c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10"/>
      <c r="BY19" s="9">
        <v>53706261205.400002</v>
      </c>
      <c r="BZ19" s="9">
        <v>108853000</v>
      </c>
      <c r="CA19" s="9"/>
      <c r="CB19" s="9"/>
      <c r="CC19" s="9">
        <v>741018297.69000006</v>
      </c>
      <c r="CD19" s="9">
        <v>368191710.88999999</v>
      </c>
      <c r="CE19" s="9">
        <v>55742831.119999997</v>
      </c>
      <c r="CF19" s="9">
        <v>334654032.5</v>
      </c>
      <c r="CG19" s="9"/>
      <c r="CH19" s="9">
        <v>212078931.78</v>
      </c>
      <c r="CI19" s="9">
        <v>696067.2</v>
      </c>
      <c r="CJ19" s="9">
        <v>656607582.25</v>
      </c>
      <c r="CK19" s="9"/>
      <c r="CL19" s="9"/>
      <c r="CM19" s="9"/>
      <c r="CN19" s="9">
        <v>1904561233.3299999</v>
      </c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10"/>
      <c r="DB19" s="9">
        <v>4382403686.7600002</v>
      </c>
      <c r="DC19" s="9">
        <v>14632185111.75</v>
      </c>
      <c r="DD19" s="9">
        <v>8273038051.9099998</v>
      </c>
      <c r="DE19" s="9">
        <v>5297649804.3000002</v>
      </c>
      <c r="DF19" s="9"/>
      <c r="DG19" s="9">
        <v>651573993.19000006</v>
      </c>
      <c r="DH19" s="9"/>
      <c r="DI19" s="9"/>
      <c r="DJ19" s="9"/>
      <c r="DK19" s="9"/>
      <c r="DL19" s="9"/>
      <c r="DM19" s="10"/>
      <c r="DN19" s="9">
        <v>28854446961.150002</v>
      </c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10"/>
      <c r="EH19" s="9">
        <v>33236850647.91</v>
      </c>
      <c r="EI19" s="9">
        <v>2000000000</v>
      </c>
      <c r="EJ19" s="9"/>
      <c r="EK19" s="9"/>
      <c r="EL19" s="9">
        <v>17068350843.16</v>
      </c>
      <c r="EM19" s="9">
        <v>1720689.71</v>
      </c>
      <c r="EN19" s="9">
        <v>617039944.39999998</v>
      </c>
      <c r="EO19" s="9"/>
      <c r="EP19" s="9"/>
      <c r="EQ19" s="9"/>
      <c r="ER19" s="9"/>
      <c r="ES19" s="9"/>
      <c r="ET19" s="9"/>
      <c r="EU19" s="9"/>
      <c r="EV19" s="10"/>
      <c r="EW19" s="9">
        <v>19687111477.27</v>
      </c>
      <c r="EX19" s="9">
        <v>782299080.22000003</v>
      </c>
      <c r="EY19" s="9">
        <v>20469410557.490002</v>
      </c>
      <c r="EZ19" s="9"/>
      <c r="FA19" s="10"/>
      <c r="FB19" s="9">
        <v>53706261205.400002</v>
      </c>
      <c r="FC19" s="9">
        <v>3554022893.8899999</v>
      </c>
      <c r="FD19" s="9">
        <v>3554022893.8899999</v>
      </c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>
        <v>3493190995.4400001</v>
      </c>
      <c r="FT19" s="9">
        <v>3049594339.3200002</v>
      </c>
      <c r="FU19" s="9"/>
      <c r="FV19" s="9"/>
      <c r="FW19" s="9"/>
      <c r="FX19" s="9">
        <v>22741580.309999999</v>
      </c>
      <c r="FY19" s="9">
        <v>29080135.260000002</v>
      </c>
      <c r="FZ19" s="9">
        <v>292828675.81999999</v>
      </c>
      <c r="GA19" s="9">
        <v>54978182.520000003</v>
      </c>
      <c r="GB19" s="9">
        <v>-42080091.090000004</v>
      </c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>
        <v>12451601.380000001</v>
      </c>
      <c r="GO19" s="9">
        <v>8683679.0800000001</v>
      </c>
      <c r="GP19" s="9"/>
      <c r="GQ19" s="9">
        <v>205353.16</v>
      </c>
      <c r="GR19" s="9">
        <v>252695926.94</v>
      </c>
      <c r="GS19" s="9"/>
      <c r="GT19" s="10"/>
      <c r="GU19" s="9">
        <v>326184779.93000001</v>
      </c>
      <c r="GV19" s="9">
        <v>4628428.79</v>
      </c>
      <c r="GW19" s="9">
        <v>4609923.62</v>
      </c>
      <c r="GX19" s="9"/>
      <c r="GY19" s="9"/>
      <c r="GZ19" s="10"/>
      <c r="HA19" s="9">
        <v>326203285.10000002</v>
      </c>
      <c r="HB19" s="9">
        <v>60678340</v>
      </c>
      <c r="HC19" s="9"/>
      <c r="HD19" s="9"/>
      <c r="HE19" s="10"/>
      <c r="HF19" s="9">
        <v>265524945.09999999</v>
      </c>
      <c r="HG19" s="9">
        <v>265524945.09999999</v>
      </c>
      <c r="HH19" s="9"/>
      <c r="HI19" s="9">
        <v>5189846.95</v>
      </c>
      <c r="HJ19" s="9">
        <v>260335098.15000001</v>
      </c>
      <c r="HK19" s="9"/>
      <c r="HL19" s="9"/>
      <c r="HM19" s="9"/>
      <c r="HN19" s="9">
        <v>265524945.09999999</v>
      </c>
      <c r="HO19" s="9">
        <v>5189846.95</v>
      </c>
      <c r="HP19" s="9">
        <v>260335098.15000001</v>
      </c>
      <c r="HQ19" s="9">
        <v>4157338356.0799999</v>
      </c>
      <c r="HR19" s="9">
        <v>7307685.1799999997</v>
      </c>
      <c r="HS19" s="9">
        <v>3966042084.8200002</v>
      </c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10"/>
      <c r="IH19" s="9">
        <v>8130688126.0799999</v>
      </c>
      <c r="II19" s="9"/>
      <c r="IJ19" s="9"/>
      <c r="IK19" s="9">
        <v>6920265171.2200003</v>
      </c>
      <c r="IL19" s="9">
        <v>250481563.99000001</v>
      </c>
      <c r="IM19" s="9">
        <v>113061382.40000001</v>
      </c>
      <c r="IN19" s="9">
        <v>1048974720.8099999</v>
      </c>
      <c r="IO19" s="9"/>
      <c r="IP19" s="9"/>
      <c r="IQ19" s="9"/>
      <c r="IR19" s="9"/>
      <c r="IS19" s="9"/>
      <c r="IT19" s="9"/>
      <c r="IU19" s="10"/>
      <c r="IV19" s="9">
        <v>8332782838.4200001</v>
      </c>
      <c r="IW19" s="9">
        <v>-202094712.34</v>
      </c>
      <c r="IX19" s="9">
        <v>732910000</v>
      </c>
      <c r="IY19" s="9">
        <v>25299464.350000001</v>
      </c>
      <c r="IZ19" s="9">
        <v>90204</v>
      </c>
      <c r="JA19" s="9"/>
      <c r="JB19" s="9">
        <v>282411840.13999999</v>
      </c>
      <c r="JC19" s="9"/>
      <c r="JD19" s="10"/>
      <c r="JE19" s="9">
        <v>1040711508.49</v>
      </c>
      <c r="JF19" s="9">
        <v>2547098992.2800002</v>
      </c>
      <c r="JG19" s="9">
        <v>774816200.94000006</v>
      </c>
      <c r="JH19" s="9"/>
      <c r="JI19" s="9">
        <v>160394831.91</v>
      </c>
      <c r="JJ19" s="9">
        <v>105433115.45999999</v>
      </c>
      <c r="JK19" s="9"/>
      <c r="JL19" s="10"/>
      <c r="JM19" s="9">
        <v>3587743140.5900002</v>
      </c>
      <c r="JN19" s="9">
        <v>-2547031632.0999999</v>
      </c>
      <c r="JO19" s="9">
        <v>582803524.72000003</v>
      </c>
      <c r="JP19" s="9"/>
      <c r="JQ19" s="9">
        <v>8017332900</v>
      </c>
      <c r="JR19" s="9">
        <v>400287817.30000001</v>
      </c>
      <c r="JS19" s="9"/>
      <c r="JT19" s="9"/>
      <c r="JU19" s="10"/>
      <c r="JV19" s="9">
        <v>9000424242.0200005</v>
      </c>
      <c r="JW19" s="9">
        <v>4382814176.3199997</v>
      </c>
      <c r="JX19" s="9">
        <v>1046487447.55</v>
      </c>
      <c r="JY19" s="9"/>
      <c r="JZ19" s="9">
        <v>646434426.94000006</v>
      </c>
      <c r="KA19" s="9"/>
      <c r="KB19" s="10"/>
      <c r="KC19" s="9">
        <v>6075736050.8100004</v>
      </c>
      <c r="KD19" s="9">
        <v>2924688191.21</v>
      </c>
      <c r="KE19" s="9"/>
      <c r="KF19" s="9"/>
      <c r="KG19" s="10"/>
      <c r="KH19" s="9">
        <v>175561846.77000001</v>
      </c>
      <c r="KI19" s="9">
        <v>4782224123.3000002</v>
      </c>
      <c r="KJ19" s="9">
        <v>4957785970.0699997</v>
      </c>
      <c r="KK19" s="9">
        <v>265524945.09999999</v>
      </c>
      <c r="KL19" s="9">
        <v>42080091.090000004</v>
      </c>
      <c r="KM19" s="9">
        <v>59277698.140000001</v>
      </c>
      <c r="KN19" s="9">
        <v>82116173.540000007</v>
      </c>
      <c r="KO19" s="9">
        <v>2957119.38</v>
      </c>
      <c r="KP19" s="9"/>
      <c r="KQ19" s="9"/>
      <c r="KR19" s="9">
        <v>-205353.16</v>
      </c>
      <c r="KS19" s="9">
        <v>715843.44</v>
      </c>
      <c r="KT19" s="9"/>
      <c r="KU19" s="9">
        <v>72132361.670000002</v>
      </c>
      <c r="KV19" s="9">
        <v>-12451601.380000001</v>
      </c>
      <c r="KW19" s="9">
        <v>-24084812.93</v>
      </c>
      <c r="KX19" s="9"/>
      <c r="KY19" s="9">
        <v>-4284680022.5300002</v>
      </c>
      <c r="KZ19" s="9">
        <v>2016772237.24</v>
      </c>
      <c r="LA19" s="9">
        <v>1577750608.0599999</v>
      </c>
      <c r="LB19" s="9"/>
      <c r="LC19" s="9"/>
      <c r="LD19" s="9"/>
      <c r="LE19" s="10"/>
      <c r="LF19" s="9">
        <v>-202094712.34</v>
      </c>
      <c r="LG19" s="9"/>
      <c r="LH19" s="9"/>
      <c r="LI19" s="9"/>
      <c r="LJ19" s="9">
        <v>4957785970.0699997</v>
      </c>
      <c r="LK19" s="9">
        <v>4782224123.3000002</v>
      </c>
      <c r="LL19" s="9"/>
      <c r="LM19" s="9"/>
      <c r="LN19" s="9"/>
      <c r="LO19" s="10"/>
      <c r="LP19" s="9">
        <v>175561846.77000001</v>
      </c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11" t="s">
        <v>1587</v>
      </c>
      <c r="MM19" s="11"/>
      <c r="MN19" s="9"/>
      <c r="MO19" s="11" t="s">
        <v>1528</v>
      </c>
      <c r="MP19" s="10"/>
      <c r="MQ19" s="11"/>
      <c r="MR19" s="11"/>
      <c r="MS19" s="11"/>
      <c r="MT19" s="10"/>
      <c r="MU19" s="12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9"/>
      <c r="QE19" s="9"/>
      <c r="QF19" s="9"/>
      <c r="QG19" s="9"/>
      <c r="QH19" s="9"/>
      <c r="QI19" s="9"/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>
        <v>72132361.670000002</v>
      </c>
      <c r="RJ19" s="9">
        <v>18664630.989999998</v>
      </c>
      <c r="RK19" s="9"/>
      <c r="RL19" s="9"/>
      <c r="RM19" s="9">
        <v>1510451.84</v>
      </c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9"/>
      <c r="RZ19" s="9"/>
      <c r="SA19" s="9"/>
      <c r="SB19" s="9"/>
      <c r="SC19" s="9"/>
      <c r="SD19" s="9"/>
      <c r="SE19" s="9"/>
      <c r="SF19" s="9"/>
      <c r="SG19" s="9"/>
      <c r="SH19" s="9"/>
      <c r="SI19" s="9"/>
      <c r="SJ19" s="9"/>
      <c r="SK19" s="9"/>
      <c r="SL19" s="9"/>
      <c r="SM19" s="9"/>
      <c r="SN19" s="9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>
        <v>2516263266.75</v>
      </c>
      <c r="TM19" s="11"/>
      <c r="TN19" s="11"/>
      <c r="TO19" s="11"/>
      <c r="TP19" s="11">
        <v>735577015.11000001</v>
      </c>
      <c r="TQ19" s="11"/>
      <c r="TR19" s="11"/>
      <c r="TS19" s="11"/>
      <c r="TT19" s="11">
        <v>206599903.80000001</v>
      </c>
      <c r="TU19" s="11"/>
      <c r="TV19" s="11"/>
      <c r="TW19" s="11"/>
      <c r="TX19" s="11">
        <v>133470462.7</v>
      </c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</row>
    <row r="20" spans="3:588" ht="13.8">
      <c r="C20" t="s">
        <v>1576</v>
      </c>
      <c r="E20" s="11" t="s">
        <v>1612</v>
      </c>
      <c r="F20" s="9">
        <v>38832561061.900002</v>
      </c>
      <c r="G20" s="9">
        <v>10850000</v>
      </c>
      <c r="H20" s="9">
        <v>7945825955.3900003</v>
      </c>
      <c r="I20" s="9">
        <v>4708127509.1000004</v>
      </c>
      <c r="J20" s="9">
        <v>4596400092.1199999</v>
      </c>
      <c r="K20" s="9">
        <v>6658059720.3400002</v>
      </c>
      <c r="L20" s="9"/>
      <c r="M20" s="9">
        <v>6976803.5599999996</v>
      </c>
      <c r="N20" s="9">
        <v>188154926.25999999</v>
      </c>
      <c r="O20" s="9">
        <v>23080442788.869999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>
        <v>3617550584.4400001</v>
      </c>
      <c r="AC20" s="9"/>
      <c r="AD20" s="10"/>
      <c r="AE20" s="9">
        <v>89644949441.979996</v>
      </c>
      <c r="AF20" s="9"/>
      <c r="AG20" s="9"/>
      <c r="AH20" s="9"/>
      <c r="AI20" s="9"/>
      <c r="AJ20" s="9">
        <v>440884289.26999998</v>
      </c>
      <c r="AK20" s="9">
        <v>663211478.07000005</v>
      </c>
      <c r="AL20" s="9">
        <v>1404271787.1700001</v>
      </c>
      <c r="AM20" s="9">
        <v>69612913533.509995</v>
      </c>
      <c r="AN20" s="9">
        <v>130908454.73</v>
      </c>
      <c r="AO20" s="9">
        <v>15705115239.15</v>
      </c>
      <c r="AP20" s="9">
        <v>1026721510.27</v>
      </c>
      <c r="AQ20" s="9"/>
      <c r="AR20" s="9"/>
      <c r="AS20" s="9">
        <v>5783824372.0100002</v>
      </c>
      <c r="AT20" s="9">
        <v>17767383.48</v>
      </c>
      <c r="AU20" s="9">
        <v>608433482.13</v>
      </c>
      <c r="AV20" s="9">
        <v>1137512884.3399999</v>
      </c>
      <c r="AW20" s="9">
        <v>815691198.17999995</v>
      </c>
      <c r="AX20" s="9">
        <v>9658333.3399999999</v>
      </c>
      <c r="AY20" s="9">
        <v>6028687708.8100004</v>
      </c>
      <c r="AZ20" s="9"/>
      <c r="BA20" s="10"/>
      <c r="BB20" s="9">
        <v>104523125210.17</v>
      </c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10"/>
      <c r="BY20" s="9">
        <v>194168074652.14999</v>
      </c>
      <c r="BZ20" s="9">
        <v>34735596278.889999</v>
      </c>
      <c r="CA20" s="9"/>
      <c r="CB20" s="9">
        <v>39686957620.669998</v>
      </c>
      <c r="CC20" s="9">
        <v>15400368939.639999</v>
      </c>
      <c r="CD20" s="9">
        <v>2125016802.73</v>
      </c>
      <c r="CE20" s="9">
        <v>2707066728.3499999</v>
      </c>
      <c r="CF20" s="9">
        <v>685137251.44000006</v>
      </c>
      <c r="CG20" s="9"/>
      <c r="CH20" s="9">
        <v>1181278929.6199999</v>
      </c>
      <c r="CI20" s="9">
        <v>152332978.06</v>
      </c>
      <c r="CJ20" s="9">
        <v>6916223985.5600004</v>
      </c>
      <c r="CK20" s="9"/>
      <c r="CL20" s="9"/>
      <c r="CM20" s="9"/>
      <c r="CN20" s="9">
        <v>14252995650.200001</v>
      </c>
      <c r="CO20" s="9"/>
      <c r="CP20" s="9"/>
      <c r="CQ20" s="9">
        <v>134184506.06999999</v>
      </c>
      <c r="CR20" s="9"/>
      <c r="CS20" s="9">
        <v>45823187.5</v>
      </c>
      <c r="CT20" s="9"/>
      <c r="CU20" s="9"/>
      <c r="CV20" s="9"/>
      <c r="CW20" s="9"/>
      <c r="CX20" s="9"/>
      <c r="CY20" s="9">
        <v>2056112011.6900001</v>
      </c>
      <c r="CZ20" s="9"/>
      <c r="DA20" s="10"/>
      <c r="DB20" s="9">
        <v>120079094870.42</v>
      </c>
      <c r="DC20" s="9">
        <v>9929373576.5499992</v>
      </c>
      <c r="DD20" s="9">
        <v>18774191018.02</v>
      </c>
      <c r="DE20" s="9">
        <v>8814418044.7199993</v>
      </c>
      <c r="DF20" s="9"/>
      <c r="DG20" s="9">
        <v>695708247.91999996</v>
      </c>
      <c r="DH20" s="9">
        <v>1546688499.5599999</v>
      </c>
      <c r="DI20" s="9">
        <v>92789116.590000004</v>
      </c>
      <c r="DJ20" s="9">
        <v>1132905953.47</v>
      </c>
      <c r="DK20" s="9"/>
      <c r="DL20" s="9"/>
      <c r="DM20" s="10"/>
      <c r="DN20" s="9">
        <v>40986074456.830002</v>
      </c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10"/>
      <c r="EH20" s="9">
        <v>161065169327.25</v>
      </c>
      <c r="EI20" s="9">
        <v>19432090000</v>
      </c>
      <c r="EJ20" s="9">
        <v>937051886.79999995</v>
      </c>
      <c r="EK20" s="9"/>
      <c r="EL20" s="9">
        <v>-496583536.60000002</v>
      </c>
      <c r="EM20" s="9">
        <v>19954513.850000001</v>
      </c>
      <c r="EN20" s="9">
        <v>-9901655550.3999996</v>
      </c>
      <c r="EO20" s="9"/>
      <c r="EP20" s="9">
        <v>-7973109.2699999996</v>
      </c>
      <c r="EQ20" s="9">
        <v>173951634.33000001</v>
      </c>
      <c r="ER20" s="9"/>
      <c r="ES20" s="9"/>
      <c r="ET20" s="9"/>
      <c r="EU20" s="9"/>
      <c r="EV20" s="10"/>
      <c r="EW20" s="9">
        <v>10156835838.709999</v>
      </c>
      <c r="EX20" s="9">
        <v>22946069486.189999</v>
      </c>
      <c r="EY20" s="9">
        <v>33102905324.900002</v>
      </c>
      <c r="EZ20" s="9"/>
      <c r="FA20" s="10"/>
      <c r="FB20" s="9">
        <v>194168074652.14999</v>
      </c>
      <c r="FC20" s="9">
        <v>148013809462.01001</v>
      </c>
      <c r="FD20" s="9">
        <v>147930754466.76001</v>
      </c>
      <c r="FE20" s="9">
        <v>83054995.25</v>
      </c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>
        <v>147066754751.41</v>
      </c>
      <c r="FT20" s="9">
        <v>131317184754.14999</v>
      </c>
      <c r="FU20" s="9">
        <v>1929770.3</v>
      </c>
      <c r="FV20" s="9">
        <v>284327.48</v>
      </c>
      <c r="FW20" s="9"/>
      <c r="FX20" s="9">
        <v>1303822513.0999999</v>
      </c>
      <c r="FY20" s="9">
        <v>1258622697.8900001</v>
      </c>
      <c r="FZ20" s="9">
        <v>4851378996.21</v>
      </c>
      <c r="GA20" s="9">
        <v>6116594260.3299999</v>
      </c>
      <c r="GB20" s="9">
        <v>-448697888.42000002</v>
      </c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>
        <v>111331860.42</v>
      </c>
      <c r="GO20" s="9">
        <v>-716438.57</v>
      </c>
      <c r="GP20" s="9"/>
      <c r="GQ20" s="9">
        <v>71465953.200000003</v>
      </c>
      <c r="GR20" s="9">
        <v>133440158.25</v>
      </c>
      <c r="GS20" s="9"/>
      <c r="GT20" s="10"/>
      <c r="GU20" s="9">
        <v>1263292682.47</v>
      </c>
      <c r="GV20" s="9">
        <v>476964395.85000002</v>
      </c>
      <c r="GW20" s="9">
        <v>140095873.19999999</v>
      </c>
      <c r="GX20" s="9"/>
      <c r="GY20" s="9"/>
      <c r="GZ20" s="10"/>
      <c r="HA20" s="9">
        <v>1600161205.1199999</v>
      </c>
      <c r="HB20" s="9">
        <v>1083186724.75</v>
      </c>
      <c r="HC20" s="9"/>
      <c r="HD20" s="9"/>
      <c r="HE20" s="10"/>
      <c r="HF20" s="9">
        <v>516974480.37</v>
      </c>
      <c r="HG20" s="9">
        <v>516974480.37</v>
      </c>
      <c r="HH20" s="9"/>
      <c r="HI20" s="9">
        <v>1732916832.6099999</v>
      </c>
      <c r="HJ20" s="9">
        <v>-1215942352.24</v>
      </c>
      <c r="HK20" s="9"/>
      <c r="HL20" s="9"/>
      <c r="HM20" s="9">
        <v>-20323521.210000001</v>
      </c>
      <c r="HN20" s="9">
        <v>496650959.16000003</v>
      </c>
      <c r="HO20" s="9">
        <v>1722367750.1800001</v>
      </c>
      <c r="HP20" s="9">
        <v>-1225716791.02</v>
      </c>
      <c r="HQ20" s="9">
        <v>84671777688.320007</v>
      </c>
      <c r="HR20" s="9">
        <v>254778734.08000001</v>
      </c>
      <c r="HS20" s="9">
        <v>2516873187.5900002</v>
      </c>
      <c r="HT20" s="9"/>
      <c r="HU20" s="9">
        <v>-11101075.91</v>
      </c>
      <c r="HV20" s="9"/>
      <c r="HW20" s="9"/>
      <c r="HX20" s="9">
        <v>80935373.209999993</v>
      </c>
      <c r="HY20" s="9"/>
      <c r="HZ20" s="9"/>
      <c r="IA20" s="9"/>
      <c r="IB20" s="9"/>
      <c r="IC20" s="9"/>
      <c r="ID20" s="9">
        <v>-44852920.479999997</v>
      </c>
      <c r="IE20" s="9"/>
      <c r="IF20" s="9"/>
      <c r="IG20" s="10"/>
      <c r="IH20" s="9">
        <v>87468410986.809998</v>
      </c>
      <c r="II20" s="9"/>
      <c r="IJ20" s="9"/>
      <c r="IK20" s="9">
        <v>61978842541.910004</v>
      </c>
      <c r="IL20" s="9">
        <v>14309359788.32</v>
      </c>
      <c r="IM20" s="9">
        <v>5892179732.6300001</v>
      </c>
      <c r="IN20" s="9">
        <v>2801805049.04</v>
      </c>
      <c r="IO20" s="9">
        <v>-62700000</v>
      </c>
      <c r="IP20" s="9">
        <v>2524502.29</v>
      </c>
      <c r="IQ20" s="9"/>
      <c r="IR20" s="9">
        <v>2167955.2200000002</v>
      </c>
      <c r="IS20" s="9"/>
      <c r="IT20" s="9"/>
      <c r="IU20" s="10"/>
      <c r="IV20" s="9">
        <v>84924179569.410004</v>
      </c>
      <c r="IW20" s="9">
        <v>2544231417.4000001</v>
      </c>
      <c r="IX20" s="9">
        <v>42392065.640000001</v>
      </c>
      <c r="IY20" s="9">
        <v>66117685.659999996</v>
      </c>
      <c r="IZ20" s="9">
        <v>138073773.65000001</v>
      </c>
      <c r="JA20" s="9"/>
      <c r="JB20" s="9">
        <v>5500101776.8000002</v>
      </c>
      <c r="JC20" s="9"/>
      <c r="JD20" s="10"/>
      <c r="JE20" s="9">
        <v>5746685301.75</v>
      </c>
      <c r="JF20" s="9">
        <v>3318490914.75</v>
      </c>
      <c r="JG20" s="9">
        <v>2199697821.73</v>
      </c>
      <c r="JH20" s="9"/>
      <c r="JI20" s="9"/>
      <c r="JJ20" s="9">
        <v>5685902337.6099997</v>
      </c>
      <c r="JK20" s="9"/>
      <c r="JL20" s="10"/>
      <c r="JM20" s="9">
        <v>11204091074.09</v>
      </c>
      <c r="JN20" s="9">
        <v>-5457405772.3400002</v>
      </c>
      <c r="JO20" s="9">
        <v>3059485000</v>
      </c>
      <c r="JP20" s="9">
        <v>2123210000</v>
      </c>
      <c r="JQ20" s="9">
        <v>58980107835.559998</v>
      </c>
      <c r="JR20" s="9">
        <v>36780140805.800003</v>
      </c>
      <c r="JS20" s="9"/>
      <c r="JT20" s="9"/>
      <c r="JU20" s="10"/>
      <c r="JV20" s="9">
        <v>98819733641.360001</v>
      </c>
      <c r="JW20" s="9">
        <v>54185610878.540001</v>
      </c>
      <c r="JX20" s="9">
        <v>6343248038.7200003</v>
      </c>
      <c r="JY20" s="9">
        <v>87133388.450000003</v>
      </c>
      <c r="JZ20" s="9">
        <v>33917811243.639999</v>
      </c>
      <c r="KA20" s="9"/>
      <c r="KB20" s="10"/>
      <c r="KC20" s="9">
        <v>94446670160.899994</v>
      </c>
      <c r="KD20" s="9">
        <v>4373063480.46</v>
      </c>
      <c r="KE20" s="9">
        <v>7530014.4400000004</v>
      </c>
      <c r="KF20" s="9"/>
      <c r="KG20" s="10"/>
      <c r="KH20" s="9">
        <v>1467419139.96</v>
      </c>
      <c r="KI20" s="9">
        <v>15815774426.67</v>
      </c>
      <c r="KJ20" s="9">
        <v>17283193566.630001</v>
      </c>
      <c r="KK20" s="9">
        <v>516974480.37</v>
      </c>
      <c r="KL20" s="9">
        <v>448697888.42000002</v>
      </c>
      <c r="KM20" s="9">
        <v>4953229652.6000004</v>
      </c>
      <c r="KN20" s="9">
        <v>144973716.66</v>
      </c>
      <c r="KO20" s="9">
        <v>186809355.21000001</v>
      </c>
      <c r="KP20" s="9"/>
      <c r="KQ20" s="9"/>
      <c r="KR20" s="9">
        <v>-71465953.200000003</v>
      </c>
      <c r="KS20" s="9">
        <v>10197796.68</v>
      </c>
      <c r="KT20" s="9"/>
      <c r="KU20" s="9">
        <v>6703811857.1700001</v>
      </c>
      <c r="KV20" s="9">
        <v>-111331860.42</v>
      </c>
      <c r="KW20" s="9">
        <v>-87229972.579999998</v>
      </c>
      <c r="KX20" s="9">
        <v>16426793.85</v>
      </c>
      <c r="KY20" s="9">
        <v>-2011407238.5899999</v>
      </c>
      <c r="KZ20" s="9">
        <v>-1562813253.47</v>
      </c>
      <c r="LA20" s="9">
        <v>-6708504932.3400002</v>
      </c>
      <c r="LB20" s="9"/>
      <c r="LC20" s="9"/>
      <c r="LD20" s="9"/>
      <c r="LE20" s="10"/>
      <c r="LF20" s="9">
        <v>2544231417.4000001</v>
      </c>
      <c r="LG20" s="9"/>
      <c r="LH20" s="9"/>
      <c r="LI20" s="9"/>
      <c r="LJ20" s="9">
        <v>17283193566.630001</v>
      </c>
      <c r="LK20" s="9">
        <v>15815774426.67</v>
      </c>
      <c r="LL20" s="9"/>
      <c r="LM20" s="9"/>
      <c r="LN20" s="9"/>
      <c r="LO20" s="10"/>
      <c r="LP20" s="9">
        <v>1467419139.96</v>
      </c>
      <c r="LQ20" s="9">
        <v>-8685713198.1599998</v>
      </c>
      <c r="LR20" s="9">
        <v>-1215942352.24</v>
      </c>
      <c r="LS20" s="9"/>
      <c r="LT20" s="9"/>
      <c r="LU20" s="9"/>
      <c r="LV20" s="9"/>
      <c r="LW20" s="9"/>
      <c r="LX20" s="9">
        <v>-9901655550.3999996</v>
      </c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11" t="s">
        <v>1588</v>
      </c>
      <c r="MM20" s="11"/>
      <c r="MN20" s="9"/>
      <c r="MO20" s="11" t="s">
        <v>1528</v>
      </c>
      <c r="MP20" s="10"/>
      <c r="MQ20" s="11"/>
      <c r="MR20" s="11"/>
      <c r="MS20" s="11"/>
      <c r="MT20" s="10"/>
      <c r="MU20" s="12"/>
      <c r="MV20" s="9">
        <v>9202261385.5200005</v>
      </c>
      <c r="MW20" s="9">
        <v>6873740970.6099997</v>
      </c>
      <c r="MX20" s="9">
        <v>7729542685.5299997</v>
      </c>
      <c r="MY20" s="9"/>
      <c r="MZ20" s="9"/>
      <c r="NA20" s="9"/>
      <c r="NB20" s="9"/>
      <c r="NC20" s="9">
        <v>0</v>
      </c>
      <c r="ND20" s="9">
        <v>113050213887.46001</v>
      </c>
      <c r="NE20" s="9">
        <v>42727207563.379997</v>
      </c>
      <c r="NF20" s="9">
        <v>710092790.57000005</v>
      </c>
      <c r="NG20" s="9">
        <v>69612913533.509995</v>
      </c>
      <c r="NH20" s="9">
        <v>842047788.29999995</v>
      </c>
      <c r="NI20" s="9">
        <v>400903751.37</v>
      </c>
      <c r="NJ20" s="9">
        <v>259747.66</v>
      </c>
      <c r="NK20" s="9">
        <v>440884289.26999998</v>
      </c>
      <c r="NL20" s="9"/>
      <c r="NM20" s="9"/>
      <c r="NN20" s="9"/>
      <c r="NO20" s="9"/>
      <c r="NP20" s="9"/>
      <c r="NQ20" s="9"/>
      <c r="NR20" s="9"/>
      <c r="NS20" s="9"/>
      <c r="NT20" s="9">
        <v>7710072404.0799999</v>
      </c>
      <c r="NU20" s="9">
        <v>1886117353.73</v>
      </c>
      <c r="NV20" s="9">
        <v>40130678.340000004</v>
      </c>
      <c r="NW20" s="9">
        <v>5783824372.0100002</v>
      </c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>
        <v>38832561061.900002</v>
      </c>
      <c r="PC20" s="9"/>
      <c r="PD20" s="9"/>
      <c r="PE20" s="9"/>
      <c r="PF20" s="9"/>
      <c r="PG20" s="9"/>
      <c r="PH20" s="9"/>
      <c r="PI20" s="9">
        <v>38832561061.900002</v>
      </c>
      <c r="PJ20" s="9">
        <v>34735596278.889999</v>
      </c>
      <c r="PK20" s="9"/>
      <c r="PL20" s="9"/>
      <c r="PM20" s="9"/>
      <c r="PN20" s="9"/>
      <c r="PO20" s="9"/>
      <c r="PP20" s="9"/>
      <c r="PQ20" s="9">
        <v>34735596278.889999</v>
      </c>
      <c r="PR20" s="9">
        <v>15507803576.549999</v>
      </c>
      <c r="PS20" s="9"/>
      <c r="PT20" s="9"/>
      <c r="PU20" s="9"/>
      <c r="PV20" s="9"/>
      <c r="PW20" s="9"/>
      <c r="PX20" s="9"/>
      <c r="PY20" s="9">
        <v>15507803576.549999</v>
      </c>
      <c r="PZ20" s="9">
        <v>50243399855.440002</v>
      </c>
      <c r="QA20" s="9">
        <v>5578430000</v>
      </c>
      <c r="QB20" s="9">
        <v>7659156811.8800001</v>
      </c>
      <c r="QC20" s="9">
        <v>1997620000</v>
      </c>
      <c r="QD20" s="9"/>
      <c r="QE20" s="9"/>
      <c r="QF20" s="9"/>
      <c r="QG20" s="9"/>
      <c r="QH20" s="9"/>
      <c r="QI20" s="9"/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>
        <v>0</v>
      </c>
      <c r="RD20" s="9">
        <v>0</v>
      </c>
      <c r="RE20" s="9"/>
      <c r="RF20" s="9"/>
      <c r="RG20" s="9"/>
      <c r="RH20" s="9"/>
      <c r="RI20" s="9">
        <v>6703811857.1700001</v>
      </c>
      <c r="RJ20" s="9">
        <v>724500036.25999999</v>
      </c>
      <c r="RK20" s="9"/>
      <c r="RL20" s="9">
        <v>1354975.81</v>
      </c>
      <c r="RM20" s="9">
        <v>135927463.61000001</v>
      </c>
      <c r="RN20" s="9"/>
      <c r="RO20" s="9"/>
      <c r="RP20" s="9"/>
      <c r="RQ20" s="9"/>
      <c r="RR20" s="9"/>
      <c r="RS20" s="9">
        <v>239649520.52000001</v>
      </c>
      <c r="RT20" s="9">
        <v>2979757462.5300002</v>
      </c>
      <c r="RU20" s="9">
        <v>10668511.5</v>
      </c>
      <c r="RV20" s="9">
        <v>368589806.18000001</v>
      </c>
      <c r="RW20" s="9"/>
      <c r="RX20" s="9"/>
      <c r="RY20" s="9">
        <v>711444619.97000003</v>
      </c>
      <c r="RZ20" s="9">
        <v>7379286.2300000004</v>
      </c>
      <c r="SA20" s="9"/>
      <c r="SB20" s="9"/>
      <c r="SC20" s="9"/>
      <c r="SD20" s="9"/>
      <c r="SE20" s="9"/>
      <c r="SF20" s="9"/>
      <c r="SG20" s="9"/>
      <c r="SH20" s="9"/>
      <c r="SI20" s="9"/>
      <c r="SJ20" s="9"/>
      <c r="SK20" s="9"/>
      <c r="SL20" s="9"/>
      <c r="SM20" s="9"/>
      <c r="SN20" s="9">
        <v>275668836.98000002</v>
      </c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 t="s">
        <v>1743</v>
      </c>
      <c r="TK20" s="11" t="s">
        <v>1650</v>
      </c>
      <c r="TL20" s="11">
        <v>45902141199.650002</v>
      </c>
      <c r="TM20" s="11">
        <v>50225883367.639999</v>
      </c>
      <c r="TN20" s="11">
        <v>607429681.50999999</v>
      </c>
      <c r="TO20" s="11" t="s">
        <v>1666</v>
      </c>
      <c r="TP20" s="11">
        <v>27676412271.169998</v>
      </c>
      <c r="TQ20" s="11">
        <v>15928164274.57</v>
      </c>
      <c r="TR20" s="11">
        <v>5365964829.1000004</v>
      </c>
      <c r="TS20" s="11" t="s">
        <v>1680</v>
      </c>
      <c r="TT20" s="11">
        <v>26358858938.540001</v>
      </c>
      <c r="TU20" s="11">
        <v>12884824468.66</v>
      </c>
      <c r="TV20" s="11">
        <v>5940509148.3100004</v>
      </c>
      <c r="TW20" s="11" t="s">
        <v>1702</v>
      </c>
      <c r="TX20" s="11">
        <v>8386983094.2799997</v>
      </c>
      <c r="TY20" s="11">
        <v>6908010165.9399996</v>
      </c>
      <c r="TZ20" s="11">
        <v>1543539621</v>
      </c>
      <c r="UA20" s="11" t="s">
        <v>305</v>
      </c>
      <c r="UB20" s="11">
        <v>5633991293.8100004</v>
      </c>
      <c r="UC20" s="11">
        <v>4428142591.4300003</v>
      </c>
      <c r="UD20" s="11">
        <v>1205848702.3800001</v>
      </c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>
        <v>3519640326.1199999</v>
      </c>
      <c r="VB20" s="11">
        <v>56.54</v>
      </c>
      <c r="VC20" s="11">
        <v>175982016.30000001</v>
      </c>
      <c r="VD20" s="11">
        <v>503710890.66000003</v>
      </c>
      <c r="VE20" s="11">
        <v>8.09</v>
      </c>
      <c r="VF20" s="11">
        <v>51073589.07</v>
      </c>
      <c r="VG20" s="11">
        <v>297177720.83999997</v>
      </c>
      <c r="VH20" s="11">
        <v>0</v>
      </c>
      <c r="VI20" s="11">
        <v>89153316.25</v>
      </c>
      <c r="VJ20" s="11">
        <v>1083458223.46</v>
      </c>
      <c r="VK20" s="11">
        <v>17.41</v>
      </c>
      <c r="VL20" s="11">
        <v>0</v>
      </c>
      <c r="VM20" s="11">
        <v>183918378.11000001</v>
      </c>
      <c r="VN20" s="11">
        <v>90004574.959999993</v>
      </c>
      <c r="VO20" s="11">
        <v>0</v>
      </c>
      <c r="VP20" s="11">
        <v>0</v>
      </c>
    </row>
    <row r="21" spans="3:588" ht="13.8">
      <c r="C21" t="s">
        <v>1577</v>
      </c>
      <c r="E21" s="11" t="s">
        <v>1613</v>
      </c>
      <c r="F21" s="9">
        <v>16227421783.57</v>
      </c>
      <c r="G21" s="9">
        <v>53595891.759999998</v>
      </c>
      <c r="H21" s="9">
        <v>47397967.039999999</v>
      </c>
      <c r="I21" s="9">
        <v>4372689169.6999998</v>
      </c>
      <c r="J21" s="9">
        <v>10676758200.379999</v>
      </c>
      <c r="K21" s="9">
        <v>3480456321.21</v>
      </c>
      <c r="L21" s="9"/>
      <c r="M21" s="9">
        <v>1941873.29</v>
      </c>
      <c r="N21" s="9">
        <v>66782534.619999997</v>
      </c>
      <c r="O21" s="9">
        <v>12646046078.459999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>
        <v>3758913574.8000002</v>
      </c>
      <c r="AC21" s="9"/>
      <c r="AD21" s="10"/>
      <c r="AE21" s="9">
        <v>51332003394.830002</v>
      </c>
      <c r="AF21" s="9"/>
      <c r="AG21" s="9"/>
      <c r="AH21" s="9">
        <v>6808713990.5299997</v>
      </c>
      <c r="AI21" s="9"/>
      <c r="AJ21" s="9">
        <v>3559389084.5900002</v>
      </c>
      <c r="AK21" s="9">
        <v>1436065144.75</v>
      </c>
      <c r="AL21" s="9">
        <v>12278753307.68</v>
      </c>
      <c r="AM21" s="9">
        <v>11162251578.82</v>
      </c>
      <c r="AN21" s="9">
        <v>65752.22</v>
      </c>
      <c r="AO21" s="9">
        <v>21602759869.549999</v>
      </c>
      <c r="AP21" s="9">
        <v>3818862.5</v>
      </c>
      <c r="AQ21" s="9">
        <v>4612586.43</v>
      </c>
      <c r="AR21" s="9"/>
      <c r="AS21" s="9">
        <v>23338421030.82</v>
      </c>
      <c r="AT21" s="9"/>
      <c r="AU21" s="9">
        <v>223048818.59</v>
      </c>
      <c r="AV21" s="9">
        <v>498947645.72000003</v>
      </c>
      <c r="AW21" s="9">
        <v>184742345.77000001</v>
      </c>
      <c r="AX21" s="9"/>
      <c r="AY21" s="9">
        <v>1243158605.52</v>
      </c>
      <c r="AZ21" s="9"/>
      <c r="BA21" s="10"/>
      <c r="BB21" s="9">
        <v>82357314018</v>
      </c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10"/>
      <c r="BY21" s="9">
        <v>133689317412.83</v>
      </c>
      <c r="BZ21" s="9">
        <v>16731141658.309999</v>
      </c>
      <c r="CA21" s="9"/>
      <c r="CB21" s="9">
        <v>1316276011.24</v>
      </c>
      <c r="CC21" s="9">
        <v>6510069185.9700003</v>
      </c>
      <c r="CD21" s="9">
        <v>4350860020.8199997</v>
      </c>
      <c r="CE21" s="9">
        <v>787555699.91999996</v>
      </c>
      <c r="CF21" s="9">
        <v>959927795.47000003</v>
      </c>
      <c r="CG21" s="9"/>
      <c r="CH21" s="9">
        <v>220738840.37</v>
      </c>
      <c r="CI21" s="9">
        <v>5911377.7800000003</v>
      </c>
      <c r="CJ21" s="9">
        <v>12267947201.370001</v>
      </c>
      <c r="CK21" s="9"/>
      <c r="CL21" s="9"/>
      <c r="CM21" s="9"/>
      <c r="CN21" s="9">
        <v>3297270879.2399998</v>
      </c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>
        <v>3634752307.27</v>
      </c>
      <c r="CZ21" s="9"/>
      <c r="DA21" s="10"/>
      <c r="DB21" s="9">
        <v>50082450977.760002</v>
      </c>
      <c r="DC21" s="9">
        <v>24073768319.990002</v>
      </c>
      <c r="DD21" s="9">
        <v>10863720080.790001</v>
      </c>
      <c r="DE21" s="9">
        <v>6756146940.4200001</v>
      </c>
      <c r="DF21" s="9">
        <v>11941096.73</v>
      </c>
      <c r="DG21" s="9">
        <v>110298570.37</v>
      </c>
      <c r="DH21" s="9">
        <v>3238835.82</v>
      </c>
      <c r="DI21" s="9">
        <v>184034571</v>
      </c>
      <c r="DJ21" s="9">
        <v>864637626.80999994</v>
      </c>
      <c r="DK21" s="9">
        <v>99596937.75</v>
      </c>
      <c r="DL21" s="9"/>
      <c r="DM21" s="10"/>
      <c r="DN21" s="9">
        <v>42967382979.68</v>
      </c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10"/>
      <c r="EH21" s="9">
        <v>93049833957.440002</v>
      </c>
      <c r="EI21" s="9">
        <v>3270687618.5300002</v>
      </c>
      <c r="EJ21" s="9">
        <v>2000000000</v>
      </c>
      <c r="EK21" s="9"/>
      <c r="EL21" s="9">
        <v>24823081291.290001</v>
      </c>
      <c r="EM21" s="9">
        <v>19051859.370000001</v>
      </c>
      <c r="EN21" s="9">
        <v>3199939611.5300002</v>
      </c>
      <c r="EO21" s="9"/>
      <c r="EP21" s="9">
        <v>-39402693.619999997</v>
      </c>
      <c r="EQ21" s="9">
        <v>18753854.260000002</v>
      </c>
      <c r="ER21" s="9">
        <v>517600</v>
      </c>
      <c r="ES21" s="9"/>
      <c r="ET21" s="9"/>
      <c r="EU21" s="9"/>
      <c r="EV21" s="10"/>
      <c r="EW21" s="9">
        <v>33292629141.360001</v>
      </c>
      <c r="EX21" s="9">
        <v>7346854314.0299997</v>
      </c>
      <c r="EY21" s="9">
        <v>40639483455.389999</v>
      </c>
      <c r="EZ21" s="9"/>
      <c r="FA21" s="10"/>
      <c r="FB21" s="9">
        <v>133689317412.83</v>
      </c>
      <c r="FC21" s="9">
        <v>42678004124.339996</v>
      </c>
      <c r="FD21" s="9">
        <v>42678004124.339996</v>
      </c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>
        <v>42408709077.269997</v>
      </c>
      <c r="FT21" s="9">
        <v>37903891254.080002</v>
      </c>
      <c r="FU21" s="9"/>
      <c r="FV21" s="9"/>
      <c r="FW21" s="9"/>
      <c r="FX21" s="9">
        <v>178118109.93000001</v>
      </c>
      <c r="FY21" s="9">
        <v>548153989.13999999</v>
      </c>
      <c r="FZ21" s="9">
        <v>1576727634.3299999</v>
      </c>
      <c r="GA21" s="9">
        <v>1495261670.7</v>
      </c>
      <c r="GB21" s="9">
        <v>-325829302.24000001</v>
      </c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>
        <v>-48415522.149999999</v>
      </c>
      <c r="GN21" s="9">
        <v>453850831.55000001</v>
      </c>
      <c r="GO21" s="9">
        <v>-102785424.36</v>
      </c>
      <c r="GP21" s="9"/>
      <c r="GQ21" s="9">
        <v>122262020.88</v>
      </c>
      <c r="GR21" s="9">
        <v>1332864724.26</v>
      </c>
      <c r="GS21" s="9"/>
      <c r="GT21" s="10"/>
      <c r="GU21" s="9">
        <v>2129857101.6099999</v>
      </c>
      <c r="GV21" s="9">
        <v>63867353.380000003</v>
      </c>
      <c r="GW21" s="9">
        <v>39710490.700000003</v>
      </c>
      <c r="GX21" s="9"/>
      <c r="GY21" s="9"/>
      <c r="GZ21" s="10"/>
      <c r="HA21" s="9">
        <v>2154013964.29</v>
      </c>
      <c r="HB21" s="9">
        <v>759405544.25999999</v>
      </c>
      <c r="HC21" s="9"/>
      <c r="HD21" s="9"/>
      <c r="HE21" s="10"/>
      <c r="HF21" s="9">
        <v>1394608420.03</v>
      </c>
      <c r="HG21" s="9">
        <v>1394608420.03</v>
      </c>
      <c r="HH21" s="9"/>
      <c r="HI21" s="9">
        <v>847534863.22000003</v>
      </c>
      <c r="HJ21" s="9">
        <v>547073556.80999994</v>
      </c>
      <c r="HK21" s="9"/>
      <c r="HL21" s="9"/>
      <c r="HM21" s="9">
        <v>26535765.690000001</v>
      </c>
      <c r="HN21" s="9">
        <v>1421144185.72</v>
      </c>
      <c r="HO21" s="9">
        <v>857064860.62</v>
      </c>
      <c r="HP21" s="9">
        <v>564079325.10000002</v>
      </c>
      <c r="HQ21" s="9">
        <v>43326028073.68</v>
      </c>
      <c r="HR21" s="9">
        <v>96291131.719999999</v>
      </c>
      <c r="HS21" s="9">
        <v>8578927396.7399998</v>
      </c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10"/>
      <c r="IH21" s="9">
        <v>52001246602.139999</v>
      </c>
      <c r="II21" s="9"/>
      <c r="IJ21" s="9"/>
      <c r="IK21" s="9">
        <v>38984465672.779999</v>
      </c>
      <c r="IL21" s="9">
        <v>3354616719.9699998</v>
      </c>
      <c r="IM21" s="9">
        <v>2454442159.9299998</v>
      </c>
      <c r="IN21" s="9">
        <v>5701167524.54</v>
      </c>
      <c r="IO21" s="9"/>
      <c r="IP21" s="9"/>
      <c r="IQ21" s="9"/>
      <c r="IR21" s="9"/>
      <c r="IS21" s="9"/>
      <c r="IT21" s="9"/>
      <c r="IU21" s="10"/>
      <c r="IV21" s="9">
        <v>50494692077.220001</v>
      </c>
      <c r="IW21" s="9">
        <v>1506554524.9200001</v>
      </c>
      <c r="IX21" s="9">
        <v>1574356535.79</v>
      </c>
      <c r="IY21" s="9">
        <v>329496098.07999998</v>
      </c>
      <c r="IZ21" s="9">
        <v>250889833.28</v>
      </c>
      <c r="JA21" s="9">
        <v>12747115.279999999</v>
      </c>
      <c r="JB21" s="9">
        <v>311706.86</v>
      </c>
      <c r="JC21" s="9"/>
      <c r="JD21" s="10"/>
      <c r="JE21" s="9">
        <v>2167801289.29</v>
      </c>
      <c r="JF21" s="9">
        <v>7872620365.6899996</v>
      </c>
      <c r="JG21" s="9">
        <v>2437517171.6799998</v>
      </c>
      <c r="JH21" s="9"/>
      <c r="JI21" s="9"/>
      <c r="JJ21" s="9"/>
      <c r="JK21" s="9"/>
      <c r="JL21" s="10"/>
      <c r="JM21" s="9">
        <v>10310137537.370001</v>
      </c>
      <c r="JN21" s="9">
        <v>-8142336248.0799999</v>
      </c>
      <c r="JO21" s="9">
        <v>747291609.49000001</v>
      </c>
      <c r="JP21" s="9">
        <v>747291609.49000001</v>
      </c>
      <c r="JQ21" s="9">
        <v>43048125481.779999</v>
      </c>
      <c r="JR21" s="9">
        <v>212116.64</v>
      </c>
      <c r="JS21" s="9"/>
      <c r="JT21" s="9"/>
      <c r="JU21" s="10"/>
      <c r="JV21" s="9">
        <v>43795629207.910004</v>
      </c>
      <c r="JW21" s="9">
        <v>28498967947.07</v>
      </c>
      <c r="JX21" s="9">
        <v>2937901523.5799999</v>
      </c>
      <c r="JY21" s="9">
        <v>722504425.82000005</v>
      </c>
      <c r="JZ21" s="9">
        <v>174699849.78999999</v>
      </c>
      <c r="KA21" s="9"/>
      <c r="KB21" s="10"/>
      <c r="KC21" s="9">
        <v>31611569320.439999</v>
      </c>
      <c r="KD21" s="9">
        <v>12184059887.469999</v>
      </c>
      <c r="KE21" s="9">
        <v>1931954.52</v>
      </c>
      <c r="KF21" s="9"/>
      <c r="KG21" s="10"/>
      <c r="KH21" s="9">
        <v>5550210118.8299999</v>
      </c>
      <c r="KI21" s="9">
        <v>9105012946.3400002</v>
      </c>
      <c r="KJ21" s="9">
        <v>14655223065.17</v>
      </c>
      <c r="KK21" s="9">
        <v>1394608420.03</v>
      </c>
      <c r="KL21" s="9">
        <v>325829302.24000001</v>
      </c>
      <c r="KM21" s="9">
        <v>974575908.91999996</v>
      </c>
      <c r="KN21" s="9">
        <v>362422325.38</v>
      </c>
      <c r="KO21" s="9">
        <v>74659340.579999998</v>
      </c>
      <c r="KP21" s="9"/>
      <c r="KQ21" s="9"/>
      <c r="KR21" s="9">
        <v>-122262020.88</v>
      </c>
      <c r="KS21" s="9">
        <v>4277374.49</v>
      </c>
      <c r="KT21" s="9">
        <v>48415522.149999999</v>
      </c>
      <c r="KU21" s="9">
        <v>1600047803.9000001</v>
      </c>
      <c r="KV21" s="9">
        <v>-453850831.55000001</v>
      </c>
      <c r="KW21" s="9">
        <v>-4435081</v>
      </c>
      <c r="KX21" s="9">
        <v>-5018312.25</v>
      </c>
      <c r="KY21" s="9">
        <v>891827818.26999998</v>
      </c>
      <c r="KZ21" s="9">
        <v>-4242676190.3200002</v>
      </c>
      <c r="LA21" s="9">
        <v>1123777665.9000001</v>
      </c>
      <c r="LB21" s="9"/>
      <c r="LC21" s="9">
        <v>-232693641.83000001</v>
      </c>
      <c r="LD21" s="9"/>
      <c r="LE21" s="10"/>
      <c r="LF21" s="9">
        <v>1906554524.9200001</v>
      </c>
      <c r="LG21" s="9"/>
      <c r="LH21" s="9"/>
      <c r="LI21" s="9"/>
      <c r="LJ21" s="9">
        <v>15055223065.17</v>
      </c>
      <c r="LK21" s="9">
        <v>9105012946.3400002</v>
      </c>
      <c r="LL21" s="9"/>
      <c r="LM21" s="9"/>
      <c r="LN21" s="9"/>
      <c r="LO21" s="10"/>
      <c r="LP21" s="9">
        <v>5950210118.8299999</v>
      </c>
      <c r="LQ21" s="9">
        <v>2669847454.7199998</v>
      </c>
      <c r="LR21" s="9">
        <v>547073556.80999994</v>
      </c>
      <c r="LS21" s="9"/>
      <c r="LT21" s="9"/>
      <c r="LU21" s="9"/>
      <c r="LV21" s="9"/>
      <c r="LW21" s="9"/>
      <c r="LX21" s="9">
        <v>3199939611.5300002</v>
      </c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11" t="s">
        <v>1589</v>
      </c>
      <c r="MM21" s="11"/>
      <c r="MN21" s="9"/>
      <c r="MO21" s="11" t="s">
        <v>1528</v>
      </c>
      <c r="MP21" s="10"/>
      <c r="MQ21" s="11"/>
      <c r="MR21" s="11"/>
      <c r="MS21" s="11"/>
      <c r="MT21" s="10"/>
      <c r="MU21" s="12"/>
      <c r="MV21" s="9">
        <v>138377485.71000001</v>
      </c>
      <c r="MW21" s="9">
        <v>11385466175.629999</v>
      </c>
      <c r="MX21" s="9">
        <v>1120049682.1900001</v>
      </c>
      <c r="MY21" s="9">
        <v>0</v>
      </c>
      <c r="MZ21" s="9"/>
      <c r="NA21" s="9"/>
      <c r="NB21" s="9"/>
      <c r="NC21" s="9"/>
      <c r="ND21" s="9">
        <v>16955002599.09</v>
      </c>
      <c r="NE21" s="9">
        <v>5694664180.5500002</v>
      </c>
      <c r="NF21" s="9">
        <v>98086839.719999999</v>
      </c>
      <c r="NG21" s="9">
        <v>11162251578.82</v>
      </c>
      <c r="NH21" s="9">
        <v>901086059.97000003</v>
      </c>
      <c r="NI21" s="9">
        <v>111775145.38</v>
      </c>
      <c r="NJ21" s="9"/>
      <c r="NK21" s="9">
        <v>789310914.59000003</v>
      </c>
      <c r="NL21" s="9"/>
      <c r="NM21" s="9"/>
      <c r="NN21" s="9"/>
      <c r="NO21" s="9"/>
      <c r="NP21" s="9"/>
      <c r="NQ21" s="9"/>
      <c r="NR21" s="9"/>
      <c r="NS21" s="9"/>
      <c r="NT21" s="9">
        <v>25926532333.220001</v>
      </c>
      <c r="NU21" s="9">
        <v>2560714802.4000001</v>
      </c>
      <c r="NV21" s="9">
        <v>27396500</v>
      </c>
      <c r="NW21" s="9">
        <v>23338421030.82</v>
      </c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9"/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>
        <v>16209391985.99</v>
      </c>
      <c r="PC21" s="9">
        <v>15517415.18</v>
      </c>
      <c r="PD21" s="9"/>
      <c r="PE21" s="9"/>
      <c r="PF21" s="9"/>
      <c r="PG21" s="9"/>
      <c r="PH21" s="9">
        <v>2512382.4</v>
      </c>
      <c r="PI21" s="9">
        <v>16227421783.57</v>
      </c>
      <c r="PJ21" s="9">
        <v>16731141658.309999</v>
      </c>
      <c r="PK21" s="9"/>
      <c r="PL21" s="9"/>
      <c r="PM21" s="9"/>
      <c r="PN21" s="9"/>
      <c r="PO21" s="9"/>
      <c r="PP21" s="9"/>
      <c r="PQ21" s="9">
        <v>16731141658.309999</v>
      </c>
      <c r="PR21" s="9">
        <v>26386039199.23</v>
      </c>
      <c r="PS21" s="9"/>
      <c r="PT21" s="9"/>
      <c r="PU21" s="9"/>
      <c r="PV21" s="9"/>
      <c r="PW21" s="9"/>
      <c r="PX21" s="9"/>
      <c r="PY21" s="9">
        <v>26386039199.23</v>
      </c>
      <c r="PZ21" s="9">
        <v>43117180857.540001</v>
      </c>
      <c r="QA21" s="9">
        <v>2312270879.2399998</v>
      </c>
      <c r="QB21" s="9">
        <v>985000000</v>
      </c>
      <c r="QC21" s="9">
        <v>3545372361.1199999</v>
      </c>
      <c r="QD21" s="9"/>
      <c r="QE21" s="9"/>
      <c r="QF21" s="9"/>
      <c r="QG21" s="9"/>
      <c r="QH21" s="9"/>
      <c r="QI21" s="9"/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>
        <v>57631508.670000002</v>
      </c>
      <c r="RD21" s="9">
        <v>0</v>
      </c>
      <c r="RE21" s="9">
        <v>135970454.00999999</v>
      </c>
      <c r="RF21" s="9"/>
      <c r="RG21" s="9"/>
      <c r="RH21" s="9"/>
      <c r="RI21" s="9">
        <v>1610047803.9000001</v>
      </c>
      <c r="RJ21" s="9">
        <v>147928651.86000001</v>
      </c>
      <c r="RK21" s="9"/>
      <c r="RL21" s="9">
        <v>-701271.26</v>
      </c>
      <c r="RM21" s="9"/>
      <c r="RN21" s="9">
        <v>33843789.920000002</v>
      </c>
      <c r="RO21" s="9"/>
      <c r="RP21" s="9"/>
      <c r="RQ21" s="9"/>
      <c r="RR21" s="9"/>
      <c r="RS21" s="9">
        <v>287900371.69999999</v>
      </c>
      <c r="RT21" s="9">
        <v>952942385.14999998</v>
      </c>
      <c r="RU21" s="9">
        <v>13506292.140000001</v>
      </c>
      <c r="RV21" s="9">
        <v>217247758.28</v>
      </c>
      <c r="RW21" s="9"/>
      <c r="RX21" s="9">
        <v>13501849.68</v>
      </c>
      <c r="RY21" s="9">
        <v>36956768.259999998</v>
      </c>
      <c r="RZ21" s="9">
        <v>64057947.649999999</v>
      </c>
      <c r="SA21" s="9"/>
      <c r="SB21" s="9"/>
      <c r="SC21" s="9"/>
      <c r="SD21" s="9"/>
      <c r="SE21" s="9"/>
      <c r="SF21" s="9"/>
      <c r="SG21" s="9"/>
      <c r="SH21" s="9">
        <v>3147567836.8600001</v>
      </c>
      <c r="SI21" s="9">
        <v>656405513.90999997</v>
      </c>
      <c r="SJ21" s="9">
        <v>793848756.73000002</v>
      </c>
      <c r="SK21" s="9">
        <v>2326812838.3899999</v>
      </c>
      <c r="SL21" s="9">
        <v>2464256081.21</v>
      </c>
      <c r="SM21" s="9"/>
      <c r="SN21" s="9">
        <v>13803464.390000001</v>
      </c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>
        <v>19358207102.349998</v>
      </c>
      <c r="TM21" s="11"/>
      <c r="TN21" s="11"/>
      <c r="TO21" s="11"/>
      <c r="TP21" s="11">
        <v>15864929042.93</v>
      </c>
      <c r="TQ21" s="11"/>
      <c r="TR21" s="11"/>
      <c r="TS21" s="11"/>
      <c r="TT21" s="11">
        <v>9586114861.2600002</v>
      </c>
      <c r="TU21" s="11"/>
      <c r="TV21" s="11"/>
      <c r="TW21" s="11"/>
      <c r="TX21" s="11">
        <v>5855961282.79</v>
      </c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>
        <v>3401286504.1199999</v>
      </c>
      <c r="VB21" s="11">
        <v>71.599999999999994</v>
      </c>
      <c r="VC21" s="11">
        <v>59069145.609999999</v>
      </c>
      <c r="VD21" s="11">
        <v>745758913.97000003</v>
      </c>
      <c r="VE21" s="11">
        <v>15.7</v>
      </c>
      <c r="VF21" s="11">
        <v>44887226.950000003</v>
      </c>
      <c r="VG21" s="11">
        <v>128531610.7</v>
      </c>
      <c r="VH21" s="11">
        <v>0</v>
      </c>
      <c r="VI21" s="11">
        <v>31070675.5</v>
      </c>
      <c r="VJ21" s="11">
        <v>231393818.69999999</v>
      </c>
      <c r="VK21" s="11">
        <v>4.8699999999999992</v>
      </c>
      <c r="VL21" s="11">
        <v>0</v>
      </c>
      <c r="VM21" s="11">
        <v>84854307.040000007</v>
      </c>
      <c r="VN21" s="11">
        <v>5568939.7400000002</v>
      </c>
      <c r="VO21" s="11">
        <v>0</v>
      </c>
      <c r="VP21" s="11">
        <v>0</v>
      </c>
    </row>
    <row r="22" spans="3:588" ht="13.8">
      <c r="C22" t="s">
        <v>1578</v>
      </c>
      <c r="E22" s="11" t="s">
        <v>1614</v>
      </c>
      <c r="F22" s="9">
        <v>6681540585.9399996</v>
      </c>
      <c r="G22" s="9"/>
      <c r="H22" s="9"/>
      <c r="I22" s="9">
        <v>795372129.40999997</v>
      </c>
      <c r="J22" s="9">
        <v>22856975554.110001</v>
      </c>
      <c r="K22" s="9">
        <v>4371292501.5299997</v>
      </c>
      <c r="L22" s="9"/>
      <c r="M22" s="9"/>
      <c r="N22" s="9">
        <v>3203741.1</v>
      </c>
      <c r="O22" s="9">
        <v>35498042084.75</v>
      </c>
      <c r="P22" s="9"/>
      <c r="Q22" s="9"/>
      <c r="R22" s="9"/>
      <c r="S22" s="9">
        <v>896610.94</v>
      </c>
      <c r="T22" s="9"/>
      <c r="U22" s="9"/>
      <c r="V22" s="9"/>
      <c r="W22" s="9"/>
      <c r="X22" s="9"/>
      <c r="Y22" s="9"/>
      <c r="Z22" s="9"/>
      <c r="AA22" s="9"/>
      <c r="AB22" s="9">
        <v>148090502.84</v>
      </c>
      <c r="AC22" s="9"/>
      <c r="AD22" s="10"/>
      <c r="AE22" s="9">
        <v>70355413710.619995</v>
      </c>
      <c r="AF22" s="9"/>
      <c r="AG22" s="9"/>
      <c r="AH22" s="9">
        <v>451633394.18000001</v>
      </c>
      <c r="AI22" s="9"/>
      <c r="AJ22" s="9">
        <v>1801611760.77</v>
      </c>
      <c r="AK22" s="9">
        <v>394669944.33999997</v>
      </c>
      <c r="AL22" s="9">
        <v>339425179.41000003</v>
      </c>
      <c r="AM22" s="9">
        <v>2315605024.7199998</v>
      </c>
      <c r="AN22" s="9"/>
      <c r="AO22" s="9">
        <v>1306587519.9000001</v>
      </c>
      <c r="AP22" s="9">
        <v>9182.4500000000007</v>
      </c>
      <c r="AQ22" s="9"/>
      <c r="AR22" s="9"/>
      <c r="AS22" s="9">
        <v>987437445.99000001</v>
      </c>
      <c r="AT22" s="9"/>
      <c r="AU22" s="9"/>
      <c r="AV22" s="9">
        <v>60521020.240000002</v>
      </c>
      <c r="AW22" s="9">
        <v>34313464.789999999</v>
      </c>
      <c r="AX22" s="9"/>
      <c r="AY22" s="9">
        <v>2107315067.9200001</v>
      </c>
      <c r="AZ22" s="9"/>
      <c r="BA22" s="10"/>
      <c r="BB22" s="9">
        <v>9799129004.7099991</v>
      </c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10"/>
      <c r="BY22" s="9">
        <v>80154542715.330002</v>
      </c>
      <c r="BZ22" s="9">
        <v>1567880000</v>
      </c>
      <c r="CA22" s="9"/>
      <c r="CB22" s="9">
        <v>1276300</v>
      </c>
      <c r="CC22" s="9">
        <v>224989841.78999999</v>
      </c>
      <c r="CD22" s="9">
        <v>3820802596.46</v>
      </c>
      <c r="CE22" s="9">
        <v>24166986.440000001</v>
      </c>
      <c r="CF22" s="9">
        <v>353145734.93000001</v>
      </c>
      <c r="CG22" s="9"/>
      <c r="CH22" s="9">
        <v>250961670.83000001</v>
      </c>
      <c r="CI22" s="9"/>
      <c r="CJ22" s="9">
        <v>7851658450.1599998</v>
      </c>
      <c r="CK22" s="9"/>
      <c r="CL22" s="9"/>
      <c r="CM22" s="9"/>
      <c r="CN22" s="9">
        <v>6612670871.2700005</v>
      </c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>
        <v>121554100.5</v>
      </c>
      <c r="CZ22" s="9"/>
      <c r="DA22" s="10"/>
      <c r="DB22" s="9">
        <v>20829106552.380001</v>
      </c>
      <c r="DC22" s="9">
        <v>19221031247.82</v>
      </c>
      <c r="DD22" s="9">
        <v>10716678077.700001</v>
      </c>
      <c r="DE22" s="9">
        <v>3157079456.21</v>
      </c>
      <c r="DF22" s="9"/>
      <c r="DG22" s="9">
        <v>726067985.51999998</v>
      </c>
      <c r="DH22" s="9"/>
      <c r="DI22" s="9">
        <v>2936500</v>
      </c>
      <c r="DJ22" s="9">
        <v>6419700.1500000004</v>
      </c>
      <c r="DK22" s="9">
        <v>14432855</v>
      </c>
      <c r="DL22" s="9"/>
      <c r="DM22" s="10"/>
      <c r="DN22" s="9">
        <v>33844645822.400002</v>
      </c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10"/>
      <c r="EH22" s="9">
        <v>54673752374.779999</v>
      </c>
      <c r="EI22" s="9">
        <v>100000000</v>
      </c>
      <c r="EJ22" s="9"/>
      <c r="EK22" s="9"/>
      <c r="EL22" s="9">
        <v>24400828574.580002</v>
      </c>
      <c r="EM22" s="9"/>
      <c r="EN22" s="9">
        <v>912653231.75999999</v>
      </c>
      <c r="EO22" s="9"/>
      <c r="EP22" s="9"/>
      <c r="EQ22" s="9"/>
      <c r="ER22" s="9"/>
      <c r="ES22" s="9"/>
      <c r="ET22" s="9"/>
      <c r="EU22" s="9"/>
      <c r="EV22" s="10"/>
      <c r="EW22" s="9">
        <v>25413481806.34</v>
      </c>
      <c r="EX22" s="9">
        <v>67308534.209999993</v>
      </c>
      <c r="EY22" s="9">
        <v>25480790340.549999</v>
      </c>
      <c r="EZ22" s="9"/>
      <c r="FA22" s="10"/>
      <c r="FB22" s="9">
        <v>80154542715.330002</v>
      </c>
      <c r="FC22" s="9">
        <v>2246793134.2199998</v>
      </c>
      <c r="FD22" s="9">
        <v>2246793134.2199998</v>
      </c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>
        <v>2575273871.7600002</v>
      </c>
      <c r="FT22" s="9">
        <v>1879744854.1500001</v>
      </c>
      <c r="FU22" s="9"/>
      <c r="FV22" s="9"/>
      <c r="FW22" s="9"/>
      <c r="FX22" s="9">
        <v>34718580.960000001</v>
      </c>
      <c r="FY22" s="9">
        <v>23606446.449999999</v>
      </c>
      <c r="FZ22" s="9">
        <v>310023140.50999999</v>
      </c>
      <c r="GA22" s="9">
        <v>286706738.19</v>
      </c>
      <c r="GB22" s="9">
        <v>-40474111.5</v>
      </c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>
        <v>73938937.890000001</v>
      </c>
      <c r="GO22" s="9">
        <v>14851667.369999999</v>
      </c>
      <c r="GP22" s="9"/>
      <c r="GQ22" s="9">
        <v>-20659.650000000001</v>
      </c>
      <c r="GR22" s="9">
        <v>381235796.45999998</v>
      </c>
      <c r="GS22" s="9"/>
      <c r="GT22" s="10"/>
      <c r="GU22" s="9">
        <v>126673337.16</v>
      </c>
      <c r="GV22" s="9">
        <v>12177230.42</v>
      </c>
      <c r="GW22" s="9">
        <v>27850846.02</v>
      </c>
      <c r="GX22" s="9"/>
      <c r="GY22" s="9"/>
      <c r="GZ22" s="10"/>
      <c r="HA22" s="9">
        <v>110999721.56</v>
      </c>
      <c r="HB22" s="9">
        <v>12927600.52</v>
      </c>
      <c r="HC22" s="9"/>
      <c r="HD22" s="9"/>
      <c r="HE22" s="10"/>
      <c r="HF22" s="9">
        <v>98072121.040000007</v>
      </c>
      <c r="HG22" s="9">
        <v>98072121.040000007</v>
      </c>
      <c r="HH22" s="9"/>
      <c r="HI22" s="9">
        <v>12999923.18</v>
      </c>
      <c r="HJ22" s="9">
        <v>85072197.859999999</v>
      </c>
      <c r="HK22" s="9"/>
      <c r="HL22" s="9"/>
      <c r="HM22" s="9"/>
      <c r="HN22" s="9">
        <v>98072121.040000007</v>
      </c>
      <c r="HO22" s="9">
        <v>12999923.18</v>
      </c>
      <c r="HP22" s="9">
        <v>85072197.859999999</v>
      </c>
      <c r="HQ22" s="9">
        <v>1481489406.0699999</v>
      </c>
      <c r="HR22" s="9">
        <v>10387482.140000001</v>
      </c>
      <c r="HS22" s="9">
        <v>3701118636.1799998</v>
      </c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10"/>
      <c r="IH22" s="9">
        <v>5192995524.3900003</v>
      </c>
      <c r="II22" s="9"/>
      <c r="IJ22" s="9"/>
      <c r="IK22" s="9">
        <v>3793399993.4699998</v>
      </c>
      <c r="IL22" s="9">
        <v>183878187.88999999</v>
      </c>
      <c r="IM22" s="9">
        <v>71106439.670000002</v>
      </c>
      <c r="IN22" s="9">
        <v>2250003169.7600002</v>
      </c>
      <c r="IO22" s="9"/>
      <c r="IP22" s="9"/>
      <c r="IQ22" s="9"/>
      <c r="IR22" s="9"/>
      <c r="IS22" s="9"/>
      <c r="IT22" s="9"/>
      <c r="IU22" s="10"/>
      <c r="IV22" s="9">
        <v>6298387790.79</v>
      </c>
      <c r="IW22" s="9">
        <v>-1105392266.4000001</v>
      </c>
      <c r="IX22" s="9">
        <v>438620704.32999998</v>
      </c>
      <c r="IY22" s="9">
        <v>64298418.880000003</v>
      </c>
      <c r="IZ22" s="9">
        <v>33128374.370000001</v>
      </c>
      <c r="JA22" s="9">
        <v>22470042.870000001</v>
      </c>
      <c r="JB22" s="9">
        <v>39930000</v>
      </c>
      <c r="JC22" s="9"/>
      <c r="JD22" s="10"/>
      <c r="JE22" s="9">
        <v>598447540.45000005</v>
      </c>
      <c r="JF22" s="9">
        <v>705749319.80999994</v>
      </c>
      <c r="JG22" s="9">
        <v>213125000</v>
      </c>
      <c r="JH22" s="9"/>
      <c r="JI22" s="9">
        <v>51474107.600000001</v>
      </c>
      <c r="JJ22" s="9">
        <v>536300</v>
      </c>
      <c r="JK22" s="9"/>
      <c r="JL22" s="10"/>
      <c r="JM22" s="9">
        <v>970884727.40999997</v>
      </c>
      <c r="JN22" s="9">
        <v>-372437186.95999998</v>
      </c>
      <c r="JO22" s="9">
        <v>3890000</v>
      </c>
      <c r="JP22" s="9">
        <v>3890000</v>
      </c>
      <c r="JQ22" s="9">
        <v>5872140984.1700001</v>
      </c>
      <c r="JR22" s="9">
        <v>4210876691.79</v>
      </c>
      <c r="JS22" s="9">
        <v>6753920002</v>
      </c>
      <c r="JT22" s="9"/>
      <c r="JU22" s="10"/>
      <c r="JV22" s="9">
        <v>16840827677.959999</v>
      </c>
      <c r="JW22" s="9">
        <v>10228406165.67</v>
      </c>
      <c r="JX22" s="9">
        <v>2365182216.1399999</v>
      </c>
      <c r="JY22" s="9">
        <v>5361959.83</v>
      </c>
      <c r="JZ22" s="9">
        <v>1113943514.26</v>
      </c>
      <c r="KA22" s="9"/>
      <c r="KB22" s="10"/>
      <c r="KC22" s="9">
        <v>13707531896.07</v>
      </c>
      <c r="KD22" s="9">
        <v>3133295781.8899999</v>
      </c>
      <c r="KE22" s="9"/>
      <c r="KF22" s="9"/>
      <c r="KG22" s="10"/>
      <c r="KH22" s="9">
        <v>1655466328.53</v>
      </c>
      <c r="KI22" s="9">
        <v>3144989745.3099999</v>
      </c>
      <c r="KJ22" s="9">
        <v>4800456073.8400002</v>
      </c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10"/>
      <c r="LF22" s="9"/>
      <c r="LG22" s="9"/>
      <c r="LH22" s="9"/>
      <c r="LI22" s="9"/>
      <c r="LJ22" s="9"/>
      <c r="LK22" s="9"/>
      <c r="LL22" s="9"/>
      <c r="LM22" s="9"/>
      <c r="LN22" s="9"/>
      <c r="LO22" s="10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11" t="s">
        <v>1590</v>
      </c>
      <c r="MM22" s="11"/>
      <c r="MN22" s="9"/>
      <c r="MO22" s="11" t="s">
        <v>1528</v>
      </c>
      <c r="MP22" s="10"/>
      <c r="MQ22" s="11"/>
      <c r="MR22" s="11"/>
      <c r="MS22" s="11"/>
      <c r="MT22" s="10"/>
      <c r="MU22" s="12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>
        <v>266566419.56</v>
      </c>
      <c r="RJ22" s="9">
        <v>20958910.190000001</v>
      </c>
      <c r="RK22" s="9"/>
      <c r="RL22" s="9">
        <v>36270.21</v>
      </c>
      <c r="RM22" s="9">
        <v>1896233.37</v>
      </c>
      <c r="RN22" s="9">
        <v>39166725.240000002</v>
      </c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 t="s">
        <v>1744</v>
      </c>
      <c r="TK22" s="11" t="s">
        <v>1682</v>
      </c>
      <c r="TL22" s="11">
        <v>1736244210.0999999</v>
      </c>
      <c r="TM22" s="11">
        <v>546141731.34000003</v>
      </c>
      <c r="TN22" s="11">
        <v>59385754.340000004</v>
      </c>
      <c r="TO22" s="11" t="s">
        <v>1667</v>
      </c>
      <c r="TP22" s="11">
        <v>604188782.63999999</v>
      </c>
      <c r="TQ22" s="11">
        <v>526759277.14999998</v>
      </c>
      <c r="TR22" s="11">
        <v>68309952.319999993</v>
      </c>
      <c r="TS22" s="11" t="s">
        <v>1692</v>
      </c>
      <c r="TT22" s="11">
        <v>505564222</v>
      </c>
      <c r="TU22" s="11">
        <v>205643854.19</v>
      </c>
      <c r="TV22" s="11">
        <v>46473336.009999998</v>
      </c>
      <c r="TW22" s="11" t="s">
        <v>1717</v>
      </c>
      <c r="TX22" s="11">
        <v>397165492.69999999</v>
      </c>
      <c r="TY22" s="11">
        <v>130884337.45999999</v>
      </c>
      <c r="TZ22" s="11">
        <v>9053565.4700000007</v>
      </c>
      <c r="UA22" s="11" t="s">
        <v>1762</v>
      </c>
      <c r="UB22" s="11">
        <v>135259490.5</v>
      </c>
      <c r="UC22" s="11">
        <v>98100383</v>
      </c>
      <c r="UD22" s="11">
        <v>37159107.5</v>
      </c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</row>
    <row r="23" spans="3:588" ht="13.8">
      <c r="C23" t="s">
        <v>1549</v>
      </c>
      <c r="E23" s="11" t="s">
        <v>1550</v>
      </c>
      <c r="F23" s="9">
        <v>7486247504.6499996</v>
      </c>
      <c r="G23" s="9">
        <v>287945818.10000002</v>
      </c>
      <c r="H23" s="9">
        <v>1108434</v>
      </c>
      <c r="I23" s="9">
        <v>118641150.03</v>
      </c>
      <c r="J23" s="9">
        <v>2138564213.52</v>
      </c>
      <c r="K23" s="9">
        <v>197854745.46000001</v>
      </c>
      <c r="L23" s="9"/>
      <c r="M23" s="9"/>
      <c r="N23" s="9">
        <v>140140</v>
      </c>
      <c r="O23" s="9">
        <v>42844348760.440002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>
        <v>1169575096.1900001</v>
      </c>
      <c r="AC23" s="9"/>
      <c r="AD23" s="10"/>
      <c r="AE23" s="9">
        <v>54302114937.360001</v>
      </c>
      <c r="AF23" s="9"/>
      <c r="AG23" s="9"/>
      <c r="AH23" s="9">
        <v>2558625694.98</v>
      </c>
      <c r="AI23" s="9"/>
      <c r="AJ23" s="9">
        <v>786841825.76999998</v>
      </c>
      <c r="AK23" s="9">
        <v>683448915.40999997</v>
      </c>
      <c r="AL23" s="9"/>
      <c r="AM23" s="9">
        <v>2023691540.5</v>
      </c>
      <c r="AN23" s="9"/>
      <c r="AO23" s="9">
        <v>6272186920.0699997</v>
      </c>
      <c r="AP23" s="9"/>
      <c r="AQ23" s="9"/>
      <c r="AR23" s="9"/>
      <c r="AS23" s="9">
        <v>101321494.78</v>
      </c>
      <c r="AT23" s="9">
        <v>3663779.72</v>
      </c>
      <c r="AU23" s="9">
        <v>218388270.99000001</v>
      </c>
      <c r="AV23" s="9">
        <v>42452352.57</v>
      </c>
      <c r="AW23" s="9">
        <v>500291972.56999999</v>
      </c>
      <c r="AX23" s="9">
        <v>109701500.01000001</v>
      </c>
      <c r="AY23" s="9">
        <v>1836719352.76</v>
      </c>
      <c r="AZ23" s="9"/>
      <c r="BA23" s="10"/>
      <c r="BB23" s="9">
        <v>16522389779.200001</v>
      </c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>
        <v>57689074.969999999</v>
      </c>
      <c r="BW23" s="9"/>
      <c r="BX23" s="10"/>
      <c r="BY23" s="9">
        <v>70824504716.559998</v>
      </c>
      <c r="BZ23" s="9">
        <v>426498852.47000003</v>
      </c>
      <c r="CA23" s="9"/>
      <c r="CB23" s="9">
        <v>16338000</v>
      </c>
      <c r="CC23" s="9">
        <v>2568124337.8299999</v>
      </c>
      <c r="CD23" s="9">
        <v>10217899688.530001</v>
      </c>
      <c r="CE23" s="9">
        <v>77100765.299999997</v>
      </c>
      <c r="CF23" s="9">
        <v>1134460002.6800001</v>
      </c>
      <c r="CG23" s="9"/>
      <c r="CH23" s="9">
        <v>366931703.77999997</v>
      </c>
      <c r="CI23" s="9">
        <v>7642213.7699999996</v>
      </c>
      <c r="CJ23" s="9">
        <v>6080389633.1400003</v>
      </c>
      <c r="CK23" s="9"/>
      <c r="CL23" s="9"/>
      <c r="CM23" s="9"/>
      <c r="CN23" s="9">
        <v>13619507911.5</v>
      </c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>
        <v>20950459.390000001</v>
      </c>
      <c r="CZ23" s="9"/>
      <c r="DA23" s="10"/>
      <c r="DB23" s="9">
        <v>34535843568.389999</v>
      </c>
      <c r="DC23" s="9">
        <v>12498757955</v>
      </c>
      <c r="DD23" s="9">
        <v>7674813083.8599997</v>
      </c>
      <c r="DE23" s="9"/>
      <c r="DF23" s="9"/>
      <c r="DG23" s="9">
        <v>2002730735.72</v>
      </c>
      <c r="DH23" s="9">
        <v>94163800.890000001</v>
      </c>
      <c r="DI23" s="9">
        <v>496447506.05000001</v>
      </c>
      <c r="DJ23" s="9"/>
      <c r="DK23" s="9"/>
      <c r="DL23" s="9"/>
      <c r="DM23" s="10"/>
      <c r="DN23" s="9">
        <v>22766913081.52</v>
      </c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10"/>
      <c r="EH23" s="9">
        <v>57302756649.910004</v>
      </c>
      <c r="EI23" s="9">
        <v>1846220835</v>
      </c>
      <c r="EJ23" s="9"/>
      <c r="EK23" s="9"/>
      <c r="EL23" s="9">
        <v>1814433338.0899999</v>
      </c>
      <c r="EM23" s="9">
        <v>458090537.30000001</v>
      </c>
      <c r="EN23" s="9">
        <v>2521098049.8499999</v>
      </c>
      <c r="EO23" s="9"/>
      <c r="EP23" s="9">
        <v>1294362157.24</v>
      </c>
      <c r="EQ23" s="9"/>
      <c r="ER23" s="9">
        <v>506544.2</v>
      </c>
      <c r="ES23" s="9"/>
      <c r="ET23" s="9"/>
      <c r="EU23" s="9"/>
      <c r="EV23" s="10"/>
      <c r="EW23" s="9">
        <v>7934711461.6800003</v>
      </c>
      <c r="EX23" s="9">
        <v>5587036604.9700003</v>
      </c>
      <c r="EY23" s="9">
        <v>13521748066.65</v>
      </c>
      <c r="EZ23" s="9"/>
      <c r="FA23" s="10"/>
      <c r="FB23" s="9">
        <v>70824504716.559998</v>
      </c>
      <c r="FC23" s="9">
        <v>7692299841.7700005</v>
      </c>
      <c r="FD23" s="9">
        <v>7675041483.6999998</v>
      </c>
      <c r="FE23" s="9">
        <v>17073367.510000002</v>
      </c>
      <c r="FF23" s="9"/>
      <c r="FG23" s="9">
        <v>184990.56</v>
      </c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>
        <v>7353435775.29</v>
      </c>
      <c r="FT23" s="9">
        <v>5482578081.2299995</v>
      </c>
      <c r="FU23" s="9"/>
      <c r="FV23" s="9"/>
      <c r="FW23" s="9"/>
      <c r="FX23" s="9">
        <v>498431751.54000002</v>
      </c>
      <c r="FY23" s="9">
        <v>511584191.25999999</v>
      </c>
      <c r="FZ23" s="9">
        <v>433968707.26999998</v>
      </c>
      <c r="GA23" s="9">
        <v>376052394.67000002</v>
      </c>
      <c r="GB23" s="9">
        <v>-13378718.18</v>
      </c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>
        <v>200958714.68000001</v>
      </c>
      <c r="GN23" s="9">
        <v>337343823.68000001</v>
      </c>
      <c r="GO23" s="9">
        <v>197541264.08000001</v>
      </c>
      <c r="GP23" s="9"/>
      <c r="GQ23" s="9">
        <v>151202.07999999999</v>
      </c>
      <c r="GR23" s="9">
        <v>8320465.2699999996</v>
      </c>
      <c r="GS23" s="9"/>
      <c r="GT23" s="10"/>
      <c r="GU23" s="9">
        <v>885638272.19000006</v>
      </c>
      <c r="GV23" s="9">
        <v>21446596.010000002</v>
      </c>
      <c r="GW23" s="9">
        <v>31251183.620000001</v>
      </c>
      <c r="GX23" s="9"/>
      <c r="GY23" s="9"/>
      <c r="GZ23" s="10"/>
      <c r="HA23" s="9">
        <v>875833684.58000004</v>
      </c>
      <c r="HB23" s="9">
        <v>308406613.44</v>
      </c>
      <c r="HC23" s="9"/>
      <c r="HD23" s="9"/>
      <c r="HE23" s="10"/>
      <c r="HF23" s="9">
        <v>567427071.13999999</v>
      </c>
      <c r="HG23" s="9">
        <v>567425959.78999996</v>
      </c>
      <c r="HH23" s="9">
        <v>1111.3499999999999</v>
      </c>
      <c r="HI23" s="9">
        <v>370980762.47000003</v>
      </c>
      <c r="HJ23" s="9">
        <v>196446308.66999999</v>
      </c>
      <c r="HK23" s="9"/>
      <c r="HL23" s="9"/>
      <c r="HM23" s="9">
        <v>202297637.02000001</v>
      </c>
      <c r="HN23" s="9">
        <v>769724708.15999997</v>
      </c>
      <c r="HO23" s="9">
        <v>370994892.12</v>
      </c>
      <c r="HP23" s="9">
        <v>398729816.04000002</v>
      </c>
      <c r="HQ23" s="9">
        <v>10942822113.700001</v>
      </c>
      <c r="HR23" s="9">
        <v>3688118.42</v>
      </c>
      <c r="HS23" s="9">
        <v>8188176057.8400002</v>
      </c>
      <c r="HT23" s="9"/>
      <c r="HU23" s="9"/>
      <c r="HV23" s="9"/>
      <c r="HW23" s="9"/>
      <c r="HX23" s="9">
        <v>18588534.850000001</v>
      </c>
      <c r="HY23" s="9"/>
      <c r="HZ23" s="9"/>
      <c r="IA23" s="9"/>
      <c r="IB23" s="9"/>
      <c r="IC23" s="9"/>
      <c r="ID23" s="9"/>
      <c r="IE23" s="9"/>
      <c r="IF23" s="9"/>
      <c r="IG23" s="10"/>
      <c r="IH23" s="9">
        <v>19153274824.810001</v>
      </c>
      <c r="II23" s="9"/>
      <c r="IJ23" s="9"/>
      <c r="IK23" s="9">
        <v>13455351940.440001</v>
      </c>
      <c r="IL23" s="9">
        <v>514595710.75</v>
      </c>
      <c r="IM23" s="9">
        <v>1537181586.21</v>
      </c>
      <c r="IN23" s="9">
        <v>8048393047.1400003</v>
      </c>
      <c r="IO23" s="9">
        <v>138410000</v>
      </c>
      <c r="IP23" s="9"/>
      <c r="IQ23" s="9"/>
      <c r="IR23" s="9"/>
      <c r="IS23" s="9"/>
      <c r="IT23" s="9"/>
      <c r="IU23" s="10"/>
      <c r="IV23" s="9">
        <v>23693932284.540001</v>
      </c>
      <c r="IW23" s="9">
        <v>-4540657459.7299995</v>
      </c>
      <c r="IX23" s="9">
        <v>801483581.36000001</v>
      </c>
      <c r="IY23" s="9">
        <v>87711857.010000005</v>
      </c>
      <c r="IZ23" s="9">
        <v>539642.34</v>
      </c>
      <c r="JA23" s="9"/>
      <c r="JB23" s="9">
        <v>60979156.18</v>
      </c>
      <c r="JC23" s="9"/>
      <c r="JD23" s="10"/>
      <c r="JE23" s="9">
        <v>950714236.88999999</v>
      </c>
      <c r="JF23" s="9">
        <v>455812841.74000001</v>
      </c>
      <c r="JG23" s="9">
        <v>1422510364.3699999</v>
      </c>
      <c r="JH23" s="9"/>
      <c r="JI23" s="9">
        <v>115430585.41</v>
      </c>
      <c r="JJ23" s="9">
        <v>53640000</v>
      </c>
      <c r="JK23" s="9"/>
      <c r="JL23" s="10"/>
      <c r="JM23" s="9">
        <v>2047393791.52</v>
      </c>
      <c r="JN23" s="9">
        <v>-1096679554.6300001</v>
      </c>
      <c r="JO23" s="9">
        <v>304628500</v>
      </c>
      <c r="JP23" s="9">
        <v>203628500</v>
      </c>
      <c r="JQ23" s="9">
        <v>20244857938.049999</v>
      </c>
      <c r="JR23" s="9">
        <v>107000000</v>
      </c>
      <c r="JS23" s="9"/>
      <c r="JT23" s="9"/>
      <c r="JU23" s="10"/>
      <c r="JV23" s="9">
        <v>20656486438.049999</v>
      </c>
      <c r="JW23" s="9">
        <v>15952676619.26</v>
      </c>
      <c r="JX23" s="9">
        <v>2231904556.3299999</v>
      </c>
      <c r="JY23" s="9">
        <v>163639955.55000001</v>
      </c>
      <c r="JZ23" s="9">
        <v>176958022.44999999</v>
      </c>
      <c r="KA23" s="9"/>
      <c r="KB23" s="10"/>
      <c r="KC23" s="9">
        <v>18361539198.040001</v>
      </c>
      <c r="KD23" s="9">
        <v>2294947240.0100002</v>
      </c>
      <c r="KE23" s="9">
        <v>12733193.83</v>
      </c>
      <c r="KF23" s="9"/>
      <c r="KG23" s="10"/>
      <c r="KH23" s="9">
        <v>-3329656580.52</v>
      </c>
      <c r="KI23" s="9">
        <v>10150262301.120001</v>
      </c>
      <c r="KJ23" s="9">
        <v>6820605720.6000004</v>
      </c>
      <c r="KK23" s="9">
        <v>567427071.13999999</v>
      </c>
      <c r="KL23" s="9">
        <v>13587384.18</v>
      </c>
      <c r="KM23" s="9">
        <v>88200229.049999997</v>
      </c>
      <c r="KN23" s="9">
        <v>1661230.25</v>
      </c>
      <c r="KO23" s="9">
        <v>7355750.8200000003</v>
      </c>
      <c r="KP23" s="9"/>
      <c r="KQ23" s="9"/>
      <c r="KR23" s="9">
        <v>-151202.07999999999</v>
      </c>
      <c r="KS23" s="9">
        <v>13703.62</v>
      </c>
      <c r="KT23" s="9">
        <v>-200958714.68000001</v>
      </c>
      <c r="KU23" s="9">
        <v>336936509.32999998</v>
      </c>
      <c r="KV23" s="9">
        <v>-337343823.68000001</v>
      </c>
      <c r="KW23" s="9">
        <v>-151328082.11000001</v>
      </c>
      <c r="KX23" s="9">
        <v>91664973.549999997</v>
      </c>
      <c r="KY23" s="9">
        <v>-10983870202.02</v>
      </c>
      <c r="KZ23" s="9">
        <v>159214791.13999999</v>
      </c>
      <c r="LA23" s="9">
        <v>5844571246.1400003</v>
      </c>
      <c r="LB23" s="9"/>
      <c r="LC23" s="9"/>
      <c r="LD23" s="9"/>
      <c r="LE23" s="10"/>
      <c r="LF23" s="9">
        <v>-4540657459.7299995</v>
      </c>
      <c r="LG23" s="9"/>
      <c r="LH23" s="9"/>
      <c r="LI23" s="9"/>
      <c r="LJ23" s="9">
        <v>6820605720.6000004</v>
      </c>
      <c r="LK23" s="9">
        <v>10150262301.120001</v>
      </c>
      <c r="LL23" s="9"/>
      <c r="LM23" s="9"/>
      <c r="LN23" s="9"/>
      <c r="LO23" s="10"/>
      <c r="LP23" s="9">
        <v>-3329656580.52</v>
      </c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11" t="s">
        <v>1731</v>
      </c>
      <c r="MM23" s="11"/>
      <c r="MN23" s="9"/>
      <c r="MO23" s="11" t="s">
        <v>1528</v>
      </c>
      <c r="MP23" s="10"/>
      <c r="MQ23" s="11"/>
      <c r="MR23" s="11"/>
      <c r="MS23" s="11"/>
      <c r="MT23" s="10"/>
      <c r="MU23" s="12"/>
      <c r="MV23" s="9">
        <v>0</v>
      </c>
      <c r="MW23" s="9">
        <v>0</v>
      </c>
      <c r="MX23" s="9">
        <v>0</v>
      </c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>
        <v>336936509.32999998</v>
      </c>
      <c r="RJ23" s="9">
        <v>65583647.890000001</v>
      </c>
      <c r="RK23" s="9"/>
      <c r="RL23" s="9">
        <v>88347201.25</v>
      </c>
      <c r="RM23" s="9">
        <v>16352331.98</v>
      </c>
      <c r="RN23" s="9"/>
      <c r="RO23" s="9"/>
      <c r="RP23" s="9"/>
      <c r="RQ23" s="9"/>
      <c r="RR23" s="9"/>
      <c r="RS23" s="9"/>
      <c r="RT23" s="9"/>
      <c r="RU23" s="9"/>
      <c r="RV23" s="9"/>
      <c r="RW23" s="9"/>
      <c r="RX23" s="9"/>
      <c r="RY23" s="9"/>
      <c r="RZ23" s="9"/>
      <c r="SA23" s="9"/>
      <c r="SB23" s="9"/>
      <c r="SC23" s="9"/>
      <c r="SD23" s="9"/>
      <c r="SE23" s="9"/>
      <c r="SF23" s="9"/>
      <c r="SG23" s="9"/>
      <c r="SH23" s="9"/>
      <c r="SI23" s="9"/>
      <c r="SJ23" s="9"/>
      <c r="SK23" s="9"/>
      <c r="SL23" s="9"/>
      <c r="SM23" s="9"/>
      <c r="SN23" s="9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 t="s">
        <v>1745</v>
      </c>
      <c r="TK23" s="11" t="s">
        <v>1755</v>
      </c>
      <c r="TL23" s="11"/>
      <c r="TM23" s="11">
        <v>5365946872.4200001</v>
      </c>
      <c r="TN23" s="11">
        <v>1922814795.54</v>
      </c>
      <c r="TO23" s="11" t="s">
        <v>305</v>
      </c>
      <c r="TP23" s="11"/>
      <c r="TQ23" s="11">
        <v>70118089.549999997</v>
      </c>
      <c r="TR23" s="11">
        <v>232166893.71000001</v>
      </c>
      <c r="TS23" s="11" t="s">
        <v>1653</v>
      </c>
      <c r="TT23" s="11"/>
      <c r="TU23" s="11">
        <v>46513119.259999998</v>
      </c>
      <c r="TV23" s="11">
        <v>37481713.219999999</v>
      </c>
      <c r="TW23" s="11" t="s">
        <v>1758</v>
      </c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>
        <v>0</v>
      </c>
      <c r="VB23" s="11">
        <v>0</v>
      </c>
      <c r="VC23" s="11">
        <v>0</v>
      </c>
      <c r="VD23" s="11">
        <v>0</v>
      </c>
      <c r="VE23" s="11">
        <v>0</v>
      </c>
      <c r="VF23" s="11">
        <v>0</v>
      </c>
      <c r="VG23" s="11">
        <v>0</v>
      </c>
      <c r="VH23" s="11">
        <v>0</v>
      </c>
      <c r="VI23" s="11">
        <v>0</v>
      </c>
      <c r="VJ23" s="11">
        <v>0</v>
      </c>
      <c r="VK23" s="11">
        <v>0</v>
      </c>
      <c r="VL23" s="11">
        <v>0</v>
      </c>
      <c r="VM23" s="11">
        <v>0</v>
      </c>
      <c r="VN23" s="11">
        <v>0</v>
      </c>
      <c r="VO23" s="11">
        <v>0</v>
      </c>
      <c r="VP23" s="11">
        <v>0</v>
      </c>
    </row>
    <row r="24" spans="3:588" ht="13.8">
      <c r="C24" t="s">
        <v>1579</v>
      </c>
      <c r="E24" s="11" t="s">
        <v>1615</v>
      </c>
      <c r="F24" s="9">
        <v>1030231722.8</v>
      </c>
      <c r="G24" s="9"/>
      <c r="H24" s="9"/>
      <c r="I24" s="9"/>
      <c r="J24" s="9"/>
      <c r="K24" s="9">
        <v>95955528.299999997</v>
      </c>
      <c r="L24" s="9"/>
      <c r="M24" s="9"/>
      <c r="N24" s="9"/>
      <c r="O24" s="9">
        <v>1452192976.72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>
        <v>189999680.84</v>
      </c>
      <c r="AC24" s="9"/>
      <c r="AD24" s="10"/>
      <c r="AE24" s="9">
        <v>4383315956.2200003</v>
      </c>
      <c r="AF24" s="9"/>
      <c r="AG24" s="9"/>
      <c r="AH24" s="9">
        <v>549274712</v>
      </c>
      <c r="AI24" s="9"/>
      <c r="AJ24" s="9">
        <v>1222656222.54</v>
      </c>
      <c r="AK24" s="9">
        <v>1930797269.77</v>
      </c>
      <c r="AL24" s="9">
        <v>76750000</v>
      </c>
      <c r="AM24" s="9"/>
      <c r="AN24" s="9"/>
      <c r="AO24" s="9"/>
      <c r="AP24" s="9"/>
      <c r="AQ24" s="9"/>
      <c r="AR24" s="9"/>
      <c r="AS24" s="9">
        <v>2350449127.8499999</v>
      </c>
      <c r="AT24" s="9"/>
      <c r="AU24" s="9"/>
      <c r="AV24" s="9">
        <v>40277341.75</v>
      </c>
      <c r="AW24" s="9">
        <v>209578.63</v>
      </c>
      <c r="AX24" s="9"/>
      <c r="AY24" s="9">
        <v>847626942.70000005</v>
      </c>
      <c r="AZ24" s="9"/>
      <c r="BA24" s="10"/>
      <c r="BB24" s="9">
        <v>11044489842.690001</v>
      </c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10"/>
      <c r="BY24" s="9">
        <v>15427805798.91</v>
      </c>
      <c r="BZ24" s="9">
        <v>1957690000</v>
      </c>
      <c r="CA24" s="9"/>
      <c r="CB24" s="9"/>
      <c r="CC24" s="9"/>
      <c r="CD24" s="9">
        <v>34747939.390000001</v>
      </c>
      <c r="CE24" s="9">
        <v>2811393.51</v>
      </c>
      <c r="CF24" s="9">
        <v>5256485.63</v>
      </c>
      <c r="CG24" s="9"/>
      <c r="CH24" s="9"/>
      <c r="CI24" s="9"/>
      <c r="CJ24" s="9"/>
      <c r="CK24" s="9"/>
      <c r="CL24" s="9"/>
      <c r="CM24" s="9"/>
      <c r="CN24" s="9">
        <v>1081425689.6500001</v>
      </c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>
        <v>185759920</v>
      </c>
      <c r="CZ24" s="9"/>
      <c r="DA24" s="10"/>
      <c r="DB24" s="9">
        <v>4533074013.2700005</v>
      </c>
      <c r="DC24" s="9">
        <v>2565226887.0500002</v>
      </c>
      <c r="DD24" s="9"/>
      <c r="DE24" s="9"/>
      <c r="DF24" s="9"/>
      <c r="DG24" s="9"/>
      <c r="DH24" s="9"/>
      <c r="DI24" s="9">
        <v>94228520.510000005</v>
      </c>
      <c r="DJ24" s="9"/>
      <c r="DK24" s="9"/>
      <c r="DL24" s="9"/>
      <c r="DM24" s="10"/>
      <c r="DN24" s="9">
        <v>3538080568.1599998</v>
      </c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10"/>
      <c r="EH24" s="9">
        <v>8071154581.4300003</v>
      </c>
      <c r="EI24" s="9">
        <v>171526900</v>
      </c>
      <c r="EJ24" s="9"/>
      <c r="EK24" s="9"/>
      <c r="EL24" s="9">
        <v>7412478922.8999996</v>
      </c>
      <c r="EM24" s="9"/>
      <c r="EN24" s="9">
        <v>-523300113.83999997</v>
      </c>
      <c r="EO24" s="9"/>
      <c r="EP24" s="9">
        <v>282685561.51999998</v>
      </c>
      <c r="EQ24" s="9">
        <v>7386510.2699999996</v>
      </c>
      <c r="ER24" s="9"/>
      <c r="ES24" s="9"/>
      <c r="ET24" s="9"/>
      <c r="EU24" s="9"/>
      <c r="EV24" s="10"/>
      <c r="EW24" s="9">
        <v>7350777780.8500004</v>
      </c>
      <c r="EX24" s="9">
        <v>5873436.6299999999</v>
      </c>
      <c r="EY24" s="9">
        <v>7356651217.4799995</v>
      </c>
      <c r="EZ24" s="9"/>
      <c r="FA24" s="10"/>
      <c r="FB24" s="9">
        <v>15427805798.91</v>
      </c>
      <c r="FC24" s="9">
        <v>412931416.88</v>
      </c>
      <c r="FD24" s="9">
        <v>412931416.88</v>
      </c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>
        <v>485577803.38999999</v>
      </c>
      <c r="FT24" s="9">
        <v>313074115.82999998</v>
      </c>
      <c r="FU24" s="9"/>
      <c r="FV24" s="9"/>
      <c r="FW24" s="9"/>
      <c r="FX24" s="9">
        <v>17951067.190000001</v>
      </c>
      <c r="FY24" s="9">
        <v>34288719.219999999</v>
      </c>
      <c r="FZ24" s="9">
        <v>100332715.47</v>
      </c>
      <c r="GA24" s="9">
        <v>12466579.85</v>
      </c>
      <c r="GB24" s="9">
        <v>-7464605.8300000001</v>
      </c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>
        <v>26565847.859999999</v>
      </c>
      <c r="GO24" s="9">
        <v>26565847.859999999</v>
      </c>
      <c r="GP24" s="9"/>
      <c r="GQ24" s="9"/>
      <c r="GR24" s="9">
        <v>203831064.63999999</v>
      </c>
      <c r="GS24" s="9"/>
      <c r="GT24" s="10"/>
      <c r="GU24" s="9">
        <v>157750525.99000001</v>
      </c>
      <c r="GV24" s="9">
        <v>2164441.37</v>
      </c>
      <c r="GW24" s="9">
        <v>758100.88</v>
      </c>
      <c r="GX24" s="9"/>
      <c r="GY24" s="9"/>
      <c r="GZ24" s="10"/>
      <c r="HA24" s="9">
        <v>159156866.47999999</v>
      </c>
      <c r="HB24" s="9">
        <v>8609707.8900000006</v>
      </c>
      <c r="HC24" s="9"/>
      <c r="HD24" s="9"/>
      <c r="HE24" s="10"/>
      <c r="HF24" s="9">
        <v>150547158.59</v>
      </c>
      <c r="HG24" s="9"/>
      <c r="HH24" s="9"/>
      <c r="HI24" s="9">
        <v>-717938.3</v>
      </c>
      <c r="HJ24" s="9">
        <v>151265096.88999999</v>
      </c>
      <c r="HK24" s="9"/>
      <c r="HL24" s="9"/>
      <c r="HM24" s="9">
        <v>282685561.51999998</v>
      </c>
      <c r="HN24" s="9">
        <v>433232720.11000001</v>
      </c>
      <c r="HO24" s="9">
        <v>-717938.3</v>
      </c>
      <c r="HP24" s="9">
        <v>433950658.41000003</v>
      </c>
      <c r="HQ24" s="9">
        <v>466729909.73000002</v>
      </c>
      <c r="HR24" s="9"/>
      <c r="HS24" s="9">
        <v>1021672812.73</v>
      </c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10"/>
      <c r="IH24" s="9">
        <v>1488402722.46</v>
      </c>
      <c r="II24" s="9"/>
      <c r="IJ24" s="9"/>
      <c r="IK24" s="9">
        <v>1129880152.95</v>
      </c>
      <c r="IL24" s="9">
        <v>100634545.45999999</v>
      </c>
      <c r="IM24" s="9">
        <v>38864117.590000004</v>
      </c>
      <c r="IN24" s="9">
        <v>756611033.17999995</v>
      </c>
      <c r="IO24" s="9"/>
      <c r="IP24" s="9"/>
      <c r="IQ24" s="9"/>
      <c r="IR24" s="9"/>
      <c r="IS24" s="9"/>
      <c r="IT24" s="9"/>
      <c r="IU24" s="10"/>
      <c r="IV24" s="9">
        <v>2025989849.1800001</v>
      </c>
      <c r="IW24" s="9">
        <v>-537587126.72000003</v>
      </c>
      <c r="IX24" s="9"/>
      <c r="IY24" s="9"/>
      <c r="IZ24" s="9"/>
      <c r="JA24" s="9"/>
      <c r="JB24" s="9"/>
      <c r="JC24" s="9"/>
      <c r="JD24" s="10"/>
      <c r="JE24" s="9"/>
      <c r="JF24" s="9">
        <v>791957627.49000001</v>
      </c>
      <c r="JG24" s="9">
        <v>32900000</v>
      </c>
      <c r="JH24" s="9"/>
      <c r="JI24" s="9"/>
      <c r="JJ24" s="9"/>
      <c r="JK24" s="9"/>
      <c r="JL24" s="10"/>
      <c r="JM24" s="9">
        <v>824857627.49000001</v>
      </c>
      <c r="JN24" s="9">
        <v>-824857627.49000001</v>
      </c>
      <c r="JO24" s="9"/>
      <c r="JP24" s="9"/>
      <c r="JQ24" s="9">
        <v>3578899920</v>
      </c>
      <c r="JR24" s="9">
        <v>739703110</v>
      </c>
      <c r="JS24" s="9"/>
      <c r="JT24" s="9"/>
      <c r="JU24" s="10"/>
      <c r="JV24" s="9">
        <v>4318603030</v>
      </c>
      <c r="JW24" s="9">
        <v>2056683761.0599999</v>
      </c>
      <c r="JX24" s="9">
        <v>279568964.17000002</v>
      </c>
      <c r="JY24" s="9"/>
      <c r="JZ24" s="9">
        <v>603250000</v>
      </c>
      <c r="KA24" s="9"/>
      <c r="KB24" s="10"/>
      <c r="KC24" s="9">
        <v>2939502725.23</v>
      </c>
      <c r="KD24" s="9">
        <v>1379100304.77</v>
      </c>
      <c r="KE24" s="9"/>
      <c r="KF24" s="9"/>
      <c r="KG24" s="10"/>
      <c r="KH24" s="9">
        <v>16655550.560000001</v>
      </c>
      <c r="KI24" s="9">
        <v>541571172.24000001</v>
      </c>
      <c r="KJ24" s="9">
        <v>558226722.79999995</v>
      </c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10"/>
      <c r="LF24" s="9"/>
      <c r="LG24" s="9"/>
      <c r="LH24" s="9"/>
      <c r="LI24" s="9"/>
      <c r="LJ24" s="9"/>
      <c r="LK24" s="9"/>
      <c r="LL24" s="9"/>
      <c r="LM24" s="9"/>
      <c r="LN24" s="9"/>
      <c r="LO24" s="10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11" t="s">
        <v>1540</v>
      </c>
      <c r="MM24" s="11"/>
      <c r="MN24" s="9"/>
      <c r="MO24" s="11" t="s">
        <v>1528</v>
      </c>
      <c r="MP24" s="10"/>
      <c r="MQ24" s="11"/>
      <c r="MR24" s="11"/>
      <c r="MS24" s="11"/>
      <c r="MT24" s="10"/>
      <c r="MU24" s="12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RZ24" s="9"/>
      <c r="SA24" s="9"/>
      <c r="SB24" s="9"/>
      <c r="SC24" s="9"/>
      <c r="SD24" s="9"/>
      <c r="SE24" s="9"/>
      <c r="SF24" s="9"/>
      <c r="SG24" s="9"/>
      <c r="SH24" s="9"/>
      <c r="SI24" s="9"/>
      <c r="SJ24" s="9"/>
      <c r="SK24" s="9"/>
      <c r="SL24" s="9"/>
      <c r="SM24" s="9"/>
      <c r="SN24" s="9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 t="s">
        <v>1746</v>
      </c>
      <c r="TK24" s="11" t="s">
        <v>1668</v>
      </c>
      <c r="TL24" s="11">
        <v>226837450.97</v>
      </c>
      <c r="TM24" s="11"/>
      <c r="TN24" s="11"/>
      <c r="TO24" s="11" t="s">
        <v>1705</v>
      </c>
      <c r="TP24" s="11">
        <v>186826593.62</v>
      </c>
      <c r="TQ24" s="11"/>
      <c r="TR24" s="11"/>
      <c r="TS24" s="11" t="s">
        <v>1642</v>
      </c>
      <c r="TT24" s="11">
        <v>102193052.87</v>
      </c>
      <c r="TU24" s="11"/>
      <c r="TV24" s="11"/>
      <c r="TW24" s="11" t="s">
        <v>1759</v>
      </c>
      <c r="TX24" s="11">
        <v>91535878.239999995</v>
      </c>
      <c r="TY24" s="11"/>
      <c r="TZ24" s="11"/>
      <c r="UA24" s="11" t="s">
        <v>1763</v>
      </c>
      <c r="UB24" s="11">
        <v>38947300</v>
      </c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>
        <v>0</v>
      </c>
      <c r="VB24" s="11">
        <v>0</v>
      </c>
      <c r="VC24" s="11">
        <v>0</v>
      </c>
      <c r="VD24" s="11">
        <v>0</v>
      </c>
      <c r="VE24" s="11">
        <v>0</v>
      </c>
      <c r="VF24" s="11">
        <v>0</v>
      </c>
      <c r="VG24" s="11">
        <v>0</v>
      </c>
      <c r="VH24" s="11">
        <v>0</v>
      </c>
      <c r="VI24" s="11">
        <v>0</v>
      </c>
      <c r="VJ24" s="11">
        <v>0</v>
      </c>
      <c r="VK24" s="11">
        <v>0</v>
      </c>
      <c r="VL24" s="11">
        <v>0</v>
      </c>
      <c r="VM24" s="11">
        <v>0</v>
      </c>
      <c r="VN24" s="11">
        <v>0</v>
      </c>
      <c r="VO24" s="11">
        <v>0</v>
      </c>
      <c r="VP24" s="11">
        <v>0</v>
      </c>
    </row>
    <row r="25" spans="3:588" ht="13.8">
      <c r="C25" t="s">
        <v>1580</v>
      </c>
      <c r="E25" s="11" t="s">
        <v>1616</v>
      </c>
      <c r="F25" s="9">
        <v>103005839.81</v>
      </c>
      <c r="G25" s="9"/>
      <c r="H25" s="9"/>
      <c r="I25" s="9">
        <v>812183556.58000004</v>
      </c>
      <c r="J25" s="9">
        <v>1112665588.8599999</v>
      </c>
      <c r="K25" s="9">
        <v>17407896.440000001</v>
      </c>
      <c r="L25" s="9"/>
      <c r="M25" s="9"/>
      <c r="N25" s="9"/>
      <c r="O25" s="9">
        <v>3819829217.3699999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>
        <v>133491345.31</v>
      </c>
      <c r="AC25" s="9"/>
      <c r="AD25" s="10"/>
      <c r="AE25" s="9">
        <v>5998583444.3699999</v>
      </c>
      <c r="AF25" s="9"/>
      <c r="AG25" s="9"/>
      <c r="AH25" s="9">
        <v>1300000</v>
      </c>
      <c r="AI25" s="9"/>
      <c r="AJ25" s="9">
        <v>1696933600</v>
      </c>
      <c r="AK25" s="9">
        <v>641522.36</v>
      </c>
      <c r="AL25" s="9">
        <v>27100000</v>
      </c>
      <c r="AM25" s="9">
        <v>157136317.71000001</v>
      </c>
      <c r="AN25" s="9"/>
      <c r="AO25" s="9"/>
      <c r="AP25" s="9"/>
      <c r="AQ25" s="9"/>
      <c r="AR25" s="9"/>
      <c r="AS25" s="9"/>
      <c r="AT25" s="9"/>
      <c r="AU25" s="9"/>
      <c r="AV25" s="9"/>
      <c r="AW25" s="9">
        <v>3840442.63</v>
      </c>
      <c r="AX25" s="9"/>
      <c r="AY25" s="9"/>
      <c r="AZ25" s="9"/>
      <c r="BA25" s="10"/>
      <c r="BB25" s="9">
        <v>1886951882.7</v>
      </c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10"/>
      <c r="BY25" s="9">
        <v>7885535327.0699997</v>
      </c>
      <c r="BZ25" s="9">
        <v>97000000</v>
      </c>
      <c r="CA25" s="9"/>
      <c r="CB25" s="9">
        <v>102000000</v>
      </c>
      <c r="CC25" s="9">
        <v>252471632.53999999</v>
      </c>
      <c r="CD25" s="9">
        <v>249186475.34999999</v>
      </c>
      <c r="CE25" s="9">
        <v>448</v>
      </c>
      <c r="CF25" s="9">
        <v>38328483.310000002</v>
      </c>
      <c r="CG25" s="9"/>
      <c r="CH25" s="9">
        <v>711670.59</v>
      </c>
      <c r="CI25" s="9"/>
      <c r="CJ25" s="9">
        <v>355436181.50999999</v>
      </c>
      <c r="CK25" s="9"/>
      <c r="CL25" s="9"/>
      <c r="CM25" s="9"/>
      <c r="CN25" s="9">
        <v>162231878.05000001</v>
      </c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10"/>
      <c r="DB25" s="9">
        <v>1257366769.3499999</v>
      </c>
      <c r="DC25" s="9">
        <v>293750000</v>
      </c>
      <c r="DD25" s="9"/>
      <c r="DE25" s="9">
        <v>217693163.55000001</v>
      </c>
      <c r="DF25" s="9"/>
      <c r="DG25" s="9"/>
      <c r="DH25" s="9"/>
      <c r="DI25" s="9">
        <v>191331138.61000001</v>
      </c>
      <c r="DJ25" s="9"/>
      <c r="DK25" s="9"/>
      <c r="DL25" s="9"/>
      <c r="DM25" s="10"/>
      <c r="DN25" s="9">
        <v>702774302.15999997</v>
      </c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10"/>
      <c r="EH25" s="9">
        <v>1960141071.51</v>
      </c>
      <c r="EI25" s="9">
        <v>100000000</v>
      </c>
      <c r="EJ25" s="9"/>
      <c r="EK25" s="9"/>
      <c r="EL25" s="9">
        <v>5066969287.54</v>
      </c>
      <c r="EM25" s="9">
        <v>23308064.969999999</v>
      </c>
      <c r="EN25" s="9">
        <v>190156437.21000001</v>
      </c>
      <c r="EO25" s="9"/>
      <c r="EP25" s="9">
        <v>544960465.84000003</v>
      </c>
      <c r="EQ25" s="9"/>
      <c r="ER25" s="9"/>
      <c r="ES25" s="9"/>
      <c r="ET25" s="9"/>
      <c r="EU25" s="9"/>
      <c r="EV25" s="10"/>
      <c r="EW25" s="9">
        <v>5925394255.5600004</v>
      </c>
      <c r="EX25" s="9"/>
      <c r="EY25" s="9">
        <v>5925394255.5600004</v>
      </c>
      <c r="EZ25" s="9"/>
      <c r="FA25" s="10"/>
      <c r="FB25" s="9">
        <v>7885535327.0699997</v>
      </c>
      <c r="FC25" s="9">
        <v>396217394.39999998</v>
      </c>
      <c r="FD25" s="9">
        <v>396217394.39999998</v>
      </c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>
        <v>378011913.43000001</v>
      </c>
      <c r="FT25" s="9">
        <v>345884611.29000002</v>
      </c>
      <c r="FU25" s="9"/>
      <c r="FV25" s="9"/>
      <c r="FW25" s="9"/>
      <c r="FX25" s="9">
        <v>10542409.98</v>
      </c>
      <c r="FY25" s="9">
        <v>978996.21</v>
      </c>
      <c r="FZ25" s="9">
        <v>9852975.3300000001</v>
      </c>
      <c r="GA25" s="9">
        <v>2521896.41</v>
      </c>
      <c r="GB25" s="9">
        <v>-8231024.21</v>
      </c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>
        <v>11735200</v>
      </c>
      <c r="GN25" s="9">
        <v>1816522.36</v>
      </c>
      <c r="GO25" s="9">
        <v>-158477.64000000001</v>
      </c>
      <c r="GP25" s="9"/>
      <c r="GQ25" s="9">
        <v>44874.62</v>
      </c>
      <c r="GR25" s="9">
        <v>103009602.53</v>
      </c>
      <c r="GS25" s="9"/>
      <c r="GT25" s="10"/>
      <c r="GU25" s="9">
        <v>134811680.47999999</v>
      </c>
      <c r="GV25" s="9">
        <v>421037.83</v>
      </c>
      <c r="GW25" s="9">
        <v>1566004.17</v>
      </c>
      <c r="GX25" s="9"/>
      <c r="GY25" s="9"/>
      <c r="GZ25" s="10"/>
      <c r="HA25" s="9">
        <v>133666714.14</v>
      </c>
      <c r="HB25" s="9">
        <v>6347104.6399999997</v>
      </c>
      <c r="HC25" s="9"/>
      <c r="HD25" s="9"/>
      <c r="HE25" s="10"/>
      <c r="HF25" s="9">
        <v>127319609.5</v>
      </c>
      <c r="HG25" s="9">
        <v>127319609.5</v>
      </c>
      <c r="HH25" s="9"/>
      <c r="HI25" s="9"/>
      <c r="HJ25" s="9">
        <v>127319609.5</v>
      </c>
      <c r="HK25" s="9"/>
      <c r="HL25" s="9"/>
      <c r="HM25" s="9">
        <v>398626204.88999999</v>
      </c>
      <c r="HN25" s="9">
        <v>525945814.38999999</v>
      </c>
      <c r="HO25" s="9"/>
      <c r="HP25" s="9">
        <v>525945814.38999999</v>
      </c>
      <c r="HQ25" s="9">
        <v>307349026.76999998</v>
      </c>
      <c r="HR25" s="9">
        <v>9602.5300000000007</v>
      </c>
      <c r="HS25" s="9">
        <v>764339403.03999996</v>
      </c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10"/>
      <c r="IH25" s="9">
        <v>1071698032.34</v>
      </c>
      <c r="II25" s="9"/>
      <c r="IJ25" s="9"/>
      <c r="IK25" s="9">
        <v>239760385.75999999</v>
      </c>
      <c r="IL25" s="9">
        <v>5561126.5999999996</v>
      </c>
      <c r="IM25" s="9">
        <v>8381560.8799999999</v>
      </c>
      <c r="IN25" s="9">
        <v>693169966.45000005</v>
      </c>
      <c r="IO25" s="9"/>
      <c r="IP25" s="9"/>
      <c r="IQ25" s="9"/>
      <c r="IR25" s="9"/>
      <c r="IS25" s="9"/>
      <c r="IT25" s="9"/>
      <c r="IU25" s="10"/>
      <c r="IV25" s="9">
        <v>946873039.69000006</v>
      </c>
      <c r="IW25" s="9">
        <v>124824992.65000001</v>
      </c>
      <c r="IX25" s="9"/>
      <c r="IY25" s="9">
        <v>1975000</v>
      </c>
      <c r="IZ25" s="9"/>
      <c r="JA25" s="9"/>
      <c r="JB25" s="9">
        <v>50000000</v>
      </c>
      <c r="JC25" s="9"/>
      <c r="JD25" s="10"/>
      <c r="JE25" s="9">
        <v>51975000</v>
      </c>
      <c r="JF25" s="9">
        <v>36296055.090000004</v>
      </c>
      <c r="JG25" s="9">
        <v>2100000</v>
      </c>
      <c r="JH25" s="9"/>
      <c r="JI25" s="9"/>
      <c r="JJ25" s="9">
        <v>28000000</v>
      </c>
      <c r="JK25" s="9"/>
      <c r="JL25" s="10"/>
      <c r="JM25" s="9">
        <v>66396055.090000004</v>
      </c>
      <c r="JN25" s="9">
        <v>-14421055.09</v>
      </c>
      <c r="JO25" s="9"/>
      <c r="JP25" s="9"/>
      <c r="JQ25" s="9">
        <v>347000000</v>
      </c>
      <c r="JR25" s="9">
        <v>189760000</v>
      </c>
      <c r="JS25" s="9"/>
      <c r="JT25" s="9"/>
      <c r="JU25" s="10"/>
      <c r="JV25" s="9">
        <v>536760000</v>
      </c>
      <c r="JW25" s="9">
        <v>348057734.49000001</v>
      </c>
      <c r="JX25" s="9">
        <v>57044924.479999997</v>
      </c>
      <c r="JY25" s="9"/>
      <c r="JZ25" s="9">
        <v>214691304.22999999</v>
      </c>
      <c r="KA25" s="9"/>
      <c r="KB25" s="10"/>
      <c r="KC25" s="9">
        <v>619793963.20000005</v>
      </c>
      <c r="KD25" s="9">
        <v>-83033963.200000003</v>
      </c>
      <c r="KE25" s="9"/>
      <c r="KF25" s="9"/>
      <c r="KG25" s="10"/>
      <c r="KH25" s="9">
        <v>27369974.359999999</v>
      </c>
      <c r="KI25" s="9">
        <v>1635865.45</v>
      </c>
      <c r="KJ25" s="9">
        <v>29005839.809999999</v>
      </c>
      <c r="KK25" s="9">
        <v>127319609.5</v>
      </c>
      <c r="KL25" s="9">
        <v>8231024.21</v>
      </c>
      <c r="KM25" s="9">
        <v>4419812.4400000004</v>
      </c>
      <c r="KN25" s="9"/>
      <c r="KO25" s="9"/>
      <c r="KP25" s="9"/>
      <c r="KQ25" s="9"/>
      <c r="KR25" s="9">
        <v>-44874.62</v>
      </c>
      <c r="KS25" s="9"/>
      <c r="KT25" s="9">
        <v>-11735200</v>
      </c>
      <c r="KU25" s="9">
        <v>2691304.23</v>
      </c>
      <c r="KV25" s="9">
        <v>-1816522.36</v>
      </c>
      <c r="KW25" s="9">
        <v>-2057756.05</v>
      </c>
      <c r="KX25" s="9">
        <v>135809201.63</v>
      </c>
      <c r="KY25" s="9">
        <v>51905343.950000003</v>
      </c>
      <c r="KZ25" s="9">
        <v>-1057145748.91</v>
      </c>
      <c r="LA25" s="9">
        <v>867248798.63</v>
      </c>
      <c r="LB25" s="9"/>
      <c r="LC25" s="9"/>
      <c r="LD25" s="9"/>
      <c r="LE25" s="10"/>
      <c r="LF25" s="9">
        <v>124824992.65000001</v>
      </c>
      <c r="LG25" s="9"/>
      <c r="LH25" s="9"/>
      <c r="LI25" s="9"/>
      <c r="LJ25" s="9">
        <v>29005839.809999999</v>
      </c>
      <c r="LK25" s="9">
        <v>1635865.45</v>
      </c>
      <c r="LL25" s="9"/>
      <c r="LM25" s="9"/>
      <c r="LN25" s="9"/>
      <c r="LO25" s="10"/>
      <c r="LP25" s="9">
        <v>27369974.359999999</v>
      </c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11" t="s">
        <v>1591</v>
      </c>
      <c r="MM25" s="11"/>
      <c r="MN25" s="9"/>
      <c r="MO25" s="11" t="s">
        <v>1528</v>
      </c>
      <c r="MP25" s="10"/>
      <c r="MQ25" s="11"/>
      <c r="MR25" s="11"/>
      <c r="MS25" s="11"/>
      <c r="MT25" s="10"/>
      <c r="MU25" s="12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9"/>
      <c r="QK25" s="9"/>
      <c r="QL25" s="9"/>
      <c r="QM25" s="9"/>
      <c r="QN25" s="9"/>
      <c r="QO25" s="9"/>
      <c r="QP25" s="9"/>
      <c r="QQ25" s="9"/>
      <c r="QR25" s="9"/>
      <c r="QS25" s="9"/>
      <c r="QT25" s="9"/>
      <c r="QU25" s="9"/>
      <c r="QV25" s="9"/>
      <c r="QW25" s="9"/>
      <c r="QX25" s="9"/>
      <c r="QY25" s="9"/>
      <c r="QZ25" s="9"/>
      <c r="RA25" s="9"/>
      <c r="RB25" s="9"/>
      <c r="RC25" s="9"/>
      <c r="RD25" s="9"/>
      <c r="RE25" s="9"/>
      <c r="RF25" s="9"/>
      <c r="RG25" s="9"/>
      <c r="RH25" s="9"/>
      <c r="RI25" s="9"/>
      <c r="RJ25" s="9">
        <v>256815.6</v>
      </c>
      <c r="RK25" s="9"/>
      <c r="RL25" s="9"/>
      <c r="RM25" s="9">
        <v>87407.78</v>
      </c>
      <c r="RN25" s="9">
        <v>2691304.23</v>
      </c>
      <c r="RO25" s="9"/>
      <c r="RP25" s="9"/>
      <c r="RQ25" s="9"/>
      <c r="RR25" s="9"/>
      <c r="RS25" s="9"/>
      <c r="RT25" s="9"/>
      <c r="RU25" s="9"/>
      <c r="RV25" s="9"/>
      <c r="RW25" s="9"/>
      <c r="RX25" s="9"/>
      <c r="RY25" s="9"/>
      <c r="RZ25" s="9"/>
      <c r="SA25" s="9"/>
      <c r="SB25" s="9"/>
      <c r="SC25" s="9"/>
      <c r="SD25" s="9"/>
      <c r="SE25" s="9"/>
      <c r="SF25" s="9"/>
      <c r="SG25" s="9"/>
      <c r="SH25" s="9"/>
      <c r="SI25" s="9"/>
      <c r="SJ25" s="9"/>
      <c r="SK25" s="9"/>
      <c r="SL25" s="9"/>
      <c r="SM25" s="9"/>
      <c r="SN25" s="9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 t="s">
        <v>1747</v>
      </c>
      <c r="TK25" s="11" t="s">
        <v>1654</v>
      </c>
      <c r="TL25" s="11">
        <v>464803434.75</v>
      </c>
      <c r="TM25" s="11">
        <v>338879633.44999999</v>
      </c>
      <c r="TN25" s="11">
        <v>48411376.210000001</v>
      </c>
      <c r="TO25" s="11" t="s">
        <v>1669</v>
      </c>
      <c r="TP25" s="11">
        <v>24689844.420000002</v>
      </c>
      <c r="TQ25" s="11">
        <v>2222281.69</v>
      </c>
      <c r="TR25" s="11">
        <v>5557243.75</v>
      </c>
      <c r="TS25" s="11" t="s">
        <v>1670</v>
      </c>
      <c r="TT25" s="11">
        <v>23776422.989999998</v>
      </c>
      <c r="TU25" s="11">
        <v>330338.78999999998</v>
      </c>
      <c r="TV25" s="11">
        <v>33691.24</v>
      </c>
      <c r="TW25" s="11"/>
      <c r="TX25" s="11">
        <v>6354809.9000000004</v>
      </c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>
        <v>0</v>
      </c>
      <c r="VB25" s="11">
        <v>0</v>
      </c>
      <c r="VC25" s="11">
        <v>0</v>
      </c>
      <c r="VD25" s="11">
        <v>0</v>
      </c>
      <c r="VE25" s="11">
        <v>0</v>
      </c>
      <c r="VF25" s="11">
        <v>0</v>
      </c>
      <c r="VG25" s="11">
        <v>0</v>
      </c>
      <c r="VH25" s="11">
        <v>0</v>
      </c>
      <c r="VI25" s="11">
        <v>0</v>
      </c>
      <c r="VJ25" s="11">
        <v>0</v>
      </c>
      <c r="VK25" s="11">
        <v>0</v>
      </c>
      <c r="VL25" s="11">
        <v>0</v>
      </c>
      <c r="VM25" s="11">
        <v>0</v>
      </c>
      <c r="VN25" s="11">
        <v>0</v>
      </c>
      <c r="VO25" s="11">
        <v>0</v>
      </c>
      <c r="VP25" s="11">
        <v>0</v>
      </c>
    </row>
    <row r="26" spans="3:588" ht="13.8">
      <c r="C26" t="s">
        <v>1581</v>
      </c>
      <c r="E26" s="11" t="s">
        <v>1617</v>
      </c>
      <c r="F26" s="9">
        <v>6937829306.6599998</v>
      </c>
      <c r="G26" s="9"/>
      <c r="H26" s="9">
        <v>10575000</v>
      </c>
      <c r="I26" s="9">
        <v>55621466.079999998</v>
      </c>
      <c r="J26" s="9">
        <v>1336063640.27</v>
      </c>
      <c r="K26" s="9">
        <v>354319586.49000001</v>
      </c>
      <c r="L26" s="9"/>
      <c r="M26" s="9">
        <v>106564.55</v>
      </c>
      <c r="N26" s="9">
        <v>25255942.25</v>
      </c>
      <c r="O26" s="9">
        <v>18840781578.490002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>
        <v>856675330.19000006</v>
      </c>
      <c r="AC26" s="9"/>
      <c r="AD26" s="10"/>
      <c r="AE26" s="9">
        <v>28417228414.98</v>
      </c>
      <c r="AF26" s="9"/>
      <c r="AG26" s="9"/>
      <c r="AH26" s="9">
        <v>937730358.32000005</v>
      </c>
      <c r="AI26" s="9"/>
      <c r="AJ26" s="9">
        <v>1175930013.3499999</v>
      </c>
      <c r="AK26" s="9">
        <v>315765754.92000002</v>
      </c>
      <c r="AL26" s="9"/>
      <c r="AM26" s="9">
        <v>302703475.5</v>
      </c>
      <c r="AN26" s="9"/>
      <c r="AO26" s="9">
        <v>526614612.20999998</v>
      </c>
      <c r="AP26" s="9"/>
      <c r="AQ26" s="9"/>
      <c r="AR26" s="9"/>
      <c r="AS26" s="9">
        <v>302388067.99000001</v>
      </c>
      <c r="AT26" s="9"/>
      <c r="AU26" s="9">
        <v>105222668.66</v>
      </c>
      <c r="AV26" s="9">
        <v>38617747.380000003</v>
      </c>
      <c r="AW26" s="9">
        <v>788749536.66999996</v>
      </c>
      <c r="AX26" s="9"/>
      <c r="AY26" s="9"/>
      <c r="AZ26" s="9"/>
      <c r="BA26" s="10"/>
      <c r="BB26" s="9">
        <v>4493722235</v>
      </c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10"/>
      <c r="BY26" s="9">
        <v>32910950649.98</v>
      </c>
      <c r="BZ26" s="9"/>
      <c r="CA26" s="9"/>
      <c r="CB26" s="9"/>
      <c r="CC26" s="9">
        <v>601701848.10000002</v>
      </c>
      <c r="CD26" s="9">
        <v>11452365990.889999</v>
      </c>
      <c r="CE26" s="9">
        <v>87541546.450000003</v>
      </c>
      <c r="CF26" s="9">
        <v>716349380.72000003</v>
      </c>
      <c r="CG26" s="9"/>
      <c r="CH26" s="9">
        <v>288268597.13999999</v>
      </c>
      <c r="CI26" s="9">
        <v>168090000</v>
      </c>
      <c r="CJ26" s="9">
        <v>2081219800.3299999</v>
      </c>
      <c r="CK26" s="9"/>
      <c r="CL26" s="9"/>
      <c r="CM26" s="9"/>
      <c r="CN26" s="9">
        <v>2910129407.96</v>
      </c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10"/>
      <c r="DB26" s="9">
        <v>18305666571.59</v>
      </c>
      <c r="DC26" s="9">
        <v>2032436506.4400001</v>
      </c>
      <c r="DD26" s="9">
        <v>4953999082.3100004</v>
      </c>
      <c r="DE26" s="9">
        <v>250000</v>
      </c>
      <c r="DF26" s="9"/>
      <c r="DG26" s="9">
        <v>3006684.3</v>
      </c>
      <c r="DH26" s="9"/>
      <c r="DI26" s="9">
        <v>200661305.31</v>
      </c>
      <c r="DJ26" s="9"/>
      <c r="DK26" s="9"/>
      <c r="DL26" s="9"/>
      <c r="DM26" s="10"/>
      <c r="DN26" s="9">
        <v>7190353578.3599997</v>
      </c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10"/>
      <c r="EH26" s="9">
        <v>25496020149.950001</v>
      </c>
      <c r="EI26" s="9">
        <v>2671660000</v>
      </c>
      <c r="EJ26" s="9"/>
      <c r="EK26" s="9"/>
      <c r="EL26" s="9">
        <v>179074702.91</v>
      </c>
      <c r="EM26" s="9">
        <v>313546461</v>
      </c>
      <c r="EN26" s="9">
        <v>2625953133.4499998</v>
      </c>
      <c r="EO26" s="9"/>
      <c r="EP26" s="9">
        <v>743298795.69000006</v>
      </c>
      <c r="EQ26" s="9"/>
      <c r="ER26" s="9"/>
      <c r="ES26" s="9"/>
      <c r="ET26" s="9"/>
      <c r="EU26" s="9"/>
      <c r="EV26" s="10"/>
      <c r="EW26" s="9">
        <v>6533533093.0500002</v>
      </c>
      <c r="EX26" s="9">
        <v>881397406.98000002</v>
      </c>
      <c r="EY26" s="9">
        <v>7414930500.0299997</v>
      </c>
      <c r="EZ26" s="9"/>
      <c r="FA26" s="10"/>
      <c r="FB26" s="9">
        <v>32910950649.98</v>
      </c>
      <c r="FC26" s="9">
        <v>7031277143.3100004</v>
      </c>
      <c r="FD26" s="9">
        <v>7031277143.3100004</v>
      </c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>
        <v>5725241846.9300003</v>
      </c>
      <c r="FT26" s="9">
        <v>3157542791.0599999</v>
      </c>
      <c r="FU26" s="9"/>
      <c r="FV26" s="9"/>
      <c r="FW26" s="9"/>
      <c r="FX26" s="9">
        <v>1673173896.78</v>
      </c>
      <c r="FY26" s="9">
        <v>115680882.20999999</v>
      </c>
      <c r="FZ26" s="9">
        <v>244696760.28</v>
      </c>
      <c r="GA26" s="9">
        <v>339490859.44</v>
      </c>
      <c r="GB26" s="9">
        <v>-184989690.49000001</v>
      </c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>
        <v>44712786.350000001</v>
      </c>
      <c r="GO26" s="9">
        <v>4170826.38</v>
      </c>
      <c r="GP26" s="9"/>
      <c r="GQ26" s="9"/>
      <c r="GR26" s="9">
        <v>6873654.9000000004</v>
      </c>
      <c r="GS26" s="9"/>
      <c r="GT26" s="10"/>
      <c r="GU26" s="9">
        <v>1357621737.6300001</v>
      </c>
      <c r="GV26" s="9">
        <v>19784734.93</v>
      </c>
      <c r="GW26" s="9">
        <v>13904159.439999999</v>
      </c>
      <c r="GX26" s="9"/>
      <c r="GY26" s="9"/>
      <c r="GZ26" s="10"/>
      <c r="HA26" s="9">
        <v>1363502313.1199999</v>
      </c>
      <c r="HB26" s="9">
        <v>527593332.68000001</v>
      </c>
      <c r="HC26" s="9"/>
      <c r="HD26" s="9"/>
      <c r="HE26" s="10"/>
      <c r="HF26" s="9">
        <v>835908980.44000006</v>
      </c>
      <c r="HG26" s="9">
        <v>835908980.44000006</v>
      </c>
      <c r="HH26" s="9"/>
      <c r="HI26" s="9">
        <v>208207518.31</v>
      </c>
      <c r="HJ26" s="9">
        <v>627701462.13</v>
      </c>
      <c r="HK26" s="9"/>
      <c r="HL26" s="9"/>
      <c r="HM26" s="9">
        <v>238814527.63999999</v>
      </c>
      <c r="HN26" s="9">
        <v>1074723508.0799999</v>
      </c>
      <c r="HO26" s="9">
        <v>208207518.31</v>
      </c>
      <c r="HP26" s="9">
        <v>866515989.76999998</v>
      </c>
      <c r="HQ26" s="9">
        <v>6672387265.1999998</v>
      </c>
      <c r="HR26" s="9"/>
      <c r="HS26" s="9">
        <v>1729831773.26</v>
      </c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10"/>
      <c r="IH26" s="9">
        <v>8402219038.46</v>
      </c>
      <c r="II26" s="9"/>
      <c r="IJ26" s="9"/>
      <c r="IK26" s="9">
        <v>3783517198.5700002</v>
      </c>
      <c r="IL26" s="9">
        <v>407692567.67000002</v>
      </c>
      <c r="IM26" s="9">
        <v>2748617466.8200002</v>
      </c>
      <c r="IN26" s="9">
        <v>1963618520.6600001</v>
      </c>
      <c r="IO26" s="9"/>
      <c r="IP26" s="9"/>
      <c r="IQ26" s="9"/>
      <c r="IR26" s="9"/>
      <c r="IS26" s="9"/>
      <c r="IT26" s="9"/>
      <c r="IU26" s="10"/>
      <c r="IV26" s="9">
        <v>8903445753.7199993</v>
      </c>
      <c r="IW26" s="9">
        <v>-501226715.25999999</v>
      </c>
      <c r="IX26" s="9">
        <v>105500000</v>
      </c>
      <c r="IY26" s="9">
        <v>63086471.590000004</v>
      </c>
      <c r="IZ26" s="9">
        <v>100702.67</v>
      </c>
      <c r="JA26" s="9"/>
      <c r="JB26" s="9">
        <v>30006177.969999999</v>
      </c>
      <c r="JC26" s="9"/>
      <c r="JD26" s="10"/>
      <c r="JE26" s="9">
        <v>198693352.22999999</v>
      </c>
      <c r="JF26" s="9">
        <v>179734287.12</v>
      </c>
      <c r="JG26" s="9">
        <v>363000000</v>
      </c>
      <c r="JH26" s="9"/>
      <c r="JI26" s="9"/>
      <c r="JJ26" s="9"/>
      <c r="JK26" s="9"/>
      <c r="JL26" s="10"/>
      <c r="JM26" s="9">
        <v>542734287.12</v>
      </c>
      <c r="JN26" s="9">
        <v>-344040934.88999999</v>
      </c>
      <c r="JO26" s="9">
        <v>210000000</v>
      </c>
      <c r="JP26" s="9">
        <v>210000000</v>
      </c>
      <c r="JQ26" s="9">
        <v>4535956048</v>
      </c>
      <c r="JR26" s="9"/>
      <c r="JS26" s="9"/>
      <c r="JT26" s="9"/>
      <c r="JU26" s="10"/>
      <c r="JV26" s="9">
        <v>4745956048</v>
      </c>
      <c r="JW26" s="9">
        <v>3529000000</v>
      </c>
      <c r="JX26" s="9">
        <v>947385152.47000003</v>
      </c>
      <c r="JY26" s="9">
        <v>420000000</v>
      </c>
      <c r="JZ26" s="9">
        <v>89120066.659999996</v>
      </c>
      <c r="KA26" s="9"/>
      <c r="KB26" s="10"/>
      <c r="KC26" s="9">
        <v>4565505219.1300001</v>
      </c>
      <c r="KD26" s="9">
        <v>180450828.87</v>
      </c>
      <c r="KE26" s="9"/>
      <c r="KF26" s="9"/>
      <c r="KG26" s="10"/>
      <c r="KH26" s="9">
        <v>-664816821.27999997</v>
      </c>
      <c r="KI26" s="9">
        <v>7518508737.9399996</v>
      </c>
      <c r="KJ26" s="9">
        <v>6853691916.6599998</v>
      </c>
      <c r="KK26" s="9">
        <v>824583272.86000001</v>
      </c>
      <c r="KL26" s="9">
        <v>184989690.49000001</v>
      </c>
      <c r="KM26" s="9">
        <v>60295504.719999999</v>
      </c>
      <c r="KN26" s="9">
        <v>43333350.409999996</v>
      </c>
      <c r="KO26" s="9">
        <v>8217428.04</v>
      </c>
      <c r="KP26" s="9"/>
      <c r="KQ26" s="9"/>
      <c r="KR26" s="9"/>
      <c r="KS26" s="9">
        <v>-41861.730000000003</v>
      </c>
      <c r="KT26" s="9"/>
      <c r="KU26" s="9">
        <v>455971426.24000001</v>
      </c>
      <c r="KV26" s="9">
        <v>-44712786.350000001</v>
      </c>
      <c r="KW26" s="9">
        <v>-75673074.829999998</v>
      </c>
      <c r="KX26" s="9"/>
      <c r="KY26" s="9">
        <v>-855475508.30999994</v>
      </c>
      <c r="KZ26" s="9">
        <v>1075252134.8599999</v>
      </c>
      <c r="LA26" s="9">
        <v>-2189291999.2399998</v>
      </c>
      <c r="LB26" s="9"/>
      <c r="LC26" s="9"/>
      <c r="LD26" s="9"/>
      <c r="LE26" s="10"/>
      <c r="LF26" s="9">
        <v>-501226715.25999999</v>
      </c>
      <c r="LG26" s="9"/>
      <c r="LH26" s="9"/>
      <c r="LI26" s="9"/>
      <c r="LJ26" s="9">
        <v>6853691916.6599998</v>
      </c>
      <c r="LK26" s="9">
        <v>7518508737.9399996</v>
      </c>
      <c r="LL26" s="9"/>
      <c r="LM26" s="9"/>
      <c r="LN26" s="9"/>
      <c r="LO26" s="10"/>
      <c r="LP26" s="9">
        <v>-664816821.27999997</v>
      </c>
      <c r="LQ26" s="9">
        <v>2210126769.7399998</v>
      </c>
      <c r="LR26" s="9">
        <v>627701462.13</v>
      </c>
      <c r="LS26" s="9"/>
      <c r="LT26" s="9">
        <v>168100000</v>
      </c>
      <c r="LU26" s="9">
        <v>43775098.420000002</v>
      </c>
      <c r="LV26" s="9"/>
      <c r="LW26" s="9"/>
      <c r="LX26" s="9">
        <v>2625953133.4499998</v>
      </c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11" t="s">
        <v>1589</v>
      </c>
      <c r="MM26" s="11"/>
      <c r="MN26" s="9"/>
      <c r="MO26" s="11" t="s">
        <v>1528</v>
      </c>
      <c r="MP26" s="10"/>
      <c r="MQ26" s="11"/>
      <c r="MR26" s="11"/>
      <c r="MS26" s="11"/>
      <c r="MT26" s="10"/>
      <c r="MU26" s="12"/>
      <c r="MV26" s="9">
        <v>3722217.31</v>
      </c>
      <c r="MW26" s="9">
        <v>12165353462.530001</v>
      </c>
      <c r="MX26" s="9">
        <v>2635888938.4499998</v>
      </c>
      <c r="MY26" s="9"/>
      <c r="MZ26" s="9"/>
      <c r="NA26" s="9"/>
      <c r="NB26" s="9"/>
      <c r="NC26" s="9"/>
      <c r="ND26" s="9">
        <v>403645322.95999998</v>
      </c>
      <c r="NE26" s="9">
        <v>100941847.45999999</v>
      </c>
      <c r="NF26" s="9"/>
      <c r="NG26" s="9">
        <v>302703475.5</v>
      </c>
      <c r="NH26" s="9">
        <v>1343549968.48</v>
      </c>
      <c r="NI26" s="9">
        <v>165057802.15000001</v>
      </c>
      <c r="NJ26" s="9">
        <v>2562152.98</v>
      </c>
      <c r="NK26" s="9">
        <v>1175930013.3499999</v>
      </c>
      <c r="NL26" s="9"/>
      <c r="NM26" s="9"/>
      <c r="NN26" s="9"/>
      <c r="NO26" s="9"/>
      <c r="NP26" s="9"/>
      <c r="NQ26" s="9"/>
      <c r="NR26" s="9"/>
      <c r="NS26" s="9"/>
      <c r="NT26" s="9">
        <v>371267909.88</v>
      </c>
      <c r="NU26" s="9">
        <v>68879841.890000001</v>
      </c>
      <c r="NV26" s="9"/>
      <c r="NW26" s="9">
        <v>302388067.99000001</v>
      </c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>
        <v>6937829306.6599998</v>
      </c>
      <c r="PC26" s="9"/>
      <c r="PD26" s="9"/>
      <c r="PE26" s="9"/>
      <c r="PF26" s="9"/>
      <c r="PG26" s="9"/>
      <c r="PH26" s="9"/>
      <c r="PI26" s="9">
        <v>6937829306.6599998</v>
      </c>
      <c r="PJ26" s="9"/>
      <c r="PK26" s="9"/>
      <c r="PL26" s="9"/>
      <c r="PM26" s="9"/>
      <c r="PN26" s="9"/>
      <c r="PO26" s="9"/>
      <c r="PP26" s="9"/>
      <c r="PQ26" s="9"/>
      <c r="PR26" s="9">
        <v>3054816048</v>
      </c>
      <c r="PS26" s="9"/>
      <c r="PT26" s="9"/>
      <c r="PU26" s="9"/>
      <c r="PV26" s="9"/>
      <c r="PW26" s="9"/>
      <c r="PX26" s="9"/>
      <c r="PY26" s="9">
        <v>3054816048</v>
      </c>
      <c r="PZ26" s="9">
        <v>3054816048</v>
      </c>
      <c r="QA26" s="9">
        <v>1022379541.5599999</v>
      </c>
      <c r="QB26" s="9">
        <v>1887749866.4000001</v>
      </c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>
        <v>-1010309.51</v>
      </c>
      <c r="RD26" s="9">
        <v>186000000</v>
      </c>
      <c r="RE26" s="9"/>
      <c r="RF26" s="9"/>
      <c r="RG26" s="9"/>
      <c r="RH26" s="9"/>
      <c r="RI26" s="9">
        <v>455971426.24000001</v>
      </c>
      <c r="RJ26" s="9">
        <v>129617444.5</v>
      </c>
      <c r="RK26" s="9"/>
      <c r="RL26" s="9"/>
      <c r="RM26" s="9">
        <v>13136877.699999999</v>
      </c>
      <c r="RN26" s="9"/>
      <c r="RO26" s="9"/>
      <c r="RP26" s="9"/>
      <c r="RQ26" s="9"/>
      <c r="RR26" s="9"/>
      <c r="RS26" s="9">
        <v>3109488.51</v>
      </c>
      <c r="RT26" s="9">
        <v>188019330.56999999</v>
      </c>
      <c r="RU26" s="9">
        <v>85652.21</v>
      </c>
      <c r="RV26" s="9">
        <v>11573401.9</v>
      </c>
      <c r="RW26" s="9"/>
      <c r="RX26" s="9"/>
      <c r="RY26" s="9"/>
      <c r="RZ26" s="9">
        <v>46237541.409999996</v>
      </c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 t="s">
        <v>1748</v>
      </c>
      <c r="TK26" s="11" t="s">
        <v>1691</v>
      </c>
      <c r="TL26" s="11">
        <v>6463635071.6000004</v>
      </c>
      <c r="TM26" s="11">
        <v>2580042309.3299999</v>
      </c>
      <c r="TN26" s="11">
        <v>3809788503.8200002</v>
      </c>
      <c r="TO26" s="11" t="s">
        <v>1670</v>
      </c>
      <c r="TP26" s="11">
        <v>238268088.46000001</v>
      </c>
      <c r="TQ26" s="11">
        <v>190971583.47</v>
      </c>
      <c r="TR26" s="11">
        <v>11923899.74</v>
      </c>
      <c r="TS26" s="11" t="s">
        <v>305</v>
      </c>
      <c r="TT26" s="11">
        <v>141200685.40000001</v>
      </c>
      <c r="TU26" s="11">
        <v>233695344.77000001</v>
      </c>
      <c r="TV26" s="11">
        <v>-34363299.299999997</v>
      </c>
      <c r="TW26" s="11" t="s">
        <v>1760</v>
      </c>
      <c r="TX26" s="11">
        <v>98132371.120000005</v>
      </c>
      <c r="TY26" s="11">
        <v>126799112.56999999</v>
      </c>
      <c r="TZ26" s="11">
        <v>9673429.4900000002</v>
      </c>
      <c r="UA26" s="11" t="s">
        <v>1669</v>
      </c>
      <c r="UB26" s="11">
        <v>68814377</v>
      </c>
      <c r="UC26" s="11">
        <v>24517701.199999999</v>
      </c>
      <c r="UD26" s="11">
        <v>44296675.799999997</v>
      </c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>
        <v>33142138.859999999</v>
      </c>
      <c r="VB26" s="11">
        <v>58.62</v>
      </c>
      <c r="VC26" s="11">
        <v>331421.38</v>
      </c>
      <c r="VD26" s="11">
        <v>492326.13</v>
      </c>
      <c r="VE26" s="11">
        <v>0.87</v>
      </c>
      <c r="VF26" s="11">
        <v>14769.78</v>
      </c>
      <c r="VG26" s="11">
        <v>247680.97</v>
      </c>
      <c r="VH26" s="11">
        <v>0</v>
      </c>
      <c r="VI26" s="11">
        <v>12384.05</v>
      </c>
      <c r="VJ26" s="11">
        <v>1638912</v>
      </c>
      <c r="VK26" s="11">
        <v>2.9</v>
      </c>
      <c r="VL26" s="11">
        <v>0</v>
      </c>
      <c r="VM26" s="11">
        <v>0</v>
      </c>
      <c r="VN26" s="11">
        <v>388713.68</v>
      </c>
      <c r="VO26" s="11">
        <v>0</v>
      </c>
      <c r="VP26" s="11">
        <v>0</v>
      </c>
    </row>
    <row r="27" spans="3:588" ht="13.8">
      <c r="C27" t="s">
        <v>1582</v>
      </c>
      <c r="E27" s="11" t="s">
        <v>1618</v>
      </c>
      <c r="F27" s="9">
        <v>3113471005.1100001</v>
      </c>
      <c r="G27" s="9"/>
      <c r="H27" s="9"/>
      <c r="I27" s="9">
        <v>998651514.57000005</v>
      </c>
      <c r="J27" s="9">
        <v>888757327.45000005</v>
      </c>
      <c r="K27" s="9">
        <v>562500021.04999995</v>
      </c>
      <c r="L27" s="9"/>
      <c r="M27" s="9"/>
      <c r="N27" s="9">
        <v>2850376.48</v>
      </c>
      <c r="O27" s="9">
        <v>1177999719.4400001</v>
      </c>
      <c r="P27" s="9"/>
      <c r="Q27" s="9"/>
      <c r="R27" s="9">
        <v>115552296.63</v>
      </c>
      <c r="S27" s="9"/>
      <c r="T27" s="9"/>
      <c r="U27" s="9"/>
      <c r="V27" s="9"/>
      <c r="W27" s="9"/>
      <c r="X27" s="9"/>
      <c r="Y27" s="9"/>
      <c r="Z27" s="9"/>
      <c r="AA27" s="9"/>
      <c r="AB27" s="9">
        <v>377684429.56</v>
      </c>
      <c r="AC27" s="9"/>
      <c r="AD27" s="10"/>
      <c r="AE27" s="9">
        <v>7237466690.29</v>
      </c>
      <c r="AF27" s="9"/>
      <c r="AG27" s="9"/>
      <c r="AH27" s="9">
        <v>1215865901</v>
      </c>
      <c r="AI27" s="9"/>
      <c r="AJ27" s="9">
        <v>384780273.95999998</v>
      </c>
      <c r="AK27" s="9">
        <v>735328965.25</v>
      </c>
      <c r="AL27" s="9"/>
      <c r="AM27" s="9">
        <v>5361682836.2600002</v>
      </c>
      <c r="AN27" s="9">
        <v>2221509.91</v>
      </c>
      <c r="AO27" s="9">
        <v>4601987402.5600004</v>
      </c>
      <c r="AP27" s="9">
        <v>2605991.04</v>
      </c>
      <c r="AQ27" s="9"/>
      <c r="AR27" s="9"/>
      <c r="AS27" s="9">
        <v>7638054345.2600002</v>
      </c>
      <c r="AT27" s="9"/>
      <c r="AU27" s="9">
        <v>437804076.19999999</v>
      </c>
      <c r="AV27" s="9">
        <v>124631289.34999999</v>
      </c>
      <c r="AW27" s="9">
        <v>153867752.31</v>
      </c>
      <c r="AX27" s="9"/>
      <c r="AY27" s="9">
        <v>350166665.04000002</v>
      </c>
      <c r="AZ27" s="9"/>
      <c r="BA27" s="10"/>
      <c r="BB27" s="9">
        <v>21039595557.619999</v>
      </c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10"/>
      <c r="BY27" s="9">
        <v>28277062247.91</v>
      </c>
      <c r="BZ27" s="9">
        <v>1272070021.25</v>
      </c>
      <c r="CA27" s="9"/>
      <c r="CB27" s="9">
        <v>28000000</v>
      </c>
      <c r="CC27" s="9">
        <v>2300673137.5500002</v>
      </c>
      <c r="CD27" s="9">
        <v>188479212.66</v>
      </c>
      <c r="CE27" s="9">
        <v>355439467.79000002</v>
      </c>
      <c r="CF27" s="9">
        <v>225484990.97</v>
      </c>
      <c r="CG27" s="9"/>
      <c r="CH27" s="9">
        <v>11842500</v>
      </c>
      <c r="CI27" s="9">
        <v>40000000</v>
      </c>
      <c r="CJ27" s="9">
        <v>1047581389.04</v>
      </c>
      <c r="CK27" s="9"/>
      <c r="CL27" s="9"/>
      <c r="CM27" s="9">
        <v>39121374.789999999</v>
      </c>
      <c r="CN27" s="9">
        <v>1224905371.3800001</v>
      </c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>
        <v>1015858991.75</v>
      </c>
      <c r="CZ27" s="9"/>
      <c r="DA27" s="10"/>
      <c r="DB27" s="9">
        <v>7749456457.1800003</v>
      </c>
      <c r="DC27" s="9">
        <v>4605032097.5799999</v>
      </c>
      <c r="DD27" s="9">
        <v>1604846809.0699999</v>
      </c>
      <c r="DE27" s="9">
        <v>86514896.269999996</v>
      </c>
      <c r="DF27" s="9">
        <v>23497083.309999999</v>
      </c>
      <c r="DG27" s="9">
        <v>247185438.84999999</v>
      </c>
      <c r="DH27" s="9"/>
      <c r="DI27" s="9">
        <v>234834358.33000001</v>
      </c>
      <c r="DJ27" s="9">
        <v>1485000677.74</v>
      </c>
      <c r="DK27" s="9"/>
      <c r="DL27" s="9"/>
      <c r="DM27" s="10"/>
      <c r="DN27" s="9">
        <v>8286911361.1499996</v>
      </c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10"/>
      <c r="EH27" s="9">
        <v>16036367818.33</v>
      </c>
      <c r="EI27" s="9">
        <v>1561500000</v>
      </c>
      <c r="EJ27" s="9"/>
      <c r="EK27" s="9"/>
      <c r="EL27" s="9">
        <v>2060662025.8499999</v>
      </c>
      <c r="EM27" s="9">
        <v>1142732252.96</v>
      </c>
      <c r="EN27" s="9">
        <v>1862690001.29</v>
      </c>
      <c r="EO27" s="9"/>
      <c r="EP27" s="9">
        <v>47434490.109999999</v>
      </c>
      <c r="EQ27" s="9">
        <v>39516240.780000001</v>
      </c>
      <c r="ER27" s="9"/>
      <c r="ES27" s="9"/>
      <c r="ET27" s="9"/>
      <c r="EU27" s="9"/>
      <c r="EV27" s="10"/>
      <c r="EW27" s="9">
        <v>6714535010.9899998</v>
      </c>
      <c r="EX27" s="9">
        <v>5526159418.5900002</v>
      </c>
      <c r="EY27" s="9">
        <v>12240694429.58</v>
      </c>
      <c r="EZ27" s="9"/>
      <c r="FA27" s="10"/>
      <c r="FB27" s="9">
        <v>28277062247.91</v>
      </c>
      <c r="FC27" s="9">
        <v>8261219396.54</v>
      </c>
      <c r="FD27" s="9">
        <v>8261219396.54</v>
      </c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>
        <v>6997441655.0600004</v>
      </c>
      <c r="FT27" s="9">
        <v>5995377913.1599998</v>
      </c>
      <c r="FU27" s="9"/>
      <c r="FV27" s="9"/>
      <c r="FW27" s="9"/>
      <c r="FX27" s="9">
        <v>68143299.019999996</v>
      </c>
      <c r="FY27" s="9">
        <v>130840487.33</v>
      </c>
      <c r="FZ27" s="9">
        <v>465665656.68000001</v>
      </c>
      <c r="GA27" s="9">
        <v>202512215.27000001</v>
      </c>
      <c r="GB27" s="9">
        <v>-41851665.93</v>
      </c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>
        <v>-659809.28000000003</v>
      </c>
      <c r="GN27" s="9">
        <v>197692013.44999999</v>
      </c>
      <c r="GO27" s="9">
        <v>80166920.909999996</v>
      </c>
      <c r="GP27" s="9"/>
      <c r="GQ27" s="9">
        <v>19667.62</v>
      </c>
      <c r="GR27" s="9">
        <v>131444167.26000001</v>
      </c>
      <c r="GS27" s="9"/>
      <c r="GT27" s="10"/>
      <c r="GU27" s="9">
        <v>1592273780.53</v>
      </c>
      <c r="GV27" s="9">
        <v>67905138.75</v>
      </c>
      <c r="GW27" s="9">
        <v>6887907.8099999996</v>
      </c>
      <c r="GX27" s="9"/>
      <c r="GY27" s="9"/>
      <c r="GZ27" s="10"/>
      <c r="HA27" s="9">
        <v>1653291011.47</v>
      </c>
      <c r="HB27" s="9">
        <v>318552581.18000001</v>
      </c>
      <c r="HC27" s="9"/>
      <c r="HD27" s="9"/>
      <c r="HE27" s="10"/>
      <c r="HF27" s="9">
        <v>1334738430.29</v>
      </c>
      <c r="HG27" s="9">
        <v>1334738430.29</v>
      </c>
      <c r="HH27" s="9"/>
      <c r="HI27" s="9">
        <v>701660977.34000003</v>
      </c>
      <c r="HJ27" s="9">
        <v>633077452.95000005</v>
      </c>
      <c r="HK27" s="9"/>
      <c r="HL27" s="9"/>
      <c r="HM27" s="9">
        <v>50218800.630000003</v>
      </c>
      <c r="HN27" s="9">
        <v>1384957230.9200001</v>
      </c>
      <c r="HO27" s="9">
        <v>704445287.86000001</v>
      </c>
      <c r="HP27" s="9">
        <v>680511943.05999994</v>
      </c>
      <c r="HQ27" s="9">
        <v>7718102169.8500004</v>
      </c>
      <c r="HR27" s="9">
        <v>67209605.450000003</v>
      </c>
      <c r="HS27" s="9">
        <v>309196284.94</v>
      </c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10"/>
      <c r="IH27" s="9">
        <v>8094508060.2399998</v>
      </c>
      <c r="II27" s="9"/>
      <c r="IJ27" s="9"/>
      <c r="IK27" s="9">
        <v>4553127359</v>
      </c>
      <c r="IL27" s="9">
        <v>827957257.30999994</v>
      </c>
      <c r="IM27" s="9">
        <v>662505144.33000004</v>
      </c>
      <c r="IN27" s="9">
        <v>339415350.52999997</v>
      </c>
      <c r="IO27" s="9"/>
      <c r="IP27" s="9"/>
      <c r="IQ27" s="9"/>
      <c r="IR27" s="9"/>
      <c r="IS27" s="9"/>
      <c r="IT27" s="9"/>
      <c r="IU27" s="10"/>
      <c r="IV27" s="9">
        <v>6383005111.1700001</v>
      </c>
      <c r="IW27" s="9">
        <v>1711502949.0699999</v>
      </c>
      <c r="IX27" s="9">
        <v>29000000</v>
      </c>
      <c r="IY27" s="9">
        <v>145687254.91</v>
      </c>
      <c r="IZ27" s="9">
        <v>6358901.2599999998</v>
      </c>
      <c r="JA27" s="9"/>
      <c r="JB27" s="9">
        <v>42000000</v>
      </c>
      <c r="JC27" s="9"/>
      <c r="JD27" s="10"/>
      <c r="JE27" s="9">
        <v>223046156.16999999</v>
      </c>
      <c r="JF27" s="9">
        <v>4054475434.5900002</v>
      </c>
      <c r="JG27" s="9">
        <v>225240932.06999999</v>
      </c>
      <c r="JH27" s="9"/>
      <c r="JI27" s="9">
        <v>-195434843.47999999</v>
      </c>
      <c r="JJ27" s="9">
        <v>301862379.83999997</v>
      </c>
      <c r="JK27" s="9"/>
      <c r="JL27" s="10"/>
      <c r="JM27" s="9">
        <v>4386143903.0200005</v>
      </c>
      <c r="JN27" s="9">
        <v>-4163097746.8499999</v>
      </c>
      <c r="JO27" s="9">
        <v>17700000</v>
      </c>
      <c r="JP27" s="9">
        <v>17700000</v>
      </c>
      <c r="JQ27" s="9">
        <v>5300533145</v>
      </c>
      <c r="JR27" s="9">
        <v>45543591.369999997</v>
      </c>
      <c r="JS27" s="9"/>
      <c r="JT27" s="9"/>
      <c r="JU27" s="10"/>
      <c r="JV27" s="9">
        <v>5363776736.3699999</v>
      </c>
      <c r="JW27" s="9">
        <v>2471372532</v>
      </c>
      <c r="JX27" s="9">
        <v>704007922.16999996</v>
      </c>
      <c r="JY27" s="9">
        <v>150379642.50999999</v>
      </c>
      <c r="JZ27" s="9">
        <v>49629298.609999999</v>
      </c>
      <c r="KA27" s="9"/>
      <c r="KB27" s="10"/>
      <c r="KC27" s="9">
        <v>3225009752.7800002</v>
      </c>
      <c r="KD27" s="9">
        <v>2138766983.5899999</v>
      </c>
      <c r="KE27" s="9"/>
      <c r="KF27" s="9"/>
      <c r="KG27" s="10"/>
      <c r="KH27" s="9">
        <v>-312827814.19</v>
      </c>
      <c r="KI27" s="9">
        <v>3426298819.3000002</v>
      </c>
      <c r="KJ27" s="9">
        <v>3113471005.1100001</v>
      </c>
      <c r="KK27" s="9">
        <v>1334738430.29</v>
      </c>
      <c r="KL27" s="9">
        <v>41851665.93</v>
      </c>
      <c r="KM27" s="9">
        <v>444909393.32999998</v>
      </c>
      <c r="KN27" s="9">
        <v>454508078.20999998</v>
      </c>
      <c r="KO27" s="9">
        <v>30800106.489999998</v>
      </c>
      <c r="KP27" s="9"/>
      <c r="KQ27" s="9"/>
      <c r="KR27" s="9">
        <v>-19667.62</v>
      </c>
      <c r="KS27" s="9">
        <v>1437052.33</v>
      </c>
      <c r="KT27" s="9">
        <v>659809.28000000003</v>
      </c>
      <c r="KU27" s="9">
        <v>289895421.45999998</v>
      </c>
      <c r="KV27" s="9">
        <v>-197692013.44999999</v>
      </c>
      <c r="KW27" s="9">
        <v>-93310664.790000007</v>
      </c>
      <c r="KX27" s="9">
        <v>40507388.609999999</v>
      </c>
      <c r="KY27" s="9">
        <v>-830542743.00999999</v>
      </c>
      <c r="KZ27" s="9">
        <v>-350753817.16000003</v>
      </c>
      <c r="LA27" s="9">
        <v>518988843.16000003</v>
      </c>
      <c r="LB27" s="9"/>
      <c r="LC27" s="9"/>
      <c r="LD27" s="9"/>
      <c r="LE27" s="10"/>
      <c r="LF27" s="9">
        <v>1711502949.0699999</v>
      </c>
      <c r="LG27" s="9"/>
      <c r="LH27" s="9"/>
      <c r="LI27" s="9"/>
      <c r="LJ27" s="9">
        <v>3113471005.1100001</v>
      </c>
      <c r="LK27" s="9">
        <v>3426298819.3000002</v>
      </c>
      <c r="LL27" s="9"/>
      <c r="LM27" s="9"/>
      <c r="LN27" s="9"/>
      <c r="LO27" s="10"/>
      <c r="LP27" s="9">
        <v>-312827814.19</v>
      </c>
      <c r="LQ27" s="9">
        <v>1444721478.4200001</v>
      </c>
      <c r="LR27" s="9">
        <v>633077452.95000005</v>
      </c>
      <c r="LS27" s="9"/>
      <c r="LT27" s="9">
        <v>173838431.38</v>
      </c>
      <c r="LU27" s="9">
        <v>43572753.659999996</v>
      </c>
      <c r="LV27" s="9"/>
      <c r="LW27" s="9"/>
      <c r="LX27" s="9">
        <v>1862690001.29</v>
      </c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11" t="s">
        <v>1712</v>
      </c>
      <c r="MM27" s="11"/>
      <c r="MN27" s="9"/>
      <c r="MO27" s="11" t="s">
        <v>1528</v>
      </c>
      <c r="MP27" s="10"/>
      <c r="MQ27" s="11"/>
      <c r="MR27" s="11"/>
      <c r="MS27" s="11"/>
      <c r="MT27" s="10"/>
      <c r="MU27" s="12"/>
      <c r="MV27" s="9">
        <v>101238178.27000001</v>
      </c>
      <c r="MW27" s="9">
        <v>0</v>
      </c>
      <c r="MX27" s="9">
        <v>77677136.11999999</v>
      </c>
      <c r="MY27" s="9"/>
      <c r="MZ27" s="9"/>
      <c r="NA27" s="9"/>
      <c r="NB27" s="9"/>
      <c r="NC27" s="9">
        <v>0</v>
      </c>
      <c r="ND27" s="9">
        <v>9323761121.5200005</v>
      </c>
      <c r="NE27" s="9">
        <v>3961817363.02</v>
      </c>
      <c r="NF27" s="9">
        <v>260922.23999999999</v>
      </c>
      <c r="NG27" s="9">
        <v>5361682836.2600002</v>
      </c>
      <c r="NH27" s="9">
        <v>489670514.38999999</v>
      </c>
      <c r="NI27" s="9">
        <v>104890240.43000001</v>
      </c>
      <c r="NJ27" s="9"/>
      <c r="NK27" s="9">
        <v>384780273.95999998</v>
      </c>
      <c r="NL27" s="9"/>
      <c r="NM27" s="9"/>
      <c r="NN27" s="9"/>
      <c r="NO27" s="9"/>
      <c r="NP27" s="9"/>
      <c r="NQ27" s="9"/>
      <c r="NR27" s="9"/>
      <c r="NS27" s="9"/>
      <c r="NT27" s="9">
        <v>10264752524.379999</v>
      </c>
      <c r="NU27" s="9">
        <v>2562004903.79</v>
      </c>
      <c r="NV27" s="9">
        <v>64693275.329999998</v>
      </c>
      <c r="NW27" s="9">
        <v>7638054345.2600002</v>
      </c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>
        <v>3113471005.1100001</v>
      </c>
      <c r="PC27" s="9"/>
      <c r="PD27" s="9"/>
      <c r="PE27" s="9"/>
      <c r="PF27" s="9"/>
      <c r="PG27" s="9"/>
      <c r="PH27" s="9"/>
      <c r="PI27" s="9">
        <v>3113471005.1100001</v>
      </c>
      <c r="PJ27" s="9">
        <v>1272070021.25</v>
      </c>
      <c r="PK27" s="9"/>
      <c r="PL27" s="9"/>
      <c r="PM27" s="9"/>
      <c r="PN27" s="9"/>
      <c r="PO27" s="9"/>
      <c r="PP27" s="9"/>
      <c r="PQ27" s="9">
        <v>1272070021.25</v>
      </c>
      <c r="PR27" s="9">
        <v>5675991357.5799999</v>
      </c>
      <c r="PS27" s="9"/>
      <c r="PT27" s="9"/>
      <c r="PU27" s="9"/>
      <c r="PV27" s="9"/>
      <c r="PW27" s="9"/>
      <c r="PX27" s="9"/>
      <c r="PY27" s="9">
        <v>5675991357.5799999</v>
      </c>
      <c r="PZ27" s="9">
        <v>6948061378.8299999</v>
      </c>
      <c r="QA27" s="9">
        <v>1070959260</v>
      </c>
      <c r="QB27" s="9">
        <v>451076570.75</v>
      </c>
      <c r="QC27" s="9">
        <v>1004444444.45</v>
      </c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>
        <v>1698155.95</v>
      </c>
      <c r="RD27" s="9">
        <v>400373.33</v>
      </c>
      <c r="RE27" s="9"/>
      <c r="RF27" s="9"/>
      <c r="RG27" s="9"/>
      <c r="RH27" s="9"/>
      <c r="RI27" s="9">
        <v>293184062.93000001</v>
      </c>
      <c r="RJ27" s="9">
        <v>95332542.129999995</v>
      </c>
      <c r="RK27" s="9"/>
      <c r="RL27" s="9"/>
      <c r="RM27" s="9">
        <v>4660694.47</v>
      </c>
      <c r="RN27" s="9"/>
      <c r="RO27" s="9"/>
      <c r="RP27" s="9"/>
      <c r="RQ27" s="9"/>
      <c r="RR27" s="9"/>
      <c r="RS27" s="9">
        <v>74368987.909999996</v>
      </c>
      <c r="RT27" s="9">
        <v>267450053.88999999</v>
      </c>
      <c r="RU27" s="9">
        <v>12700667.17</v>
      </c>
      <c r="RV27" s="9">
        <v>38428625.560000002</v>
      </c>
      <c r="RW27" s="9">
        <v>6549190.1600000001</v>
      </c>
      <c r="RX27" s="9">
        <v>12168654.789999999</v>
      </c>
      <c r="RY27" s="9">
        <v>3853.21</v>
      </c>
      <c r="RZ27" s="9">
        <v>735419.77</v>
      </c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>
        <v>1180801.29</v>
      </c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 t="s">
        <v>1749</v>
      </c>
      <c r="TK27" s="11" t="s">
        <v>1656</v>
      </c>
      <c r="TL27" s="11">
        <v>6685727289.9799995</v>
      </c>
      <c r="TM27" s="11">
        <v>1815292812.48</v>
      </c>
      <c r="TN27" s="11">
        <v>835018525.75999999</v>
      </c>
      <c r="TO27" s="11" t="s">
        <v>1756</v>
      </c>
      <c r="TP27" s="11">
        <v>3357763300</v>
      </c>
      <c r="TQ27" s="11">
        <v>1640262583.0599999</v>
      </c>
      <c r="TR27" s="11">
        <v>424432793.70999998</v>
      </c>
      <c r="TS27" s="11" t="s">
        <v>1757</v>
      </c>
      <c r="TT27" s="11">
        <v>1008255824.7</v>
      </c>
      <c r="TU27" s="11">
        <v>680859218.62</v>
      </c>
      <c r="TV27" s="11">
        <v>273171771.95999998</v>
      </c>
      <c r="TW27" s="11" t="s">
        <v>1694</v>
      </c>
      <c r="TX27" s="11">
        <v>784367440.71000004</v>
      </c>
      <c r="TY27" s="11">
        <v>800146497.98000002</v>
      </c>
      <c r="TZ27" s="11">
        <v>88600155.689999998</v>
      </c>
      <c r="UA27" s="11" t="s">
        <v>1764</v>
      </c>
      <c r="UB27" s="11">
        <v>525011814.72000003</v>
      </c>
      <c r="UC27" s="11">
        <v>287533458.06999999</v>
      </c>
      <c r="UD27" s="11">
        <v>237478356.65000001</v>
      </c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>
        <v>0</v>
      </c>
      <c r="VB27" s="11">
        <v>0</v>
      </c>
      <c r="VC27" s="11">
        <v>0</v>
      </c>
      <c r="VD27" s="11">
        <v>0</v>
      </c>
      <c r="VE27" s="11">
        <v>0</v>
      </c>
      <c r="VF27" s="11">
        <v>0</v>
      </c>
      <c r="VG27" s="11">
        <v>0</v>
      </c>
      <c r="VH27" s="11">
        <v>0</v>
      </c>
      <c r="VI27" s="11">
        <v>0</v>
      </c>
      <c r="VJ27" s="11">
        <v>0</v>
      </c>
      <c r="VK27" s="11">
        <v>0</v>
      </c>
      <c r="VL27" s="11">
        <v>0</v>
      </c>
      <c r="VM27" s="11">
        <v>0</v>
      </c>
      <c r="VN27" s="11">
        <v>0</v>
      </c>
      <c r="VO27" s="11">
        <v>0</v>
      </c>
      <c r="VP27" s="11">
        <v>0</v>
      </c>
    </row>
    <row r="28" spans="3:588" ht="13.8">
      <c r="C28" t="s">
        <v>1538</v>
      </c>
      <c r="E28" s="11" t="s">
        <v>1548</v>
      </c>
      <c r="F28" s="9">
        <v>4463223936.3500004</v>
      </c>
      <c r="G28" s="9"/>
      <c r="H28" s="9">
        <v>210592494.83000001</v>
      </c>
      <c r="I28" s="9">
        <v>1716540991.24</v>
      </c>
      <c r="J28" s="9">
        <v>2337756206.3600001</v>
      </c>
      <c r="K28" s="9">
        <v>912902572.34000003</v>
      </c>
      <c r="L28" s="9"/>
      <c r="M28" s="9">
        <v>80140</v>
      </c>
      <c r="N28" s="9">
        <v>9884711.7699999996</v>
      </c>
      <c r="O28" s="9">
        <v>8461349638.0299997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>
        <v>310842737.54000002</v>
      </c>
      <c r="AC28" s="9"/>
      <c r="AD28" s="10"/>
      <c r="AE28" s="9">
        <v>18423173428.459999</v>
      </c>
      <c r="AF28" s="9"/>
      <c r="AG28" s="9"/>
      <c r="AH28" s="9">
        <v>488941318.60000002</v>
      </c>
      <c r="AI28" s="9"/>
      <c r="AJ28" s="9">
        <v>109738815.13</v>
      </c>
      <c r="AK28" s="9">
        <v>1270094306.76</v>
      </c>
      <c r="AL28" s="9"/>
      <c r="AM28" s="9">
        <v>5682891823.4899998</v>
      </c>
      <c r="AN28" s="9"/>
      <c r="AO28" s="9">
        <v>2938138653.1500001</v>
      </c>
      <c r="AP28" s="9">
        <v>37660965.159999996</v>
      </c>
      <c r="AQ28" s="9"/>
      <c r="AR28" s="9"/>
      <c r="AS28" s="9">
        <v>1757712438.76</v>
      </c>
      <c r="AT28" s="9"/>
      <c r="AU28" s="9">
        <v>51861210.259999998</v>
      </c>
      <c r="AV28" s="9">
        <v>217447289.90000001</v>
      </c>
      <c r="AW28" s="9">
        <v>46555735.369999997</v>
      </c>
      <c r="AX28" s="9"/>
      <c r="AY28" s="9">
        <v>2874706299.6599998</v>
      </c>
      <c r="AZ28" s="9"/>
      <c r="BA28" s="10"/>
      <c r="BB28" s="9">
        <v>15475748856.24</v>
      </c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10"/>
      <c r="BY28" s="9">
        <v>33898922284.700001</v>
      </c>
      <c r="BZ28" s="9">
        <v>3232388808.73</v>
      </c>
      <c r="CA28" s="9"/>
      <c r="CB28" s="9">
        <v>11060000</v>
      </c>
      <c r="CC28" s="9">
        <v>1395197997.3399999</v>
      </c>
      <c r="CD28" s="9">
        <v>512115228.02999997</v>
      </c>
      <c r="CE28" s="9">
        <v>252880649.58000001</v>
      </c>
      <c r="CF28" s="9">
        <v>290293001.08999997</v>
      </c>
      <c r="CG28" s="9"/>
      <c r="CH28" s="9">
        <v>102676465.23</v>
      </c>
      <c r="CI28" s="9">
        <v>22486522.789999999</v>
      </c>
      <c r="CJ28" s="9">
        <v>1847979194.54</v>
      </c>
      <c r="CK28" s="9"/>
      <c r="CL28" s="9"/>
      <c r="CM28" s="9"/>
      <c r="CN28" s="9">
        <v>1601091779.26</v>
      </c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>
        <v>34225565.5</v>
      </c>
      <c r="CZ28" s="9"/>
      <c r="DA28" s="10"/>
      <c r="DB28" s="9">
        <v>9302395212.0900002</v>
      </c>
      <c r="DC28" s="9">
        <v>8055768038.2299995</v>
      </c>
      <c r="DD28" s="9">
        <v>2192800000</v>
      </c>
      <c r="DE28" s="9">
        <v>1122096826.1500001</v>
      </c>
      <c r="DF28" s="9">
        <v>71498114.640000001</v>
      </c>
      <c r="DG28" s="9">
        <v>545453090.44000006</v>
      </c>
      <c r="DH28" s="9">
        <v>3321458.23</v>
      </c>
      <c r="DI28" s="9">
        <v>9112014.7899999991</v>
      </c>
      <c r="DJ28" s="9">
        <v>1655400034.8</v>
      </c>
      <c r="DK28" s="9"/>
      <c r="DL28" s="9"/>
      <c r="DM28" s="10"/>
      <c r="DN28" s="9">
        <v>13655449577.280001</v>
      </c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10"/>
      <c r="EH28" s="9">
        <v>22957844789.369999</v>
      </c>
      <c r="EI28" s="9">
        <v>6265957504.1099997</v>
      </c>
      <c r="EJ28" s="9">
        <v>492500000</v>
      </c>
      <c r="EK28" s="9"/>
      <c r="EL28" s="9">
        <v>2249510920.6199999</v>
      </c>
      <c r="EM28" s="9">
        <v>4306986.5</v>
      </c>
      <c r="EN28" s="9">
        <v>191788274.97</v>
      </c>
      <c r="EO28" s="9"/>
      <c r="EP28" s="9">
        <v>479649.26</v>
      </c>
      <c r="EQ28" s="9">
        <v>17747428.620000001</v>
      </c>
      <c r="ER28" s="9"/>
      <c r="ES28" s="9"/>
      <c r="ET28" s="9"/>
      <c r="EU28" s="9"/>
      <c r="EV28" s="10"/>
      <c r="EW28" s="9">
        <v>9222290764.0799999</v>
      </c>
      <c r="EX28" s="9">
        <v>1718786731.25</v>
      </c>
      <c r="EY28" s="9">
        <v>10941077495.33</v>
      </c>
      <c r="EZ28" s="9"/>
      <c r="FA28" s="10"/>
      <c r="FB28" s="9">
        <v>33898922284.700001</v>
      </c>
      <c r="FC28" s="9">
        <v>8261427064.8299999</v>
      </c>
      <c r="FD28" s="9">
        <v>8261427064.8299999</v>
      </c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>
        <v>8699660338.4099998</v>
      </c>
      <c r="FT28" s="9">
        <v>7766827435.0799999</v>
      </c>
      <c r="FU28" s="9"/>
      <c r="FV28" s="9"/>
      <c r="FW28" s="9"/>
      <c r="FX28" s="9">
        <v>44335930.460000001</v>
      </c>
      <c r="FY28" s="9">
        <v>38536733.609999999</v>
      </c>
      <c r="FZ28" s="9">
        <v>671699304.38</v>
      </c>
      <c r="GA28" s="9">
        <v>115104854.73</v>
      </c>
      <c r="GB28" s="9">
        <v>-63156080.149999999</v>
      </c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>
        <v>-11388145.02</v>
      </c>
      <c r="GO28" s="9">
        <v>6398109.5</v>
      </c>
      <c r="GP28" s="9"/>
      <c r="GQ28" s="9">
        <v>448945855.27999997</v>
      </c>
      <c r="GR28" s="9">
        <v>262184052.22</v>
      </c>
      <c r="GS28" s="9"/>
      <c r="GT28" s="10"/>
      <c r="GU28" s="9">
        <v>261508488.90000001</v>
      </c>
      <c r="GV28" s="9">
        <v>10406651.77</v>
      </c>
      <c r="GW28" s="9">
        <v>15131021.67</v>
      </c>
      <c r="GX28" s="9"/>
      <c r="GY28" s="9"/>
      <c r="GZ28" s="10"/>
      <c r="HA28" s="9">
        <v>256784119</v>
      </c>
      <c r="HB28" s="9">
        <v>169974910.18000001</v>
      </c>
      <c r="HC28" s="9"/>
      <c r="HD28" s="9"/>
      <c r="HE28" s="10"/>
      <c r="HF28" s="9">
        <v>86809208.819999993</v>
      </c>
      <c r="HG28" s="9">
        <v>86809208.819999993</v>
      </c>
      <c r="HH28" s="9"/>
      <c r="HI28" s="9">
        <v>43681989.170000002</v>
      </c>
      <c r="HJ28" s="9">
        <v>43127219.649999999</v>
      </c>
      <c r="HK28" s="9"/>
      <c r="HL28" s="9"/>
      <c r="HM28" s="9">
        <v>4607136.5199999996</v>
      </c>
      <c r="HN28" s="9">
        <v>91416345.340000004</v>
      </c>
      <c r="HO28" s="9">
        <v>46764832.140000001</v>
      </c>
      <c r="HP28" s="9">
        <v>44651513.200000003</v>
      </c>
      <c r="HQ28" s="9">
        <v>8378739491.5100002</v>
      </c>
      <c r="HR28" s="9">
        <v>4265767.25</v>
      </c>
      <c r="HS28" s="9">
        <v>3390050741.0599999</v>
      </c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10"/>
      <c r="IH28" s="9">
        <v>11773055999.82</v>
      </c>
      <c r="II28" s="9"/>
      <c r="IJ28" s="9"/>
      <c r="IK28" s="9">
        <v>9567279158.1700001</v>
      </c>
      <c r="IL28" s="9">
        <v>1079090282.6400001</v>
      </c>
      <c r="IM28" s="9">
        <v>340173176.79000002</v>
      </c>
      <c r="IN28" s="9">
        <v>2689824816.1399999</v>
      </c>
      <c r="IO28" s="9"/>
      <c r="IP28" s="9"/>
      <c r="IQ28" s="9"/>
      <c r="IR28" s="9"/>
      <c r="IS28" s="9"/>
      <c r="IT28" s="9"/>
      <c r="IU28" s="10"/>
      <c r="IV28" s="9">
        <v>13676367433.74</v>
      </c>
      <c r="IW28" s="9">
        <v>-1903311433.9200001</v>
      </c>
      <c r="IX28" s="9">
        <v>2242320.67</v>
      </c>
      <c r="IY28" s="9">
        <v>1432453.92</v>
      </c>
      <c r="IZ28" s="9">
        <v>417630872.45999998</v>
      </c>
      <c r="JA28" s="9"/>
      <c r="JB28" s="9">
        <v>111770000</v>
      </c>
      <c r="JC28" s="9"/>
      <c r="JD28" s="10"/>
      <c r="JE28" s="9">
        <v>533075647.05000001</v>
      </c>
      <c r="JF28" s="9">
        <v>1497291126.0799999</v>
      </c>
      <c r="JG28" s="9">
        <v>240053522</v>
      </c>
      <c r="JH28" s="9"/>
      <c r="JI28" s="9"/>
      <c r="JJ28" s="9">
        <v>316712266.23000002</v>
      </c>
      <c r="JK28" s="9"/>
      <c r="JL28" s="10"/>
      <c r="JM28" s="9">
        <v>2054056914.3099999</v>
      </c>
      <c r="JN28" s="9">
        <v>-1520981267.26</v>
      </c>
      <c r="JO28" s="9">
        <v>134000000</v>
      </c>
      <c r="JP28" s="9">
        <v>34000000</v>
      </c>
      <c r="JQ28" s="9">
        <v>8820584786.5</v>
      </c>
      <c r="JR28" s="9">
        <v>235100000</v>
      </c>
      <c r="JS28" s="9"/>
      <c r="JT28" s="9"/>
      <c r="JU28" s="10"/>
      <c r="JV28" s="9">
        <v>9189684786.5</v>
      </c>
      <c r="JW28" s="9">
        <v>5129347569.1700001</v>
      </c>
      <c r="JX28" s="9">
        <v>579576643.08000004</v>
      </c>
      <c r="JY28" s="9">
        <v>12130680.68</v>
      </c>
      <c r="JZ28" s="9">
        <v>145107584.84999999</v>
      </c>
      <c r="KA28" s="9"/>
      <c r="KB28" s="10"/>
      <c r="KC28" s="9">
        <v>5854031797.1000004</v>
      </c>
      <c r="KD28" s="9">
        <v>3335652989.4000001</v>
      </c>
      <c r="KE28" s="9">
        <v>-1352707.5</v>
      </c>
      <c r="KF28" s="9"/>
      <c r="KG28" s="10"/>
      <c r="KH28" s="9">
        <v>-89992419.280000001</v>
      </c>
      <c r="KI28" s="9">
        <v>4496981219.2399998</v>
      </c>
      <c r="KJ28" s="9">
        <v>4406988799.96</v>
      </c>
      <c r="KK28" s="9">
        <v>86809208.819999993</v>
      </c>
      <c r="KL28" s="9">
        <v>63156080.149999999</v>
      </c>
      <c r="KM28" s="9">
        <v>347261734.37</v>
      </c>
      <c r="KN28" s="9">
        <v>44483186.270000003</v>
      </c>
      <c r="KO28" s="9">
        <v>57494180.82</v>
      </c>
      <c r="KP28" s="9"/>
      <c r="KQ28" s="9"/>
      <c r="KR28" s="9">
        <v>-448945855.27999997</v>
      </c>
      <c r="KS28" s="9">
        <v>602220.56000000006</v>
      </c>
      <c r="KT28" s="9"/>
      <c r="KU28" s="9">
        <v>265964785.15000001</v>
      </c>
      <c r="KV28" s="9">
        <v>11388145.02</v>
      </c>
      <c r="KW28" s="9">
        <v>5507553.7199999997</v>
      </c>
      <c r="KX28" s="9">
        <v>-140340.37</v>
      </c>
      <c r="KY28" s="9">
        <v>-1155456977.77</v>
      </c>
      <c r="KZ28" s="9">
        <v>-1277123460.28</v>
      </c>
      <c r="LA28" s="9">
        <v>96765327.549999997</v>
      </c>
      <c r="LB28" s="9"/>
      <c r="LC28" s="9">
        <v>-1077222.6499999999</v>
      </c>
      <c r="LD28" s="9"/>
      <c r="LE28" s="10"/>
      <c r="LF28" s="9">
        <v>-1903311433.9200001</v>
      </c>
      <c r="LG28" s="9"/>
      <c r="LH28" s="9"/>
      <c r="LI28" s="9"/>
      <c r="LJ28" s="9">
        <v>4406988799.96</v>
      </c>
      <c r="LK28" s="9">
        <v>4496981219.2399998</v>
      </c>
      <c r="LL28" s="9"/>
      <c r="LM28" s="9"/>
      <c r="LN28" s="9"/>
      <c r="LO28" s="10"/>
      <c r="LP28" s="9">
        <v>-89992419.280000001</v>
      </c>
      <c r="LQ28" s="9">
        <v>152366877.69999999</v>
      </c>
      <c r="LR28" s="9">
        <v>43127219.649999999</v>
      </c>
      <c r="LS28" s="9"/>
      <c r="LT28" s="9"/>
      <c r="LU28" s="9">
        <v>3705822.38</v>
      </c>
      <c r="LV28" s="9"/>
      <c r="LW28" s="9"/>
      <c r="LX28" s="9">
        <v>191788274.97</v>
      </c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11" t="s">
        <v>1542</v>
      </c>
      <c r="MM28" s="11"/>
      <c r="MN28" s="9"/>
      <c r="MO28" s="11" t="s">
        <v>1528</v>
      </c>
      <c r="MP28" s="10"/>
      <c r="MQ28" s="11"/>
      <c r="MR28" s="11"/>
      <c r="MS28" s="11"/>
      <c r="MT28" s="10"/>
      <c r="MU28" s="12"/>
      <c r="MV28" s="9">
        <v>3709335.83</v>
      </c>
      <c r="MW28" s="9">
        <v>5888238347.8199997</v>
      </c>
      <c r="MX28" s="9">
        <v>317304389.25999999</v>
      </c>
      <c r="MY28" s="9">
        <v>1684147.01</v>
      </c>
      <c r="MZ28" s="9"/>
      <c r="NA28" s="9"/>
      <c r="NB28" s="9"/>
      <c r="NC28" s="9"/>
      <c r="ND28" s="9">
        <v>7682437705.1899996</v>
      </c>
      <c r="NE28" s="9">
        <v>1989027906.9000001</v>
      </c>
      <c r="NF28" s="9">
        <v>10517974.800000001</v>
      </c>
      <c r="NG28" s="9">
        <v>5682891823.4899998</v>
      </c>
      <c r="NH28" s="9">
        <v>137047992</v>
      </c>
      <c r="NI28" s="9">
        <v>27309176.870000001</v>
      </c>
      <c r="NJ28" s="9"/>
      <c r="NK28" s="9">
        <v>109738815.13</v>
      </c>
      <c r="NL28" s="9"/>
      <c r="NM28" s="9"/>
      <c r="NN28" s="9"/>
      <c r="NO28" s="9"/>
      <c r="NP28" s="9"/>
      <c r="NQ28" s="9"/>
      <c r="NR28" s="9"/>
      <c r="NS28" s="9"/>
      <c r="NT28" s="9">
        <v>2102075187.3800001</v>
      </c>
      <c r="NU28" s="9">
        <v>344362748.62</v>
      </c>
      <c r="NV28" s="9"/>
      <c r="NW28" s="9">
        <v>1757712438.76</v>
      </c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>
        <v>4451534325.6700001</v>
      </c>
      <c r="PC28" s="9">
        <v>11143171.16</v>
      </c>
      <c r="PD28" s="9"/>
      <c r="PE28" s="9">
        <v>546439.52</v>
      </c>
      <c r="PF28" s="9"/>
      <c r="PG28" s="9"/>
      <c r="PH28" s="9"/>
      <c r="PI28" s="9">
        <v>4463223936.3500004</v>
      </c>
      <c r="PJ28" s="9">
        <v>3232388808.73</v>
      </c>
      <c r="PK28" s="9"/>
      <c r="PL28" s="9"/>
      <c r="PM28" s="9"/>
      <c r="PN28" s="9"/>
      <c r="PO28" s="9"/>
      <c r="PP28" s="9"/>
      <c r="PQ28" s="9">
        <v>3232388808.73</v>
      </c>
      <c r="PR28" s="9">
        <v>9332611173.2299995</v>
      </c>
      <c r="PS28" s="9"/>
      <c r="PT28" s="9"/>
      <c r="PU28" s="9"/>
      <c r="PV28" s="9"/>
      <c r="PW28" s="9"/>
      <c r="PX28" s="9"/>
      <c r="PY28" s="9">
        <v>9332611173.2299995</v>
      </c>
      <c r="PZ28" s="9">
        <v>12564999981.959999</v>
      </c>
      <c r="QA28" s="9">
        <v>1276843135</v>
      </c>
      <c r="QB28" s="9">
        <v>159679000</v>
      </c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>
        <v>269142023.58999997</v>
      </c>
      <c r="RJ28" s="9">
        <v>159832739.22999999</v>
      </c>
      <c r="RK28" s="9"/>
      <c r="RL28" s="9">
        <v>849145.88</v>
      </c>
      <c r="RM28" s="9">
        <v>2921338</v>
      </c>
      <c r="RN28" s="9">
        <v>2025086.49</v>
      </c>
      <c r="RO28" s="9"/>
      <c r="RP28" s="9"/>
      <c r="RQ28" s="9"/>
      <c r="RR28" s="9"/>
      <c r="RS28" s="9">
        <v>22608380.93</v>
      </c>
      <c r="RT28" s="9">
        <v>431149734.33999997</v>
      </c>
      <c r="RU28" s="9">
        <v>40690.71</v>
      </c>
      <c r="RV28" s="9">
        <v>111498118.09</v>
      </c>
      <c r="RW28" s="9"/>
      <c r="RX28" s="9"/>
      <c r="RY28" s="9">
        <v>386669.17</v>
      </c>
      <c r="RZ28" s="9">
        <v>8137546.5499999998</v>
      </c>
      <c r="SA28" s="9"/>
      <c r="SB28" s="9"/>
      <c r="SC28" s="9"/>
      <c r="SD28" s="9"/>
      <c r="SE28" s="9"/>
      <c r="SF28" s="9"/>
      <c r="SG28" s="9"/>
      <c r="SH28" s="9">
        <v>1066556729.45</v>
      </c>
      <c r="SI28" s="9">
        <v>148598951.24000001</v>
      </c>
      <c r="SJ28" s="9">
        <v>137943981.28</v>
      </c>
      <c r="SK28" s="9">
        <v>797274334.19000006</v>
      </c>
      <c r="SL28" s="9">
        <v>786619364.23000002</v>
      </c>
      <c r="SM28" s="9"/>
      <c r="SN28" s="9">
        <v>312000</v>
      </c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 t="s">
        <v>1750</v>
      </c>
      <c r="TK28" s="11" t="s">
        <v>1657</v>
      </c>
      <c r="TL28" s="11">
        <v>7710351320.6000004</v>
      </c>
      <c r="TM28" s="11">
        <v>4088196957.77</v>
      </c>
      <c r="TN28" s="11">
        <v>88874636.609999999</v>
      </c>
      <c r="TO28" s="11" t="s">
        <v>1686</v>
      </c>
      <c r="TP28" s="11">
        <v>1242985713.9100001</v>
      </c>
      <c r="TQ28" s="11">
        <v>942048275.65999997</v>
      </c>
      <c r="TR28" s="11">
        <v>46623887.710000001</v>
      </c>
      <c r="TS28" s="11" t="s">
        <v>1672</v>
      </c>
      <c r="TT28" s="11">
        <v>1176862698.78</v>
      </c>
      <c r="TU28" s="11">
        <v>834847529.69000006</v>
      </c>
      <c r="TV28" s="11">
        <v>93531613.579999998</v>
      </c>
      <c r="TW28" s="11" t="s">
        <v>1708</v>
      </c>
      <c r="TX28" s="11">
        <v>721848271.59000003</v>
      </c>
      <c r="TY28" s="11">
        <v>606100333.61000001</v>
      </c>
      <c r="TZ28" s="11">
        <v>85824956.129999995</v>
      </c>
      <c r="UA28" s="11" t="s">
        <v>1765</v>
      </c>
      <c r="UB28" s="11">
        <v>388320864.04000002</v>
      </c>
      <c r="UC28" s="11">
        <v>453711091.97000003</v>
      </c>
      <c r="UD28" s="11">
        <v>-65390227.93</v>
      </c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>
        <v>1592478192.6300001</v>
      </c>
      <c r="VB28" s="11">
        <v>87.31</v>
      </c>
      <c r="VC28" s="11">
        <v>0</v>
      </c>
      <c r="VD28" s="11">
        <v>28855724.98</v>
      </c>
      <c r="VE28" s="11">
        <v>1.58</v>
      </c>
      <c r="VF28" s="11">
        <v>2885572.5</v>
      </c>
      <c r="VG28" s="11">
        <v>5733071.7599999998</v>
      </c>
      <c r="VH28" s="11">
        <v>0</v>
      </c>
      <c r="VI28" s="11">
        <v>1146614.3500000001</v>
      </c>
      <c r="VJ28" s="11">
        <v>62836463.210000001</v>
      </c>
      <c r="VK28" s="11">
        <v>3.45</v>
      </c>
      <c r="VL28" s="11">
        <v>0</v>
      </c>
      <c r="VM28" s="11">
        <v>29405488.629999999</v>
      </c>
      <c r="VN28" s="11">
        <v>15158419.74</v>
      </c>
      <c r="VO28" s="11">
        <v>0</v>
      </c>
      <c r="VP28" s="11">
        <v>0</v>
      </c>
    </row>
    <row r="29" spans="3:588" ht="13.8">
      <c r="C29" t="s">
        <v>1583</v>
      </c>
      <c r="E29" s="11" t="s">
        <v>1619</v>
      </c>
      <c r="F29" s="9">
        <v>2055671413.46</v>
      </c>
      <c r="G29" s="9"/>
      <c r="H29" s="9">
        <v>148200</v>
      </c>
      <c r="I29" s="9">
        <v>13127307.369999999</v>
      </c>
      <c r="J29" s="9">
        <v>201903861</v>
      </c>
      <c r="K29" s="9">
        <v>443378229.22000003</v>
      </c>
      <c r="L29" s="9"/>
      <c r="M29" s="9">
        <v>200700</v>
      </c>
      <c r="N29" s="9"/>
      <c r="O29" s="9">
        <v>3683237892.6999998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>
        <v>281829850.13</v>
      </c>
      <c r="AC29" s="9"/>
      <c r="AD29" s="10"/>
      <c r="AE29" s="9">
        <v>6679497453.8800001</v>
      </c>
      <c r="AF29" s="9"/>
      <c r="AG29" s="9"/>
      <c r="AH29" s="9"/>
      <c r="AI29" s="9"/>
      <c r="AJ29" s="9">
        <v>44560837.149999999</v>
      </c>
      <c r="AK29" s="9">
        <v>29986959.25</v>
      </c>
      <c r="AL29" s="9"/>
      <c r="AM29" s="9">
        <v>6464792846.4099998</v>
      </c>
      <c r="AN29" s="9"/>
      <c r="AO29" s="9">
        <v>2502625079.5</v>
      </c>
      <c r="AP29" s="9"/>
      <c r="AQ29" s="9"/>
      <c r="AR29" s="9"/>
      <c r="AS29" s="9">
        <v>6873590410.9300003</v>
      </c>
      <c r="AT29" s="9"/>
      <c r="AU29" s="9"/>
      <c r="AV29" s="9">
        <v>315992994.75999999</v>
      </c>
      <c r="AW29" s="9">
        <v>80728991.069999993</v>
      </c>
      <c r="AX29" s="9"/>
      <c r="AY29" s="9"/>
      <c r="AZ29" s="9"/>
      <c r="BA29" s="10"/>
      <c r="BB29" s="9">
        <v>16915642811.99</v>
      </c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10"/>
      <c r="BY29" s="9">
        <v>23595140265.869999</v>
      </c>
      <c r="BZ29" s="9">
        <v>1072357048.22</v>
      </c>
      <c r="CA29" s="9"/>
      <c r="CB29" s="9">
        <v>3640000</v>
      </c>
      <c r="CC29" s="9">
        <v>2742898558.4899998</v>
      </c>
      <c r="CD29" s="9">
        <v>4658246855.6000004</v>
      </c>
      <c r="CE29" s="9">
        <v>278828556.5</v>
      </c>
      <c r="CF29" s="9">
        <v>300927199.30000001</v>
      </c>
      <c r="CG29" s="9"/>
      <c r="CH29" s="9">
        <v>23283264.120000001</v>
      </c>
      <c r="CI29" s="9">
        <v>2846864.03</v>
      </c>
      <c r="CJ29" s="9">
        <v>1950755547.5799999</v>
      </c>
      <c r="CK29" s="9"/>
      <c r="CL29" s="9"/>
      <c r="CM29" s="9"/>
      <c r="CN29" s="9">
        <v>1407105363</v>
      </c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>
        <v>508052354.5</v>
      </c>
      <c r="CZ29" s="9"/>
      <c r="DA29" s="10"/>
      <c r="DB29" s="9">
        <v>12948941611.34</v>
      </c>
      <c r="DC29" s="9">
        <v>1061286370</v>
      </c>
      <c r="DD29" s="9"/>
      <c r="DE29" s="9"/>
      <c r="DF29" s="9">
        <v>31675326.739999998</v>
      </c>
      <c r="DG29" s="9"/>
      <c r="DH29" s="9"/>
      <c r="DI29" s="9">
        <v>43356173.229999997</v>
      </c>
      <c r="DJ29" s="9"/>
      <c r="DK29" s="9"/>
      <c r="DL29" s="9"/>
      <c r="DM29" s="10"/>
      <c r="DN29" s="9">
        <v>1136317869.97</v>
      </c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10"/>
      <c r="EH29" s="9">
        <v>14085259481.309999</v>
      </c>
      <c r="EI29" s="9">
        <v>768992731</v>
      </c>
      <c r="EJ29" s="9"/>
      <c r="EK29" s="9"/>
      <c r="EL29" s="9">
        <v>1448918710.3299999</v>
      </c>
      <c r="EM29" s="9">
        <v>1517134547.0899999</v>
      </c>
      <c r="EN29" s="9">
        <v>5644766276.4499998</v>
      </c>
      <c r="EO29" s="9"/>
      <c r="EP29" s="9">
        <v>130068519.69</v>
      </c>
      <c r="EQ29" s="9"/>
      <c r="ER29" s="9"/>
      <c r="ES29" s="9"/>
      <c r="ET29" s="9"/>
      <c r="EU29" s="9"/>
      <c r="EV29" s="10"/>
      <c r="EW29" s="9">
        <v>9509880784.5599995</v>
      </c>
      <c r="EX29" s="9"/>
      <c r="EY29" s="9">
        <v>9509880784.5599995</v>
      </c>
      <c r="EZ29" s="9"/>
      <c r="FA29" s="10"/>
      <c r="FB29" s="9">
        <v>23595140265.869999</v>
      </c>
      <c r="FC29" s="9">
        <v>17756087656.279999</v>
      </c>
      <c r="FD29" s="9">
        <v>17756087656.279999</v>
      </c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>
        <v>16221985936.74</v>
      </c>
      <c r="FT29" s="9">
        <v>13773460087.6</v>
      </c>
      <c r="FU29" s="9"/>
      <c r="FV29" s="9"/>
      <c r="FW29" s="9"/>
      <c r="FX29" s="9">
        <v>205641142.72</v>
      </c>
      <c r="FY29" s="9">
        <v>1957256158.1199999</v>
      </c>
      <c r="FZ29" s="9">
        <v>277113974.58999997</v>
      </c>
      <c r="GA29" s="9">
        <v>17051770.93</v>
      </c>
      <c r="GB29" s="9">
        <v>6527508.9800000004</v>
      </c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>
        <v>14155049.939999999</v>
      </c>
      <c r="GO29" s="9">
        <v>221877.94</v>
      </c>
      <c r="GP29" s="9"/>
      <c r="GQ29" s="9">
        <v>-2241799.41</v>
      </c>
      <c r="GR29" s="9">
        <v>5071658.5999999996</v>
      </c>
      <c r="GS29" s="9"/>
      <c r="GT29" s="10"/>
      <c r="GU29" s="9">
        <v>1551086628.6700001</v>
      </c>
      <c r="GV29" s="9">
        <v>65556679.210000001</v>
      </c>
      <c r="GW29" s="9">
        <v>6635785.6100000003</v>
      </c>
      <c r="GX29" s="9"/>
      <c r="GY29" s="9"/>
      <c r="GZ29" s="10"/>
      <c r="HA29" s="9">
        <v>1610007522.27</v>
      </c>
      <c r="HB29" s="9">
        <v>385003933.19999999</v>
      </c>
      <c r="HC29" s="9"/>
      <c r="HD29" s="9"/>
      <c r="HE29" s="10"/>
      <c r="HF29" s="9">
        <v>1225003589.0699999</v>
      </c>
      <c r="HG29" s="9">
        <v>1225003589.0699999</v>
      </c>
      <c r="HH29" s="9"/>
      <c r="HI29" s="9"/>
      <c r="HJ29" s="9">
        <v>1225003589.0699999</v>
      </c>
      <c r="HK29" s="9">
        <v>1.6</v>
      </c>
      <c r="HL29" s="9">
        <v>1.6</v>
      </c>
      <c r="HM29" s="9">
        <v>51007892.969999999</v>
      </c>
      <c r="HN29" s="9">
        <v>1276011482.04</v>
      </c>
      <c r="HO29" s="9"/>
      <c r="HP29" s="9">
        <v>1276011482.04</v>
      </c>
      <c r="HQ29" s="9">
        <v>20244339134.139999</v>
      </c>
      <c r="HR29" s="9"/>
      <c r="HS29" s="9">
        <v>274833721.19</v>
      </c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10"/>
      <c r="IH29" s="9">
        <v>20519172855.330002</v>
      </c>
      <c r="II29" s="9"/>
      <c r="IJ29" s="9"/>
      <c r="IK29" s="9">
        <v>16129518021.5</v>
      </c>
      <c r="IL29" s="9">
        <v>924769043.66999996</v>
      </c>
      <c r="IM29" s="9">
        <v>1211153676.9400001</v>
      </c>
      <c r="IN29" s="9">
        <v>835796619.82000005</v>
      </c>
      <c r="IO29" s="9"/>
      <c r="IP29" s="9"/>
      <c r="IQ29" s="9"/>
      <c r="IR29" s="9"/>
      <c r="IS29" s="9"/>
      <c r="IT29" s="9"/>
      <c r="IU29" s="10"/>
      <c r="IV29" s="9">
        <v>19101237361.93</v>
      </c>
      <c r="IW29" s="9">
        <v>1417935493.4000001</v>
      </c>
      <c r="IX29" s="9"/>
      <c r="IY29" s="9">
        <v>13933172</v>
      </c>
      <c r="IZ29" s="9">
        <v>278330.78999999998</v>
      </c>
      <c r="JA29" s="9"/>
      <c r="JB29" s="9"/>
      <c r="JC29" s="9"/>
      <c r="JD29" s="10"/>
      <c r="JE29" s="9">
        <v>14211502.789999999</v>
      </c>
      <c r="JF29" s="9">
        <v>1447041418.72</v>
      </c>
      <c r="JG29" s="9"/>
      <c r="JH29" s="9"/>
      <c r="JI29" s="9"/>
      <c r="JJ29" s="9"/>
      <c r="JK29" s="9"/>
      <c r="JL29" s="10"/>
      <c r="JM29" s="9">
        <v>1447041418.72</v>
      </c>
      <c r="JN29" s="9">
        <v>-1432829915.9300001</v>
      </c>
      <c r="JO29" s="9"/>
      <c r="JP29" s="9"/>
      <c r="JQ29" s="9">
        <v>2872763048.2199998</v>
      </c>
      <c r="JR29" s="9"/>
      <c r="JS29" s="9"/>
      <c r="JT29" s="9"/>
      <c r="JU29" s="10"/>
      <c r="JV29" s="9">
        <v>2872763048.2199998</v>
      </c>
      <c r="JW29" s="9">
        <v>3634934726</v>
      </c>
      <c r="JX29" s="9">
        <v>330238279.88999999</v>
      </c>
      <c r="JY29" s="9"/>
      <c r="JZ29" s="9"/>
      <c r="KA29" s="9"/>
      <c r="KB29" s="10"/>
      <c r="KC29" s="9">
        <v>3965173005.8899999</v>
      </c>
      <c r="KD29" s="9">
        <v>-1092409957.6700001</v>
      </c>
      <c r="KE29" s="9"/>
      <c r="KF29" s="9"/>
      <c r="KG29" s="10"/>
      <c r="KH29" s="9">
        <v>-1107304380.2</v>
      </c>
      <c r="KI29" s="9">
        <v>3109335793.6599998</v>
      </c>
      <c r="KJ29" s="9">
        <v>2002031413.46</v>
      </c>
      <c r="KK29" s="9">
        <v>1225003589.0699999</v>
      </c>
      <c r="KL29" s="9">
        <v>-6527508.9800000004</v>
      </c>
      <c r="KM29" s="9">
        <v>217249952.36000001</v>
      </c>
      <c r="KN29" s="9">
        <v>84516527.010000005</v>
      </c>
      <c r="KO29" s="9">
        <v>79288651.140000001</v>
      </c>
      <c r="KP29" s="9"/>
      <c r="KQ29" s="9"/>
      <c r="KR29" s="9">
        <v>2241799.41</v>
      </c>
      <c r="KS29" s="9">
        <v>265449.21000000002</v>
      </c>
      <c r="KT29" s="9"/>
      <c r="KU29" s="9">
        <v>38520669.530000001</v>
      </c>
      <c r="KV29" s="9">
        <v>-14155049.939999999</v>
      </c>
      <c r="KW29" s="9">
        <v>19522445.100000001</v>
      </c>
      <c r="KX29" s="9"/>
      <c r="KY29" s="9">
        <v>-439134642.31</v>
      </c>
      <c r="KZ29" s="9">
        <v>784063035.70000005</v>
      </c>
      <c r="LA29" s="9">
        <v>-580219364.92999995</v>
      </c>
      <c r="LB29" s="9"/>
      <c r="LC29" s="9">
        <v>9309629.2699999996</v>
      </c>
      <c r="LD29" s="9"/>
      <c r="LE29" s="10"/>
      <c r="LF29" s="9">
        <v>1417935493.4000001</v>
      </c>
      <c r="LG29" s="9"/>
      <c r="LH29" s="9"/>
      <c r="LI29" s="9"/>
      <c r="LJ29" s="9">
        <v>2002031413.46</v>
      </c>
      <c r="LK29" s="9">
        <v>3109335793.6599998</v>
      </c>
      <c r="LL29" s="9"/>
      <c r="LM29" s="9"/>
      <c r="LN29" s="9"/>
      <c r="LO29" s="10"/>
      <c r="LP29" s="9">
        <v>-1107304380.2</v>
      </c>
      <c r="LQ29" s="9">
        <v>4803201511.3400002</v>
      </c>
      <c r="LR29" s="9">
        <v>1225003589.0699999</v>
      </c>
      <c r="LS29" s="9"/>
      <c r="LT29" s="9">
        <v>153798546.19999999</v>
      </c>
      <c r="LU29" s="9">
        <v>114820138.88</v>
      </c>
      <c r="LV29" s="9">
        <v>114820138.88</v>
      </c>
      <c r="LW29" s="9"/>
      <c r="LX29" s="9">
        <v>5644766276.4499998</v>
      </c>
      <c r="LY29" s="9"/>
      <c r="LZ29" s="9"/>
      <c r="MA29" s="9"/>
      <c r="MB29" s="9"/>
      <c r="MC29" s="9"/>
      <c r="MD29" s="9"/>
      <c r="ME29" s="9"/>
      <c r="MF29" s="9"/>
      <c r="MG29" s="9"/>
      <c r="MH29" s="9">
        <v>-248900</v>
      </c>
      <c r="MI29" s="9">
        <v>198400</v>
      </c>
      <c r="MJ29" s="9">
        <v>-309700</v>
      </c>
      <c r="MK29" s="9">
        <v>0</v>
      </c>
      <c r="ML29" s="11" t="s">
        <v>1589</v>
      </c>
      <c r="MM29" s="11" t="s">
        <v>1736</v>
      </c>
      <c r="MN29" s="9">
        <v>1600000</v>
      </c>
      <c r="MO29" s="11" t="s">
        <v>1528</v>
      </c>
      <c r="MP29" s="10"/>
      <c r="MQ29" s="11" t="s">
        <v>1596</v>
      </c>
      <c r="MR29" s="11" t="s">
        <v>1736</v>
      </c>
      <c r="MS29" s="11" t="s">
        <v>1528</v>
      </c>
      <c r="MT29" s="10"/>
      <c r="MU29" s="12">
        <v>43951</v>
      </c>
      <c r="MV29" s="9">
        <v>0</v>
      </c>
      <c r="MW29" s="9">
        <v>2700006303.79</v>
      </c>
      <c r="MX29" s="9">
        <v>981708102.64999998</v>
      </c>
      <c r="MY29" s="9">
        <v>1523486.26</v>
      </c>
      <c r="MZ29" s="9"/>
      <c r="NA29" s="9"/>
      <c r="NB29" s="9"/>
      <c r="NC29" s="9"/>
      <c r="ND29" s="9">
        <v>8520120792.1400003</v>
      </c>
      <c r="NE29" s="9">
        <v>2055327945.73</v>
      </c>
      <c r="NF29" s="9"/>
      <c r="NG29" s="9">
        <v>6464792846.4099998</v>
      </c>
      <c r="NH29" s="9">
        <v>259960159.33000001</v>
      </c>
      <c r="NI29" s="9">
        <v>215399322.18000001</v>
      </c>
      <c r="NJ29" s="9"/>
      <c r="NK29" s="9">
        <v>44560837.149999999</v>
      </c>
      <c r="NL29" s="9"/>
      <c r="NM29" s="9"/>
      <c r="NN29" s="9"/>
      <c r="NO29" s="9"/>
      <c r="NP29" s="9"/>
      <c r="NQ29" s="9"/>
      <c r="NR29" s="9"/>
      <c r="NS29" s="9"/>
      <c r="NT29" s="9">
        <v>7695739119.7299995</v>
      </c>
      <c r="NU29" s="9">
        <v>822148708.79999995</v>
      </c>
      <c r="NV29" s="9"/>
      <c r="NW29" s="9">
        <v>6873590410.9300003</v>
      </c>
      <c r="NX29" s="9">
        <v>7652451287.9499998</v>
      </c>
      <c r="NY29" s="9">
        <v>785642785.71000004</v>
      </c>
      <c r="NZ29" s="9">
        <v>0</v>
      </c>
      <c r="OA29" s="9">
        <v>6866808502.2399998</v>
      </c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>
        <v>2055671413.46</v>
      </c>
      <c r="PC29" s="9"/>
      <c r="PD29" s="9"/>
      <c r="PE29" s="9"/>
      <c r="PF29" s="9"/>
      <c r="PG29" s="9"/>
      <c r="PH29" s="9"/>
      <c r="PI29" s="9">
        <v>2055671413.46</v>
      </c>
      <c r="PJ29" s="9">
        <v>1072357048.22</v>
      </c>
      <c r="PK29" s="9"/>
      <c r="PL29" s="9"/>
      <c r="PM29" s="9"/>
      <c r="PN29" s="9"/>
      <c r="PO29" s="9"/>
      <c r="PP29" s="9"/>
      <c r="PQ29" s="9">
        <v>1072357048.22</v>
      </c>
      <c r="PR29" s="9">
        <v>2468391733</v>
      </c>
      <c r="PS29" s="9"/>
      <c r="PT29" s="9"/>
      <c r="PU29" s="9"/>
      <c r="PV29" s="9"/>
      <c r="PW29" s="9"/>
      <c r="PX29" s="9"/>
      <c r="PY29" s="9">
        <v>2468391733</v>
      </c>
      <c r="PZ29" s="9">
        <v>3540748781.2200003</v>
      </c>
      <c r="QA29" s="9">
        <v>1407105363</v>
      </c>
      <c r="QB29" s="9"/>
      <c r="QC29" s="9">
        <v>508052354.5</v>
      </c>
      <c r="QD29" s="9">
        <v>-2507248.62</v>
      </c>
      <c r="QE29" s="9"/>
      <c r="QF29" s="9">
        <v>5071658.5999999996</v>
      </c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>
        <v>13933172</v>
      </c>
      <c r="QR29" s="9"/>
      <c r="QS29" s="9"/>
      <c r="QT29" s="9"/>
      <c r="QU29" s="9"/>
      <c r="QV29" s="9"/>
      <c r="QW29" s="9">
        <v>59186342.810000002</v>
      </c>
      <c r="QX29" s="9"/>
      <c r="QY29" s="9">
        <v>75683924.790000007</v>
      </c>
      <c r="QZ29" s="9">
        <v>11214261.640000001</v>
      </c>
      <c r="RA29" s="9"/>
      <c r="RB29" s="9">
        <v>64469663.149999999</v>
      </c>
      <c r="RC29" s="9">
        <v>0</v>
      </c>
      <c r="RD29" s="9">
        <v>-6527508.9800000004</v>
      </c>
      <c r="RE29" s="9"/>
      <c r="RF29" s="9"/>
      <c r="RG29" s="9"/>
      <c r="RH29" s="9"/>
      <c r="RI29" s="9">
        <v>38520669.530000001</v>
      </c>
      <c r="RJ29" s="9">
        <v>27347204.43</v>
      </c>
      <c r="RK29" s="9"/>
      <c r="RL29" s="9">
        <v>0</v>
      </c>
      <c r="RM29" s="9">
        <v>5878305.8300000001</v>
      </c>
      <c r="RN29" s="9"/>
      <c r="RO29" s="9"/>
      <c r="RP29" s="9"/>
      <c r="RQ29" s="9"/>
      <c r="RR29" s="9"/>
      <c r="RS29" s="9">
        <v>803874297.84000003</v>
      </c>
      <c r="RT29" s="9">
        <v>121015884.75</v>
      </c>
      <c r="RU29" s="9">
        <v>240557227.34999999</v>
      </c>
      <c r="RV29" s="9">
        <v>132615421.94</v>
      </c>
      <c r="RW29" s="9">
        <v>213256080.16</v>
      </c>
      <c r="RX29" s="9">
        <v>2520881.7400000002</v>
      </c>
      <c r="RY29" s="9"/>
      <c r="RZ29" s="9"/>
      <c r="SA29" s="9">
        <v>25</v>
      </c>
      <c r="SB29" s="9"/>
      <c r="SC29" s="9"/>
      <c r="SD29" s="9"/>
      <c r="SE29" s="9"/>
      <c r="SF29" s="9"/>
      <c r="SG29" s="9"/>
      <c r="SH29" s="9">
        <v>891929679.99000001</v>
      </c>
      <c r="SI29" s="9">
        <v>259651153.56</v>
      </c>
      <c r="SJ29" s="9">
        <v>295273743.44999999</v>
      </c>
      <c r="SK29" s="9">
        <v>676310279.17999995</v>
      </c>
      <c r="SL29" s="9">
        <v>711932869.07000005</v>
      </c>
      <c r="SM29" s="9"/>
      <c r="SN29" s="9">
        <v>4620935.72</v>
      </c>
      <c r="SO29" s="11" t="s">
        <v>1753</v>
      </c>
      <c r="SP29" s="11" t="s">
        <v>1718</v>
      </c>
      <c r="SQ29" s="11">
        <v>12396602514.809999</v>
      </c>
      <c r="SR29" s="11">
        <v>9574593874.4799995</v>
      </c>
      <c r="SS29" s="11">
        <v>2822008640.3299999</v>
      </c>
      <c r="ST29" s="11" t="s">
        <v>1714</v>
      </c>
      <c r="SU29" s="11">
        <v>5281486391.1499996</v>
      </c>
      <c r="SV29" s="11">
        <v>267272008.69</v>
      </c>
      <c r="SW29" s="11">
        <v>1090502399.9100001</v>
      </c>
      <c r="SX29" s="11" t="s">
        <v>1719</v>
      </c>
      <c r="SY29" s="11">
        <v>77998750.319999993</v>
      </c>
      <c r="SZ29" s="11"/>
      <c r="TA29" s="11">
        <v>70116528.439999998</v>
      </c>
      <c r="TB29" s="11"/>
      <c r="TC29" s="11"/>
      <c r="TD29" s="11"/>
      <c r="TE29" s="11"/>
      <c r="TF29" s="11"/>
      <c r="TG29" s="11"/>
      <c r="TH29" s="11"/>
      <c r="TI29" s="11"/>
      <c r="TJ29" s="11" t="s">
        <v>1751</v>
      </c>
      <c r="TK29" s="11" t="s">
        <v>1653</v>
      </c>
      <c r="TL29" s="11">
        <v>6079526652.0799999</v>
      </c>
      <c r="TM29" s="11">
        <v>13773460087.6</v>
      </c>
      <c r="TN29" s="11">
        <v>3982627568.6799998</v>
      </c>
      <c r="TO29" s="11"/>
      <c r="TP29" s="11">
        <v>741796679.38</v>
      </c>
      <c r="TQ29" s="11"/>
      <c r="TR29" s="11"/>
      <c r="TS29" s="11"/>
      <c r="TT29" s="11">
        <v>305195875.50999999</v>
      </c>
      <c r="TU29" s="11"/>
      <c r="TV29" s="11"/>
      <c r="TW29" s="11"/>
      <c r="TX29" s="11"/>
      <c r="TY29" s="11"/>
      <c r="TZ29" s="11"/>
      <c r="UA29" s="11"/>
      <c r="UB29" s="11"/>
      <c r="UC29" s="11"/>
      <c r="UD29" s="11"/>
      <c r="UE29" s="11" t="s">
        <v>1641</v>
      </c>
      <c r="UF29" s="11" t="s">
        <v>1722</v>
      </c>
      <c r="UG29" s="11">
        <v>17756087656.279999</v>
      </c>
      <c r="UH29" s="11">
        <v>13773460087.6</v>
      </c>
      <c r="UI29" s="11">
        <v>3982627568.6799998</v>
      </c>
      <c r="UJ29" s="11"/>
      <c r="UK29" s="11"/>
      <c r="UL29" s="11"/>
      <c r="UM29" s="11"/>
      <c r="UN29" s="11"/>
      <c r="UO29" s="11"/>
      <c r="UP29" s="11"/>
      <c r="UQ29" s="11"/>
      <c r="UR29" s="11"/>
      <c r="US29" s="11"/>
      <c r="UT29" s="11"/>
      <c r="UU29" s="11"/>
      <c r="UV29" s="11"/>
      <c r="UW29" s="11"/>
      <c r="UX29" s="11"/>
      <c r="UY29" s="11"/>
      <c r="UZ29" s="11"/>
      <c r="VA29" s="11">
        <v>13140447.82</v>
      </c>
      <c r="VB29" s="11">
        <v>100</v>
      </c>
      <c r="VC29" s="11">
        <v>13140.43</v>
      </c>
      <c r="VD29" s="11">
        <v>0</v>
      </c>
      <c r="VE29" s="11">
        <v>0</v>
      </c>
      <c r="VF29" s="11">
        <v>0</v>
      </c>
      <c r="VG29" s="11">
        <v>0</v>
      </c>
      <c r="VH29" s="11">
        <v>0.41</v>
      </c>
      <c r="VI29" s="11">
        <v>0</v>
      </c>
      <c r="VJ29" s="11">
        <v>0</v>
      </c>
      <c r="VK29" s="11">
        <v>0</v>
      </c>
      <c r="VL29" s="11">
        <v>0</v>
      </c>
      <c r="VM29" s="11">
        <v>0</v>
      </c>
      <c r="VN29" s="11">
        <v>0</v>
      </c>
      <c r="VO29" s="11">
        <v>0</v>
      </c>
      <c r="VP29" s="11">
        <v>0</v>
      </c>
    </row>
    <row r="30" spans="3:588" ht="13.8">
      <c r="C30" t="s">
        <v>1584</v>
      </c>
      <c r="E30" s="11" t="s">
        <v>1620</v>
      </c>
      <c r="F30" s="9">
        <v>7108941550.1199999</v>
      </c>
      <c r="G30" s="9"/>
      <c r="H30" s="9"/>
      <c r="I30" s="9">
        <v>516625981.67000002</v>
      </c>
      <c r="J30" s="9">
        <v>310265305.87</v>
      </c>
      <c r="K30" s="9">
        <v>35065724.039999999</v>
      </c>
      <c r="L30" s="9"/>
      <c r="M30" s="9"/>
      <c r="N30" s="9">
        <v>1008212.1</v>
      </c>
      <c r="O30" s="9">
        <v>583100135.66999996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>
        <v>166172015.41</v>
      </c>
      <c r="AC30" s="9"/>
      <c r="AD30" s="10"/>
      <c r="AE30" s="9">
        <v>8721178924.8799992</v>
      </c>
      <c r="AF30" s="9"/>
      <c r="AG30" s="9"/>
      <c r="AH30" s="9">
        <v>100000000</v>
      </c>
      <c r="AI30" s="9"/>
      <c r="AJ30" s="9">
        <v>532190.42000000004</v>
      </c>
      <c r="AK30" s="9">
        <v>67967496.689999998</v>
      </c>
      <c r="AL30" s="9"/>
      <c r="AM30" s="9">
        <v>84755272608.270004</v>
      </c>
      <c r="AN30" s="9"/>
      <c r="AO30" s="9">
        <v>10481959472.98</v>
      </c>
      <c r="AP30" s="9"/>
      <c r="AQ30" s="9">
        <v>20380.419999999998</v>
      </c>
      <c r="AR30" s="9"/>
      <c r="AS30" s="9">
        <v>95483498.590000004</v>
      </c>
      <c r="AT30" s="9"/>
      <c r="AU30" s="9"/>
      <c r="AV30" s="9">
        <v>16796691.129999999</v>
      </c>
      <c r="AW30" s="9">
        <v>10132795.58</v>
      </c>
      <c r="AX30" s="9">
        <v>268359503.93000001</v>
      </c>
      <c r="AY30" s="9">
        <v>995333102.14999998</v>
      </c>
      <c r="AZ30" s="9"/>
      <c r="BA30" s="10"/>
      <c r="BB30" s="9">
        <v>96791857740.160004</v>
      </c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10"/>
      <c r="BY30" s="9">
        <v>105513036665.03999</v>
      </c>
      <c r="BZ30" s="9"/>
      <c r="CA30" s="9"/>
      <c r="CB30" s="9"/>
      <c r="CC30" s="9">
        <v>1157969684.95</v>
      </c>
      <c r="CD30" s="9">
        <v>33842624.030000001</v>
      </c>
      <c r="CE30" s="9">
        <v>80554115.620000005</v>
      </c>
      <c r="CF30" s="9">
        <v>26648566.059999999</v>
      </c>
      <c r="CG30" s="9"/>
      <c r="CH30" s="9">
        <v>68604181.989999995</v>
      </c>
      <c r="CI30" s="9">
        <v>55763700</v>
      </c>
      <c r="CJ30" s="9">
        <v>1969139598.1099999</v>
      </c>
      <c r="CK30" s="9"/>
      <c r="CL30" s="9"/>
      <c r="CM30" s="9"/>
      <c r="CN30" s="9">
        <v>8702234693.1599998</v>
      </c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>
        <v>3054492997.46</v>
      </c>
      <c r="CZ30" s="9"/>
      <c r="DA30" s="10"/>
      <c r="DB30" s="9">
        <v>15149250161.379999</v>
      </c>
      <c r="DC30" s="9">
        <v>37862731776.32</v>
      </c>
      <c r="DD30" s="9">
        <v>12359973075.049999</v>
      </c>
      <c r="DE30" s="9">
        <v>13957875545.700001</v>
      </c>
      <c r="DF30" s="9"/>
      <c r="DG30" s="9">
        <v>2071614946.1900001</v>
      </c>
      <c r="DH30" s="9"/>
      <c r="DI30" s="9">
        <v>7796627.4400000004</v>
      </c>
      <c r="DJ30" s="9">
        <v>748637.01</v>
      </c>
      <c r="DK30" s="9">
        <v>504307525.04000002</v>
      </c>
      <c r="DL30" s="9"/>
      <c r="DM30" s="10"/>
      <c r="DN30" s="9">
        <v>66765048132.75</v>
      </c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10"/>
      <c r="EH30" s="9">
        <v>81914298294.130005</v>
      </c>
      <c r="EI30" s="9">
        <v>10842353869.99</v>
      </c>
      <c r="EJ30" s="9">
        <v>1000000000</v>
      </c>
      <c r="EK30" s="9"/>
      <c r="EL30" s="9">
        <v>11368991456.450001</v>
      </c>
      <c r="EM30" s="9">
        <v>988152353.09000003</v>
      </c>
      <c r="EN30" s="9">
        <v>-1129251272.7</v>
      </c>
      <c r="EO30" s="9"/>
      <c r="EP30" s="9"/>
      <c r="EQ30" s="9">
        <v>896797.78</v>
      </c>
      <c r="ER30" s="9">
        <v>5492505</v>
      </c>
      <c r="ES30" s="9"/>
      <c r="ET30" s="9"/>
      <c r="EU30" s="9"/>
      <c r="EV30" s="10"/>
      <c r="EW30" s="9">
        <v>23076635709.610001</v>
      </c>
      <c r="EX30" s="9">
        <v>522102661.30000001</v>
      </c>
      <c r="EY30" s="9">
        <v>23598738370.91</v>
      </c>
      <c r="EZ30" s="9"/>
      <c r="FA30" s="10"/>
      <c r="FB30" s="9">
        <v>105513036665.03999</v>
      </c>
      <c r="FC30" s="9">
        <v>5774570152.1300001</v>
      </c>
      <c r="FD30" s="9">
        <v>5736935875.7799997</v>
      </c>
      <c r="FE30" s="9">
        <v>37634276.350000001</v>
      </c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>
        <v>5776833169.8999996</v>
      </c>
      <c r="FT30" s="9">
        <v>1745334228.6700001</v>
      </c>
      <c r="FU30" s="9"/>
      <c r="FV30" s="9">
        <v>3199.22</v>
      </c>
      <c r="FW30" s="9"/>
      <c r="FX30" s="9">
        <v>67976280.780000001</v>
      </c>
      <c r="FY30" s="9">
        <v>13052359.140000001</v>
      </c>
      <c r="FZ30" s="9">
        <v>422270947.31999999</v>
      </c>
      <c r="GA30" s="9">
        <v>3444864965.9699998</v>
      </c>
      <c r="GB30" s="9">
        <v>-38908031.759999998</v>
      </c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>
        <v>14550537.810000001</v>
      </c>
      <c r="GO30" s="9">
        <v>8382659.0999999996</v>
      </c>
      <c r="GP30" s="9"/>
      <c r="GQ30" s="9">
        <v>-1546436.08</v>
      </c>
      <c r="GR30" s="9">
        <v>125501337.13</v>
      </c>
      <c r="GS30" s="9"/>
      <c r="GT30" s="10"/>
      <c r="GU30" s="9">
        <v>136242421.09</v>
      </c>
      <c r="GV30" s="9">
        <v>4319840.01</v>
      </c>
      <c r="GW30" s="9">
        <v>7055165.75</v>
      </c>
      <c r="GX30" s="9"/>
      <c r="GY30" s="9"/>
      <c r="GZ30" s="10"/>
      <c r="HA30" s="9">
        <v>133507095.34999999</v>
      </c>
      <c r="HB30" s="9">
        <v>29100975.829999998</v>
      </c>
      <c r="HC30" s="9"/>
      <c r="HD30" s="9"/>
      <c r="HE30" s="10"/>
      <c r="HF30" s="9">
        <v>104406119.52</v>
      </c>
      <c r="HG30" s="9">
        <v>104406119.52</v>
      </c>
      <c r="HH30" s="9"/>
      <c r="HI30" s="9">
        <v>2167757.9</v>
      </c>
      <c r="HJ30" s="9">
        <v>102238361.62</v>
      </c>
      <c r="HK30" s="9"/>
      <c r="HL30" s="9"/>
      <c r="HM30" s="9"/>
      <c r="HN30" s="9">
        <v>104406119.52</v>
      </c>
      <c r="HO30" s="9">
        <v>2167757.9</v>
      </c>
      <c r="HP30" s="9">
        <v>102238361.62</v>
      </c>
      <c r="HQ30" s="9">
        <v>6540085576.21</v>
      </c>
      <c r="HR30" s="9"/>
      <c r="HS30" s="9">
        <v>428256123.79000002</v>
      </c>
      <c r="HT30" s="9"/>
      <c r="HU30" s="9"/>
      <c r="HV30" s="9"/>
      <c r="HW30" s="9"/>
      <c r="HX30" s="9">
        <v>38077840.170000002</v>
      </c>
      <c r="HY30" s="9"/>
      <c r="HZ30" s="9"/>
      <c r="IA30" s="9"/>
      <c r="IB30" s="9"/>
      <c r="IC30" s="9"/>
      <c r="ID30" s="9"/>
      <c r="IE30" s="9"/>
      <c r="IF30" s="9"/>
      <c r="IG30" s="10"/>
      <c r="IH30" s="9">
        <v>7006419540.1700001</v>
      </c>
      <c r="II30" s="9"/>
      <c r="IJ30" s="9"/>
      <c r="IK30" s="9">
        <v>2630380652.6999998</v>
      </c>
      <c r="IL30" s="9">
        <v>1264412358.77</v>
      </c>
      <c r="IM30" s="9">
        <v>321976874.13999999</v>
      </c>
      <c r="IN30" s="9">
        <v>368619833.13</v>
      </c>
      <c r="IO30" s="9">
        <v>-13497350</v>
      </c>
      <c r="IP30" s="9"/>
      <c r="IQ30" s="9"/>
      <c r="IR30" s="9">
        <v>3413.88</v>
      </c>
      <c r="IS30" s="9"/>
      <c r="IT30" s="9"/>
      <c r="IU30" s="10"/>
      <c r="IV30" s="9">
        <v>4571895782.6199999</v>
      </c>
      <c r="IW30" s="9">
        <v>2434523757.5500002</v>
      </c>
      <c r="IX30" s="9">
        <v>49000000</v>
      </c>
      <c r="IY30" s="9">
        <v>14731143.18</v>
      </c>
      <c r="IZ30" s="9">
        <v>930036</v>
      </c>
      <c r="JA30" s="9"/>
      <c r="JB30" s="9">
        <v>700800000</v>
      </c>
      <c r="JC30" s="9"/>
      <c r="JD30" s="10"/>
      <c r="JE30" s="9">
        <v>765461179.17999995</v>
      </c>
      <c r="JF30" s="9">
        <v>3545707406.8600001</v>
      </c>
      <c r="JG30" s="9">
        <v>500000000</v>
      </c>
      <c r="JH30" s="9"/>
      <c r="JI30" s="9"/>
      <c r="JJ30" s="9"/>
      <c r="JK30" s="9"/>
      <c r="JL30" s="10"/>
      <c r="JM30" s="9">
        <v>4045707406.8600001</v>
      </c>
      <c r="JN30" s="9">
        <v>-3280246227.6799998</v>
      </c>
      <c r="JO30" s="9">
        <v>36400000</v>
      </c>
      <c r="JP30" s="9">
        <v>36400000</v>
      </c>
      <c r="JQ30" s="9">
        <v>22445960808.529999</v>
      </c>
      <c r="JR30" s="9"/>
      <c r="JS30" s="9"/>
      <c r="JT30" s="9"/>
      <c r="JU30" s="10"/>
      <c r="JV30" s="9">
        <v>22482360808.529999</v>
      </c>
      <c r="JW30" s="9">
        <v>20851440878.290001</v>
      </c>
      <c r="JX30" s="9">
        <v>3987523322.1599998</v>
      </c>
      <c r="JY30" s="9"/>
      <c r="JZ30" s="9">
        <v>252413008.47999999</v>
      </c>
      <c r="KA30" s="9"/>
      <c r="KB30" s="10"/>
      <c r="KC30" s="9">
        <v>25091377208.93</v>
      </c>
      <c r="KD30" s="9">
        <v>-2609016400.4000001</v>
      </c>
      <c r="KE30" s="9">
        <v>-928411.57</v>
      </c>
      <c r="KF30" s="9"/>
      <c r="KG30" s="10"/>
      <c r="KH30" s="9">
        <v>-3455667282.0999999</v>
      </c>
      <c r="KI30" s="9">
        <v>10295386747.92</v>
      </c>
      <c r="KJ30" s="9">
        <v>6839719465.8199997</v>
      </c>
      <c r="KK30" s="9">
        <v>104406119.52</v>
      </c>
      <c r="KL30" s="9">
        <v>38908031.759999998</v>
      </c>
      <c r="KM30" s="9">
        <v>135868915.88</v>
      </c>
      <c r="KN30" s="9">
        <v>6508691.0800000001</v>
      </c>
      <c r="KO30" s="9">
        <v>7747888.2199999997</v>
      </c>
      <c r="KP30" s="9"/>
      <c r="KQ30" s="9"/>
      <c r="KR30" s="9">
        <v>1546436.08</v>
      </c>
      <c r="KS30" s="9">
        <v>1621.5</v>
      </c>
      <c r="KT30" s="9"/>
      <c r="KU30" s="9">
        <v>3465272657.0100002</v>
      </c>
      <c r="KV30" s="9">
        <v>-14550537.810000001</v>
      </c>
      <c r="KW30" s="9">
        <v>-4288653.8499999996</v>
      </c>
      <c r="KX30" s="9">
        <v>7796627.4400000004</v>
      </c>
      <c r="KY30" s="9">
        <v>-370241419.86000001</v>
      </c>
      <c r="KZ30" s="9">
        <v>42855268.869999997</v>
      </c>
      <c r="LA30" s="9">
        <v>-987307888.28999996</v>
      </c>
      <c r="LB30" s="9"/>
      <c r="LC30" s="9"/>
      <c r="LD30" s="9"/>
      <c r="LE30" s="10"/>
      <c r="LF30" s="9">
        <v>2434523757.5500002</v>
      </c>
      <c r="LG30" s="9"/>
      <c r="LH30" s="9"/>
      <c r="LI30" s="9"/>
      <c r="LJ30" s="9">
        <v>6839719465.8199997</v>
      </c>
      <c r="LK30" s="9">
        <v>10295386747.92</v>
      </c>
      <c r="LL30" s="9"/>
      <c r="LM30" s="9"/>
      <c r="LN30" s="9"/>
      <c r="LO30" s="10"/>
      <c r="LP30" s="9">
        <v>-3455667282.0999999</v>
      </c>
      <c r="LQ30" s="9">
        <v>-1175725934.3199999</v>
      </c>
      <c r="LR30" s="9">
        <v>102238361.62</v>
      </c>
      <c r="LS30" s="9"/>
      <c r="LT30" s="9"/>
      <c r="LU30" s="9"/>
      <c r="LV30" s="9"/>
      <c r="LW30" s="9"/>
      <c r="LX30" s="9">
        <v>-1129251272.7</v>
      </c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11" t="s">
        <v>1732</v>
      </c>
      <c r="MM30" s="11"/>
      <c r="MN30" s="9"/>
      <c r="MO30" s="11" t="s">
        <v>1528</v>
      </c>
      <c r="MP30" s="10"/>
      <c r="MQ30" s="11"/>
      <c r="MR30" s="11"/>
      <c r="MS30" s="11"/>
      <c r="MT30" s="10"/>
      <c r="MU30" s="12"/>
      <c r="MV30" s="9">
        <v>288914778.06999999</v>
      </c>
      <c r="MW30" s="9">
        <v>899242.13</v>
      </c>
      <c r="MX30" s="9">
        <v>22617775.68</v>
      </c>
      <c r="MY30" s="9">
        <v>0</v>
      </c>
      <c r="MZ30" s="9"/>
      <c r="NA30" s="9"/>
      <c r="NB30" s="9"/>
      <c r="NC30" s="9">
        <v>270146168.10000002</v>
      </c>
      <c r="ND30" s="9">
        <v>106613914134.97</v>
      </c>
      <c r="NE30" s="9">
        <v>21815515476.220001</v>
      </c>
      <c r="NF30" s="9">
        <v>43126050.479999997</v>
      </c>
      <c r="NG30" s="9">
        <v>84755272608.270004</v>
      </c>
      <c r="NH30" s="9">
        <v>2042524.45</v>
      </c>
      <c r="NI30" s="9">
        <v>1510334.03</v>
      </c>
      <c r="NJ30" s="9"/>
      <c r="NK30" s="9">
        <v>532190.42000000004</v>
      </c>
      <c r="NL30" s="9">
        <v>20380.419999999998</v>
      </c>
      <c r="NM30" s="9"/>
      <c r="NN30" s="9"/>
      <c r="NO30" s="9">
        <v>20380.419999999998</v>
      </c>
      <c r="NP30" s="9"/>
      <c r="NQ30" s="9"/>
      <c r="NR30" s="9"/>
      <c r="NS30" s="9"/>
      <c r="NT30" s="9">
        <v>152568982.03</v>
      </c>
      <c r="NU30" s="9">
        <v>57085483.439999998</v>
      </c>
      <c r="NV30" s="9"/>
      <c r="NW30" s="9">
        <v>95483498.590000004</v>
      </c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>
        <v>7108939875.6899996</v>
      </c>
      <c r="PC30" s="9">
        <v>1674.43</v>
      </c>
      <c r="PD30" s="9"/>
      <c r="PE30" s="9"/>
      <c r="PF30" s="9"/>
      <c r="PG30" s="9"/>
      <c r="PH30" s="9"/>
      <c r="PI30" s="9">
        <v>7108941550.1199999</v>
      </c>
      <c r="PJ30" s="9"/>
      <c r="PK30" s="9"/>
      <c r="PL30" s="9"/>
      <c r="PM30" s="9"/>
      <c r="PN30" s="9"/>
      <c r="PO30" s="9"/>
      <c r="PP30" s="9"/>
      <c r="PQ30" s="9"/>
      <c r="PR30" s="9">
        <v>37855739894.059998</v>
      </c>
      <c r="PS30" s="9">
        <v>618440130</v>
      </c>
      <c r="PT30" s="9"/>
      <c r="PU30" s="9">
        <v>397511961</v>
      </c>
      <c r="PV30" s="9">
        <v>607428418</v>
      </c>
      <c r="PW30" s="9"/>
      <c r="PX30" s="9"/>
      <c r="PY30" s="9">
        <v>39479120403.059998</v>
      </c>
      <c r="PZ30" s="9">
        <v>39479120403.059998</v>
      </c>
      <c r="QA30" s="9">
        <v>1616388626.74</v>
      </c>
      <c r="QB30" s="9">
        <v>5877713848.1300001</v>
      </c>
      <c r="QC30" s="9">
        <v>3000000000</v>
      </c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>
        <v>4618984.5</v>
      </c>
      <c r="RD30" s="9">
        <v>0</v>
      </c>
      <c r="RE30" s="9"/>
      <c r="RF30" s="9"/>
      <c r="RG30" s="9"/>
      <c r="RH30" s="9"/>
      <c r="RI30" s="9">
        <v>3770137130.3800001</v>
      </c>
      <c r="RJ30" s="9">
        <v>28101369.699999999</v>
      </c>
      <c r="RK30" s="9">
        <v>537398246.42999995</v>
      </c>
      <c r="RL30" s="9">
        <v>75911901.450000003</v>
      </c>
      <c r="RM30" s="9">
        <v>164315550.27000001</v>
      </c>
      <c r="RN30" s="9"/>
      <c r="RO30" s="9"/>
      <c r="RP30" s="9"/>
      <c r="RQ30" s="9"/>
      <c r="RR30" s="9"/>
      <c r="RS30" s="9">
        <v>7205377.6500000004</v>
      </c>
      <c r="RT30" s="9">
        <v>269771013.76999998</v>
      </c>
      <c r="RU30" s="9">
        <v>1188883.53</v>
      </c>
      <c r="RV30" s="9">
        <v>49614686.950000003</v>
      </c>
      <c r="RW30" s="9">
        <v>820424.74</v>
      </c>
      <c r="RX30" s="9">
        <v>4980772.95</v>
      </c>
      <c r="RY30" s="9">
        <v>217126.88</v>
      </c>
      <c r="RZ30" s="9">
        <v>220266.51</v>
      </c>
      <c r="SA30" s="9"/>
      <c r="SB30" s="9"/>
      <c r="SC30" s="9"/>
      <c r="SD30" s="9"/>
      <c r="SE30" s="9"/>
      <c r="SF30" s="9"/>
      <c r="SG30" s="9"/>
      <c r="SH30" s="9"/>
      <c r="SI30" s="9"/>
      <c r="SJ30" s="9"/>
      <c r="SK30" s="9"/>
      <c r="SL30" s="9"/>
      <c r="SM30" s="9"/>
      <c r="SN30" s="9"/>
      <c r="SO30" s="11"/>
      <c r="SP30" s="11"/>
      <c r="SQ30" s="11"/>
      <c r="SR30" s="11"/>
      <c r="SS30" s="11"/>
      <c r="ST30" s="11"/>
      <c r="SU30" s="11"/>
      <c r="SV30" s="11"/>
      <c r="SW30" s="11"/>
      <c r="SX30" s="11"/>
      <c r="SY30" s="11"/>
      <c r="SZ30" s="11"/>
      <c r="TA30" s="11"/>
      <c r="TB30" s="11"/>
      <c r="TC30" s="11"/>
      <c r="TD30" s="11"/>
      <c r="TE30" s="11"/>
      <c r="TF30" s="11"/>
      <c r="TG30" s="11"/>
      <c r="TH30" s="11"/>
      <c r="TI30" s="11"/>
      <c r="TJ30" s="11" t="s">
        <v>1752</v>
      </c>
      <c r="TK30" s="11" t="s">
        <v>1659</v>
      </c>
      <c r="TL30" s="11">
        <v>5026744002.54</v>
      </c>
      <c r="TM30" s="11">
        <v>1218079566.3099999</v>
      </c>
      <c r="TN30" s="11">
        <v>3875070904.4299998</v>
      </c>
      <c r="TO30" s="11" t="s">
        <v>1673</v>
      </c>
      <c r="TP30" s="11">
        <v>667235515.34000003</v>
      </c>
      <c r="TQ30" s="11">
        <v>293928992.69999999</v>
      </c>
      <c r="TR30" s="11">
        <v>41391194.159999996</v>
      </c>
      <c r="TS30" s="11"/>
      <c r="TT30" s="11"/>
      <c r="TU30" s="11"/>
      <c r="TV30" s="11"/>
      <c r="TW30" s="11"/>
      <c r="TX30" s="11"/>
      <c r="TY30" s="11"/>
      <c r="TZ30" s="11"/>
      <c r="UA30" s="11"/>
      <c r="UB30" s="11"/>
      <c r="UC30" s="11"/>
      <c r="UD30" s="11"/>
      <c r="UE30" s="11"/>
      <c r="UF30" s="11"/>
      <c r="UG30" s="11"/>
      <c r="UH30" s="11"/>
      <c r="UI30" s="11"/>
      <c r="UJ30" s="11"/>
      <c r="UK30" s="11"/>
      <c r="UL30" s="11"/>
      <c r="UM30" s="11"/>
      <c r="UN30" s="11"/>
      <c r="UO30" s="11"/>
      <c r="UP30" s="11"/>
      <c r="UQ30" s="11"/>
      <c r="UR30" s="11"/>
      <c r="US30" s="11"/>
      <c r="UT30" s="11"/>
      <c r="UU30" s="11"/>
      <c r="UV30" s="11"/>
      <c r="UW30" s="11"/>
      <c r="UX30" s="11"/>
      <c r="UY30" s="11"/>
      <c r="UZ30" s="11"/>
      <c r="VA30" s="11">
        <v>128570040.66</v>
      </c>
      <c r="VB30" s="11">
        <v>24.34</v>
      </c>
      <c r="VC30" s="11">
        <v>0</v>
      </c>
      <c r="VD30" s="11">
        <v>7260358.7199999997</v>
      </c>
      <c r="VE30" s="11">
        <v>1.37</v>
      </c>
      <c r="VF30" s="11">
        <v>726035.87</v>
      </c>
      <c r="VG30" s="11">
        <v>23911905.120000001</v>
      </c>
      <c r="VH30" s="11">
        <v>0</v>
      </c>
      <c r="VI30" s="11">
        <v>7173571.5300000003</v>
      </c>
      <c r="VJ30" s="11">
        <v>207715.38</v>
      </c>
      <c r="VK30" s="11">
        <v>0.04</v>
      </c>
      <c r="VL30" s="11">
        <v>0</v>
      </c>
      <c r="VM30" s="11">
        <v>3185802.56</v>
      </c>
      <c r="VN30" s="11">
        <v>431240.89</v>
      </c>
      <c r="VO30" s="11">
        <v>0</v>
      </c>
      <c r="VP30" s="11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300" verticalDpi="300" copies="0" r:id="rId1"/>
  <headerFooter>
    <oddFooter>&amp;L&amp;"华文细黑,Regular"&amp;6信息分类: 机密
&amp;"+,Regular"Information Classification: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P30"/>
  <sheetViews>
    <sheetView zoomScale="90" zoomScaleNormal="90" workbookViewId="0">
      <pane xSplit="5" ySplit="3" topLeftCell="SJ4" activePane="bottomRight" state="frozen"/>
      <selection activeCell="E5" sqref="E5"/>
      <selection pane="topRight" activeCell="E5" sqref="E5"/>
      <selection pane="bottomLeft" activeCell="E5" sqref="E5"/>
      <selection pane="bottomRight" activeCell="SO4" sqref="SO4"/>
    </sheetView>
  </sheetViews>
  <sheetFormatPr defaultRowHeight="13.2"/>
  <cols>
    <col min="1" max="1" width="3.08984375" style="7" customWidth="1"/>
    <col min="2" max="2" width="23.08984375" style="7" customWidth="1"/>
    <col min="3" max="3" width="9.1796875" style="7" customWidth="1"/>
    <col min="4" max="5" width="8.7265625" style="7"/>
    <col min="6" max="6" width="13.6328125" style="7" bestFit="1" customWidth="1"/>
    <col min="7" max="7" width="14.453125" style="7" bestFit="1" customWidth="1"/>
    <col min="8" max="8" width="12.7265625" style="7" bestFit="1" customWidth="1"/>
    <col min="9" max="10" width="13.6328125" style="7" bestFit="1" customWidth="1"/>
    <col min="11" max="11" width="12.7265625" style="7" bestFit="1" customWidth="1"/>
    <col min="12" max="12" width="12.7265625" style="7" customWidth="1"/>
    <col min="13" max="13" width="11.08984375" style="7" bestFit="1" customWidth="1"/>
    <col min="14" max="14" width="11.90625" style="7" bestFit="1" customWidth="1"/>
    <col min="15" max="15" width="13.6328125" style="7" bestFit="1" customWidth="1"/>
    <col min="16" max="17" width="8.7265625" style="7"/>
    <col min="18" max="18" width="11.90625" style="7" bestFit="1" customWidth="1"/>
    <col min="19" max="19" width="13.6328125" style="7" bestFit="1" customWidth="1"/>
    <col min="20" max="20" width="12.7265625" style="7" bestFit="1" customWidth="1"/>
    <col min="21" max="22" width="13.6328125" style="7" bestFit="1" customWidth="1"/>
    <col min="23" max="23" width="11.90625" style="7" bestFit="1" customWidth="1"/>
    <col min="24" max="25" width="12.7265625" style="7" bestFit="1" customWidth="1"/>
    <col min="26" max="26" width="13.6328125" style="7" bestFit="1" customWidth="1"/>
    <col min="27" max="27" width="11.90625" style="7" bestFit="1" customWidth="1"/>
    <col min="28" max="28" width="13.6328125" style="7" bestFit="1" customWidth="1"/>
    <col min="29" max="29" width="11.90625" style="7" bestFit="1" customWidth="1"/>
    <col min="30" max="30" width="8.7265625" style="7"/>
    <col min="31" max="31" width="14.453125" style="7" bestFit="1" customWidth="1"/>
    <col min="32" max="33" width="8.7265625" style="7"/>
    <col min="34" max="34" width="13.6328125" style="7" bestFit="1" customWidth="1"/>
    <col min="35" max="35" width="12.7265625" style="7" bestFit="1" customWidth="1"/>
    <col min="36" max="38" width="13.6328125" style="7" bestFit="1" customWidth="1"/>
    <col min="39" max="39" width="14.453125" style="7" bestFit="1" customWidth="1"/>
    <col min="40" max="40" width="11.90625" style="7" bestFit="1" customWidth="1"/>
    <col min="41" max="41" width="13.6328125" style="7" bestFit="1" customWidth="1"/>
    <col min="42" max="43" width="12.7265625" style="7" bestFit="1" customWidth="1"/>
    <col min="44" max="44" width="8.7265625" style="7"/>
    <col min="45" max="45" width="14.453125" style="7" bestFit="1" customWidth="1"/>
    <col min="46" max="46" width="12.7265625" style="7" bestFit="1" customWidth="1"/>
    <col min="47" max="47" width="14.453125" style="7" bestFit="1" customWidth="1"/>
    <col min="48" max="49" width="12.7265625" style="7" bestFit="1" customWidth="1"/>
    <col min="50" max="50" width="14.453125" style="7" bestFit="1" customWidth="1"/>
    <col min="51" max="51" width="12.7265625" style="7" bestFit="1" customWidth="1"/>
    <col min="52" max="52" width="13.6328125" style="7" bestFit="1" customWidth="1"/>
    <col min="53" max="53" width="8.7265625" style="7"/>
    <col min="54" max="54" width="14.453125" style="7" bestFit="1" customWidth="1"/>
    <col min="55" max="55" width="13.6328125" style="7" bestFit="1" customWidth="1"/>
    <col min="56" max="57" width="8.7265625" style="7"/>
    <col min="58" max="58" width="13.6328125" style="7" bestFit="1" customWidth="1"/>
    <col min="59" max="68" width="8.7265625" style="7"/>
    <col min="69" max="69" width="12.7265625" style="7" bestFit="1" customWidth="1"/>
    <col min="70" max="70" width="8.7265625" style="7"/>
    <col min="71" max="71" width="13.6328125" style="7" bestFit="1" customWidth="1"/>
    <col min="72" max="75" width="12.7265625" style="7" bestFit="1" customWidth="1"/>
    <col min="76" max="76" width="8.7265625" style="7"/>
    <col min="77" max="77" width="14.453125" style="7" bestFit="1" customWidth="1"/>
    <col min="78" max="78" width="13.6328125" style="7" bestFit="1" customWidth="1"/>
    <col min="79" max="79" width="12.7265625" style="7" bestFit="1" customWidth="1"/>
    <col min="80" max="82" width="13.6328125" style="7" bestFit="1" customWidth="1"/>
    <col min="83" max="84" width="12.7265625" style="7" bestFit="1" customWidth="1"/>
    <col min="85" max="86" width="11.90625" style="7" bestFit="1" customWidth="1"/>
    <col min="87" max="87" width="12.7265625" style="7" bestFit="1" customWidth="1"/>
    <col min="88" max="88" width="13.6328125" style="7" bestFit="1" customWidth="1"/>
    <col min="89" max="90" width="8.7265625" style="7"/>
    <col min="91" max="91" width="11.90625" style="7" bestFit="1" customWidth="1"/>
    <col min="92" max="92" width="13.6328125" style="7" bestFit="1" customWidth="1"/>
    <col min="93" max="93" width="8.7265625" style="7"/>
    <col min="94" max="94" width="13.6328125" style="7" bestFit="1" customWidth="1"/>
    <col min="95" max="95" width="11.90625" style="7" bestFit="1" customWidth="1"/>
    <col min="96" max="96" width="12.7265625" style="7" bestFit="1" customWidth="1"/>
    <col min="97" max="97" width="13.6328125" style="7" bestFit="1" customWidth="1"/>
    <col min="98" max="98" width="11.90625" style="7" bestFit="1" customWidth="1"/>
    <col min="99" max="99" width="12.7265625" style="7" bestFit="1" customWidth="1"/>
    <col min="100" max="100" width="8.7265625" style="7"/>
    <col min="101" max="101" width="13.6328125" style="7" bestFit="1" customWidth="1"/>
    <col min="102" max="102" width="8.7265625" style="7"/>
    <col min="103" max="103" width="13.6328125" style="7" bestFit="1" customWidth="1"/>
    <col min="104" max="104" width="11.08984375" style="7" bestFit="1" customWidth="1"/>
    <col min="105" max="105" width="8.7265625" style="7"/>
    <col min="106" max="106" width="14.453125" style="7" bestFit="1" customWidth="1"/>
    <col min="107" max="109" width="13.6328125" style="7" bestFit="1" customWidth="1"/>
    <col min="110" max="112" width="12.7265625" style="7" bestFit="1" customWidth="1"/>
    <col min="113" max="113" width="13.6328125" style="7" bestFit="1" customWidth="1"/>
    <col min="114" max="114" width="12.7265625" style="7" bestFit="1" customWidth="1"/>
    <col min="115" max="115" width="13.6328125" style="7" bestFit="1" customWidth="1"/>
    <col min="116" max="116" width="12.7265625" style="7" bestFit="1" customWidth="1"/>
    <col min="117" max="117" width="8.7265625" style="7"/>
    <col min="118" max="118" width="14.453125" style="7" bestFit="1" customWidth="1"/>
    <col min="119" max="119" width="13.6328125" style="7" bestFit="1" customWidth="1"/>
    <col min="120" max="120" width="8.7265625" style="7"/>
    <col min="121" max="121" width="14.453125" style="7" bestFit="1" customWidth="1"/>
    <col min="122" max="132" width="8.7265625" style="7"/>
    <col min="133" max="136" width="12.7265625" style="7" bestFit="1" customWidth="1"/>
    <col min="137" max="137" width="8.7265625" style="7"/>
    <col min="138" max="138" width="14.453125" style="7" bestFit="1" customWidth="1"/>
    <col min="139" max="140" width="13.6328125" style="7" bestFit="1" customWidth="1"/>
    <col min="141" max="141" width="8.7265625" style="7"/>
    <col min="142" max="142" width="14.453125" style="7" bestFit="1" customWidth="1"/>
    <col min="143" max="143" width="12.7265625" style="7" bestFit="1" customWidth="1"/>
    <col min="144" max="144" width="14.1796875" style="7" bestFit="1" customWidth="1"/>
    <col min="145" max="145" width="11.90625" style="7" bestFit="1" customWidth="1"/>
    <col min="146" max="146" width="14.1796875" style="7" bestFit="1" customWidth="1"/>
    <col min="147" max="147" width="11.90625" style="7" bestFit="1" customWidth="1"/>
    <col min="148" max="148" width="12.7265625" style="7" bestFit="1" customWidth="1"/>
    <col min="149" max="152" width="8.7265625" style="7"/>
    <col min="153" max="153" width="14.453125" style="7" bestFit="1" customWidth="1"/>
    <col min="154" max="154" width="13.6328125" style="7" bestFit="1" customWidth="1"/>
    <col min="155" max="155" width="14.453125" style="7" bestFit="1" customWidth="1"/>
    <col min="156" max="157" width="8.7265625" style="7"/>
    <col min="158" max="160" width="14.453125" style="7" bestFit="1" customWidth="1"/>
    <col min="161" max="162" width="13.6328125" style="7" bestFit="1" customWidth="1"/>
    <col min="163" max="163" width="12.7265625" style="7" bestFit="1" customWidth="1"/>
    <col min="164" max="167" width="8.7265625" style="7"/>
    <col min="168" max="168" width="12.7265625" style="7" bestFit="1" customWidth="1"/>
    <col min="169" max="170" width="11.90625" style="7" bestFit="1" customWidth="1"/>
    <col min="171" max="171" width="12.7265625" style="7" bestFit="1" customWidth="1"/>
    <col min="172" max="172" width="13.6328125" style="7" bestFit="1" customWidth="1"/>
    <col min="173" max="173" width="12.7265625" style="7" bestFit="1" customWidth="1"/>
    <col min="174" max="174" width="11.6328125" style="7" bestFit="1" customWidth="1"/>
    <col min="175" max="176" width="14.453125" style="7" bestFit="1" customWidth="1"/>
    <col min="177" max="177" width="13.6328125" style="7" bestFit="1" customWidth="1"/>
    <col min="178" max="180" width="12.7265625" style="7" bestFit="1" customWidth="1"/>
    <col min="181" max="182" width="13.6328125" style="7" bestFit="1" customWidth="1"/>
    <col min="183" max="183" width="12.7265625" style="7" bestFit="1" customWidth="1"/>
    <col min="184" max="184" width="13.36328125" style="7" bestFit="1" customWidth="1"/>
    <col min="185" max="185" width="11.90625" style="7" bestFit="1" customWidth="1"/>
    <col min="186" max="187" width="12.7265625" style="7" bestFit="1" customWidth="1"/>
    <col min="188" max="188" width="11.90625" style="7" bestFit="1" customWidth="1"/>
    <col min="189" max="189" width="12.453125" style="7" bestFit="1" customWidth="1"/>
    <col min="190" max="192" width="8.7265625" style="7"/>
    <col min="193" max="194" width="12.7265625" style="7" bestFit="1" customWidth="1"/>
    <col min="195" max="195" width="13.36328125" style="7" bestFit="1" customWidth="1"/>
    <col min="196" max="196" width="13.6328125" style="7" bestFit="1" customWidth="1"/>
    <col min="197" max="197" width="12.7265625" style="7" bestFit="1" customWidth="1"/>
    <col min="198" max="198" width="11.6328125" style="7" bestFit="1" customWidth="1"/>
    <col min="199" max="199" width="12.453125" style="7" bestFit="1" customWidth="1"/>
    <col min="200" max="200" width="12.7265625" style="7" bestFit="1" customWidth="1"/>
    <col min="201" max="201" width="11.6328125" style="7" bestFit="1" customWidth="1"/>
    <col min="202" max="202" width="8.7265625" style="7"/>
    <col min="203" max="203" width="14.1796875" style="7" bestFit="1" customWidth="1"/>
    <col min="204" max="205" width="11.90625" style="7" bestFit="1" customWidth="1"/>
    <col min="206" max="206" width="9.453125" style="7" bestFit="1" customWidth="1"/>
    <col min="207" max="208" width="8.7265625" style="7"/>
    <col min="209" max="209" width="14.1796875" style="7" bestFit="1" customWidth="1"/>
    <col min="210" max="210" width="12.7265625" style="7" bestFit="1" customWidth="1"/>
    <col min="211" max="213" width="8.7265625" style="7"/>
    <col min="214" max="215" width="14.1796875" style="7" bestFit="1" customWidth="1"/>
    <col min="216" max="216" width="11.90625" style="7" bestFit="1" customWidth="1"/>
    <col min="217" max="217" width="12.7265625" style="7" bestFit="1" customWidth="1"/>
    <col min="218" max="218" width="14.1796875" style="7" bestFit="1" customWidth="1"/>
    <col min="219" max="220" width="8.7265625" style="7"/>
    <col min="221" max="222" width="14.1796875" style="7" bestFit="1" customWidth="1"/>
    <col min="223" max="223" width="12.7265625" style="7" bestFit="1" customWidth="1"/>
    <col min="224" max="224" width="14.1796875" style="7" bestFit="1" customWidth="1"/>
    <col min="225" max="225" width="14.453125" style="7" bestFit="1" customWidth="1"/>
    <col min="226" max="226" width="12.7265625" style="7" bestFit="1" customWidth="1"/>
    <col min="227" max="227" width="13.6328125" style="7" bestFit="1" customWidth="1"/>
    <col min="228" max="228" width="13.36328125" style="7" bestFit="1" customWidth="1"/>
    <col min="229" max="230" width="13.6328125" style="7" bestFit="1" customWidth="1"/>
    <col min="231" max="231" width="12.7265625" style="7" bestFit="1" customWidth="1"/>
    <col min="232" max="233" width="13.6328125" style="7" bestFit="1" customWidth="1"/>
    <col min="234" max="235" width="12.453125" style="7" bestFit="1" customWidth="1"/>
    <col min="236" max="236" width="8.7265625" style="7"/>
    <col min="237" max="237" width="13.36328125" style="7" bestFit="1" customWidth="1"/>
    <col min="238" max="239" width="12.7265625" style="7" bestFit="1" customWidth="1"/>
    <col min="240" max="240" width="13.6328125" style="7" bestFit="1" customWidth="1"/>
    <col min="241" max="241" width="8.7265625" style="7"/>
    <col min="242" max="242" width="14.453125" style="7" bestFit="1" customWidth="1"/>
    <col min="243" max="243" width="12.7265625" style="7" bestFit="1" customWidth="1"/>
    <col min="244" max="244" width="8.7265625" style="7"/>
    <col min="245" max="245" width="14.453125" style="7" bestFit="1" customWidth="1"/>
    <col min="246" max="246" width="13.6328125" style="7" bestFit="1" customWidth="1"/>
    <col min="247" max="247" width="12.7265625" style="7" bestFit="1" customWidth="1"/>
    <col min="248" max="249" width="13.6328125" style="7" bestFit="1" customWidth="1"/>
    <col min="250" max="250" width="13.36328125" style="7" bestFit="1" customWidth="1"/>
    <col min="251" max="251" width="12.7265625" style="7" bestFit="1" customWidth="1"/>
    <col min="252" max="252" width="13.6328125" style="7" bestFit="1" customWidth="1"/>
    <col min="253" max="253" width="11.08984375" style="7" bestFit="1" customWidth="1"/>
    <col min="254" max="254" width="13.6328125" style="7" bestFit="1" customWidth="1"/>
    <col min="255" max="255" width="8.7265625" style="7"/>
    <col min="256" max="256" width="14.453125" style="7" bestFit="1" customWidth="1"/>
    <col min="257" max="257" width="14.1796875" style="7" bestFit="1" customWidth="1"/>
    <col min="258" max="258" width="15.26953125" style="7" bestFit="1" customWidth="1"/>
    <col min="259" max="261" width="12.7265625" style="7" bestFit="1" customWidth="1"/>
    <col min="262" max="262" width="13.6328125" style="7" bestFit="1" customWidth="1"/>
    <col min="263" max="263" width="12.7265625" style="7" bestFit="1" customWidth="1"/>
    <col min="264" max="264" width="8.7265625" style="7"/>
    <col min="265" max="265" width="15.26953125" style="7" bestFit="1" customWidth="1"/>
    <col min="266" max="266" width="13.6328125" style="7" bestFit="1" customWidth="1"/>
    <col min="267" max="267" width="15.26953125" style="7" bestFit="1" customWidth="1"/>
    <col min="268" max="268" width="11.08984375" style="7" bestFit="1" customWidth="1"/>
    <col min="269" max="271" width="12.7265625" style="7" bestFit="1" customWidth="1"/>
    <col min="272" max="272" width="8.7265625" style="7"/>
    <col min="273" max="273" width="15.26953125" style="7" bestFit="1" customWidth="1"/>
    <col min="274" max="274" width="14.1796875" style="7" bestFit="1" customWidth="1"/>
    <col min="275" max="275" width="13.6328125" style="7" bestFit="1" customWidth="1"/>
    <col min="276" max="276" width="12.7265625" style="7" bestFit="1" customWidth="1"/>
    <col min="277" max="279" width="13.6328125" style="7" bestFit="1" customWidth="1"/>
    <col min="280" max="280" width="12.7265625" style="7" bestFit="1" customWidth="1"/>
    <col min="281" max="281" width="8.7265625" style="7"/>
    <col min="282" max="282" width="14.453125" style="7" bestFit="1" customWidth="1"/>
    <col min="283" max="283" width="13.6328125" style="7" bestFit="1" customWidth="1"/>
    <col min="284" max="285" width="12.7265625" style="7" bestFit="1" customWidth="1"/>
    <col min="286" max="286" width="13.6328125" style="7" bestFit="1" customWidth="1"/>
    <col min="287" max="287" width="14.453125" style="7" bestFit="1" customWidth="1"/>
    <col min="288" max="288" width="8.7265625" style="7"/>
    <col min="289" max="289" width="14.453125" style="7" bestFit="1" customWidth="1"/>
    <col min="290" max="290" width="13.6328125" style="7" bestFit="1" customWidth="1"/>
    <col min="291" max="291" width="13.36328125" style="7" bestFit="1" customWidth="1"/>
    <col min="292" max="293" width="8.7265625" style="7"/>
    <col min="294" max="294" width="14.1796875" style="7" bestFit="1" customWidth="1"/>
    <col min="295" max="296" width="13.6328125" style="7" bestFit="1" customWidth="1"/>
    <col min="297" max="297" width="14.1796875" style="7" bestFit="1" customWidth="1"/>
    <col min="298" max="300" width="12.7265625" style="7" bestFit="1" customWidth="1"/>
    <col min="301" max="301" width="11.90625" style="7" bestFit="1" customWidth="1"/>
    <col min="302" max="303" width="8.7265625" style="7"/>
    <col min="304" max="304" width="12.453125" style="7" bestFit="1" customWidth="1"/>
    <col min="305" max="305" width="11.90625" style="7" bestFit="1" customWidth="1"/>
    <col min="306" max="307" width="12.7265625" style="7" bestFit="1" customWidth="1"/>
    <col min="308" max="308" width="13.36328125" style="7" bestFit="1" customWidth="1"/>
    <col min="309" max="310" width="12.453125" style="7" bestFit="1" customWidth="1"/>
    <col min="311" max="311" width="13.36328125" style="7" bestFit="1" customWidth="1"/>
    <col min="312" max="313" width="14.1796875" style="7" bestFit="1" customWidth="1"/>
    <col min="314" max="314" width="8.7265625" style="7"/>
    <col min="315" max="315" width="12.453125" style="7" bestFit="1" customWidth="1"/>
    <col min="316" max="316" width="13.36328125" style="7" bestFit="1" customWidth="1"/>
    <col min="317" max="317" width="8.7265625" style="7"/>
    <col min="318" max="318" width="14.1796875" style="7" bestFit="1" customWidth="1"/>
    <col min="319" max="320" width="8.7265625" style="7"/>
    <col min="321" max="321" width="11.90625" style="7" bestFit="1" customWidth="1"/>
    <col min="322" max="325" width="13.6328125" style="7" bestFit="1" customWidth="1"/>
    <col min="326" max="327" width="8.7265625" style="7"/>
    <col min="328" max="329" width="14.1796875" style="7" bestFit="1" customWidth="1"/>
    <col min="330" max="330" width="12.7265625" style="7" bestFit="1" customWidth="1"/>
    <col min="331" max="331" width="8.7265625" style="7"/>
    <col min="332" max="332" width="11.90625" style="7" bestFit="1" customWidth="1"/>
    <col min="333" max="334" width="11.08984375" style="7" bestFit="1" customWidth="1"/>
    <col min="335" max="335" width="12.453125" style="7" bestFit="1" customWidth="1"/>
    <col min="336" max="336" width="14.1796875" style="7" bestFit="1" customWidth="1"/>
    <col min="337" max="337" width="10.26953125" style="7" bestFit="1" customWidth="1"/>
    <col min="338" max="339" width="12.7265625" style="7" bestFit="1" customWidth="1"/>
    <col min="340" max="341" width="13.6328125" style="7" bestFit="1" customWidth="1"/>
    <col min="342" max="343" width="8.7265625" style="7"/>
    <col min="344" max="344" width="9.453125" style="7" bestFit="1" customWidth="1"/>
    <col min="345" max="346" width="8.7265625" style="7"/>
    <col min="347" max="349" width="9.453125" style="7" bestFit="1" customWidth="1"/>
    <col min="350" max="351" width="8.7265625" style="7"/>
    <col min="352" max="352" width="10.26953125" style="7" bestFit="1" customWidth="1"/>
    <col min="353" max="359" width="8.7265625" style="7"/>
    <col min="360" max="360" width="12.7265625" style="7" bestFit="1" customWidth="1"/>
    <col min="361" max="362" width="13.6328125" style="7" bestFit="1" customWidth="1"/>
    <col min="363" max="363" width="11.08984375" style="7" bestFit="1" customWidth="1"/>
    <col min="364" max="364" width="9.453125" style="7" bestFit="1" customWidth="1"/>
    <col min="365" max="365" width="11.08984375" style="7" bestFit="1" customWidth="1"/>
    <col min="366" max="366" width="8.7265625" style="7"/>
    <col min="367" max="367" width="12.7265625" style="7" bestFit="1" customWidth="1"/>
    <col min="368" max="369" width="13.6328125" style="7" bestFit="1" customWidth="1"/>
    <col min="370" max="370" width="11.90625" style="7" bestFit="1" customWidth="1"/>
    <col min="371" max="371" width="13.6328125" style="7" bestFit="1" customWidth="1"/>
    <col min="372" max="372" width="12.7265625" style="7" bestFit="1" customWidth="1"/>
    <col min="373" max="373" width="11.90625" style="7" bestFit="1" customWidth="1"/>
    <col min="374" max="374" width="11.08984375" style="7" bestFit="1" customWidth="1"/>
    <col min="375" max="375" width="12.7265625" style="7" bestFit="1" customWidth="1"/>
    <col min="376" max="376" width="10.26953125" style="7" bestFit="1" customWidth="1"/>
    <col min="377" max="378" width="8.7265625" style="7"/>
    <col min="379" max="379" width="10.26953125" style="7" bestFit="1" customWidth="1"/>
    <col min="380" max="383" width="8.7265625" style="7"/>
    <col min="384" max="384" width="13.6328125" style="7" bestFit="1" customWidth="1"/>
    <col min="385" max="385" width="12.7265625" style="7" bestFit="1" customWidth="1"/>
    <col min="386" max="386" width="11.08984375" style="7" bestFit="1" customWidth="1"/>
    <col min="387" max="387" width="13.6328125" style="7" bestFit="1" customWidth="1"/>
    <col min="388" max="388" width="12.7265625" style="7" bestFit="1" customWidth="1"/>
    <col min="389" max="389" width="11.90625" style="7" bestFit="1" customWidth="1"/>
    <col min="390" max="390" width="8.7265625" style="7"/>
    <col min="391" max="391" width="12.7265625" style="7" bestFit="1" customWidth="1"/>
    <col min="392" max="392" width="13.6328125" style="7" bestFit="1" customWidth="1"/>
    <col min="393" max="393" width="12.7265625" style="7" bestFit="1" customWidth="1"/>
    <col min="394" max="397" width="8.7265625" style="7"/>
    <col min="398" max="398" width="12.453125" style="7" bestFit="1" customWidth="1"/>
    <col min="399" max="399" width="12.7265625" style="7" bestFit="1" customWidth="1"/>
    <col min="400" max="400" width="10.26953125" style="7" bestFit="1" customWidth="1"/>
    <col min="401" max="401" width="8.7265625" style="7"/>
    <col min="402" max="402" width="12.7265625" style="7" bestFit="1" customWidth="1"/>
    <col min="403" max="403" width="8.7265625" style="7"/>
    <col min="404" max="405" width="11.90625" style="7" bestFit="1" customWidth="1"/>
    <col min="406" max="415" width="8.7265625" style="7"/>
    <col min="416" max="418" width="13.6328125" style="7" bestFit="1" customWidth="1"/>
    <col min="419" max="419" width="12.7265625" style="7" bestFit="1" customWidth="1"/>
    <col min="420" max="420" width="10.26953125" style="7" bestFit="1" customWidth="1"/>
    <col min="421" max="422" width="11.08984375" style="7" bestFit="1" customWidth="1"/>
    <col min="423" max="423" width="10.26953125" style="7" bestFit="1" customWidth="1"/>
    <col min="424" max="424" width="11.90625" style="7" bestFit="1" customWidth="1"/>
    <col min="425" max="426" width="13.6328125" style="7" bestFit="1" customWidth="1"/>
    <col min="427" max="427" width="11.90625" style="7" bestFit="1" customWidth="1"/>
    <col min="428" max="428" width="8.7265625" style="7"/>
    <col min="429" max="430" width="10.26953125" style="7" bestFit="1" customWidth="1"/>
    <col min="431" max="431" width="8.7265625" style="7"/>
    <col min="432" max="432" width="11.08984375" style="7" bestFit="1" customWidth="1"/>
    <col min="433" max="434" width="13.6328125" style="7" bestFit="1" customWidth="1"/>
    <col min="435" max="435" width="12.7265625" style="7" bestFit="1" customWidth="1"/>
    <col min="436" max="439" width="8.7265625" style="7"/>
    <col min="440" max="440" width="11.08984375" style="7" bestFit="1" customWidth="1"/>
    <col min="441" max="442" width="13.6328125" style="7" bestFit="1" customWidth="1"/>
    <col min="443" max="444" width="12.7265625" style="7" bestFit="1" customWidth="1"/>
    <col min="445" max="445" width="13.6328125" style="7" bestFit="1" customWidth="1"/>
    <col min="446" max="446" width="11.6328125" style="7" bestFit="1" customWidth="1"/>
    <col min="447" max="447" width="9.453125" style="7" bestFit="1" customWidth="1"/>
    <col min="448" max="448" width="11.90625" style="7" bestFit="1" customWidth="1"/>
    <col min="449" max="449" width="10.26953125" style="7" bestFit="1" customWidth="1"/>
    <col min="450" max="451" width="8.7265625" style="7"/>
    <col min="452" max="452" width="11.6328125" style="7" bestFit="1" customWidth="1"/>
    <col min="453" max="453" width="8.7265625" style="7"/>
    <col min="454" max="454" width="10.81640625" style="7" bestFit="1" customWidth="1"/>
    <col min="455" max="456" width="8.7265625" style="7"/>
    <col min="457" max="457" width="10.81640625" style="7" bestFit="1" customWidth="1"/>
    <col min="458" max="458" width="10" style="7" bestFit="1" customWidth="1"/>
    <col min="459" max="459" width="12.453125" style="7" bestFit="1" customWidth="1"/>
    <col min="460" max="460" width="11.08984375" style="7" bestFit="1" customWidth="1"/>
    <col min="461" max="464" width="8.7265625" style="7"/>
    <col min="465" max="465" width="11.90625" style="7" bestFit="1" customWidth="1"/>
    <col min="466" max="466" width="11.6328125" style="7" bestFit="1" customWidth="1"/>
    <col min="467" max="467" width="11.90625" style="7" bestFit="1" customWidth="1"/>
    <col min="468" max="469" width="11.08984375" style="7" bestFit="1" customWidth="1"/>
    <col min="470" max="470" width="11.90625" style="7" bestFit="1" customWidth="1"/>
    <col min="471" max="471" width="12.7265625" style="7" bestFit="1" customWidth="1"/>
    <col min="472" max="473" width="11.90625" style="7" bestFit="1" customWidth="1"/>
    <col min="474" max="476" width="8.7265625" style="7"/>
    <col min="477" max="478" width="12.7265625" style="7" bestFit="1" customWidth="1"/>
    <col min="479" max="479" width="11.90625" style="7" bestFit="1" customWidth="1"/>
    <col min="480" max="480" width="12.453125" style="7" bestFit="1" customWidth="1"/>
    <col min="481" max="482" width="11.90625" style="7" bestFit="1" customWidth="1"/>
    <col min="483" max="483" width="11.08984375" style="7" bestFit="1" customWidth="1"/>
    <col min="484" max="484" width="8.7265625" style="7"/>
    <col min="485" max="485" width="12.7265625" style="7" bestFit="1" customWidth="1"/>
    <col min="486" max="486" width="9.453125" style="7" bestFit="1" customWidth="1"/>
    <col min="487" max="487" width="11.90625" style="7" bestFit="1" customWidth="1"/>
    <col min="488" max="488" width="12.7265625" style="7" bestFit="1" customWidth="1"/>
    <col min="489" max="491" width="11.90625" style="7" bestFit="1" customWidth="1"/>
    <col min="492" max="492" width="11.08984375" style="7" bestFit="1" customWidth="1"/>
    <col min="493" max="494" width="11.90625" style="7" bestFit="1" customWidth="1"/>
    <col min="495" max="499" width="8.7265625" style="7"/>
    <col min="500" max="500" width="10.81640625" style="7" bestFit="1" customWidth="1"/>
    <col min="501" max="501" width="11.90625" style="7" bestFit="1" customWidth="1"/>
    <col min="502" max="502" width="12.7265625" style="7" bestFit="1" customWidth="1"/>
    <col min="503" max="504" width="11.90625" style="7" bestFit="1" customWidth="1"/>
    <col min="505" max="506" width="12.7265625" style="7" bestFit="1" customWidth="1"/>
    <col min="507" max="508" width="11.90625" style="7" bestFit="1" customWidth="1"/>
    <col min="509" max="510" width="8.7265625" style="7"/>
    <col min="511" max="512" width="9.81640625" style="7" bestFit="1" customWidth="1"/>
    <col min="513" max="513" width="9" style="7" bestFit="1" customWidth="1"/>
    <col min="514" max="514" width="8.7265625" style="7"/>
    <col min="515" max="517" width="9" style="7" bestFit="1" customWidth="1"/>
    <col min="518" max="518" width="8.7265625" style="7"/>
    <col min="519" max="520" width="9" style="7" bestFit="1" customWidth="1"/>
    <col min="521" max="522" width="8.7265625" style="7"/>
    <col min="523" max="523" width="9" style="7" bestFit="1" customWidth="1"/>
    <col min="524" max="531" width="8.7265625" style="7"/>
    <col min="532" max="533" width="9.81640625" style="7" bestFit="1" customWidth="1"/>
    <col min="534" max="534" width="9.54296875" style="7" bestFit="1" customWidth="1"/>
    <col min="535" max="535" width="8.7265625" style="7"/>
    <col min="536" max="537" width="9.81640625" style="7" bestFit="1" customWidth="1"/>
    <col min="538" max="538" width="9" style="7" bestFit="1" customWidth="1"/>
    <col min="539" max="539" width="8.7265625" style="7"/>
    <col min="540" max="541" width="9.81640625" style="7" bestFit="1" customWidth="1"/>
    <col min="542" max="542" width="9.54296875" style="7" bestFit="1" customWidth="1"/>
    <col min="543" max="543" width="8.7265625" style="7"/>
    <col min="544" max="545" width="9" style="7" bestFit="1" customWidth="1"/>
    <col min="546" max="546" width="9.54296875" style="7" bestFit="1" customWidth="1"/>
    <col min="547" max="547" width="8.7265625" style="7"/>
    <col min="548" max="550" width="9" style="7" bestFit="1" customWidth="1"/>
    <col min="551" max="552" width="8.7265625" style="7"/>
    <col min="553" max="554" width="10.08984375" style="7" bestFit="1" customWidth="1"/>
    <col min="555" max="555" width="9" style="7" bestFit="1" customWidth="1"/>
    <col min="556" max="556" width="8.7265625" style="7"/>
    <col min="557" max="558" width="9.81640625" style="7" bestFit="1" customWidth="1"/>
    <col min="559" max="571" width="8.7265625" style="7"/>
    <col min="572" max="572" width="9.81640625" style="7" bestFit="1" customWidth="1"/>
    <col min="573" max="573" width="9" style="7" bestFit="1" customWidth="1"/>
    <col min="574" max="575" width="8.7265625" style="7"/>
    <col min="576" max="576" width="9" style="7" bestFit="1" customWidth="1"/>
    <col min="577" max="587" width="8.7265625" style="7"/>
    <col min="588" max="588" width="9" style="7" bestFit="1" customWidth="1"/>
    <col min="589" max="16384" width="8.7265625" style="7"/>
  </cols>
  <sheetData>
    <row r="1" spans="1:588" s="5" customFormat="1">
      <c r="A1" s="1"/>
      <c r="B1" s="1"/>
      <c r="C1" s="1" t="s">
        <v>0</v>
      </c>
      <c r="D1" s="2" t="s">
        <v>1</v>
      </c>
      <c r="E1" s="3"/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1517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4" t="s">
        <v>48</v>
      </c>
      <c r="BB1" s="4" t="s">
        <v>49</v>
      </c>
      <c r="BC1" s="4" t="s">
        <v>50</v>
      </c>
      <c r="BD1" s="4" t="s">
        <v>51</v>
      </c>
      <c r="BE1" s="4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60</v>
      </c>
      <c r="BN1" s="4" t="s">
        <v>61</v>
      </c>
      <c r="BO1" s="4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73</v>
      </c>
      <c r="CA1" s="4" t="s">
        <v>74</v>
      </c>
      <c r="CB1" s="4" t="s">
        <v>75</v>
      </c>
      <c r="CC1" s="4" t="s">
        <v>76</v>
      </c>
      <c r="CD1" s="4" t="s">
        <v>77</v>
      </c>
      <c r="CE1" s="4" t="s">
        <v>78</v>
      </c>
      <c r="CF1" s="4" t="s">
        <v>79</v>
      </c>
      <c r="CG1" s="4" t="s">
        <v>80</v>
      </c>
      <c r="CH1" s="4" t="s">
        <v>81</v>
      </c>
      <c r="CI1" s="4" t="s">
        <v>82</v>
      </c>
      <c r="CJ1" s="4" t="s">
        <v>83</v>
      </c>
      <c r="CK1" s="4" t="s">
        <v>84</v>
      </c>
      <c r="CL1" s="4" t="s">
        <v>85</v>
      </c>
      <c r="CM1" s="4" t="s">
        <v>86</v>
      </c>
      <c r="CN1" s="4" t="s">
        <v>87</v>
      </c>
      <c r="CO1" s="4" t="s">
        <v>88</v>
      </c>
      <c r="CP1" s="4" t="s">
        <v>89</v>
      </c>
      <c r="CQ1" s="4" t="s">
        <v>90</v>
      </c>
      <c r="CR1" s="4" t="s">
        <v>91</v>
      </c>
      <c r="CS1" s="4" t="s">
        <v>92</v>
      </c>
      <c r="CT1" s="4" t="s">
        <v>93</v>
      </c>
      <c r="CU1" s="4" t="s">
        <v>94</v>
      </c>
      <c r="CV1" s="4" t="s">
        <v>95</v>
      </c>
      <c r="CW1" s="4" t="s">
        <v>96</v>
      </c>
      <c r="CX1" s="4" t="s">
        <v>97</v>
      </c>
      <c r="CY1" s="4" t="s">
        <v>98</v>
      </c>
      <c r="CZ1" s="4" t="s">
        <v>99</v>
      </c>
      <c r="DA1" s="4" t="s">
        <v>100</v>
      </c>
      <c r="DB1" s="4" t="s">
        <v>101</v>
      </c>
      <c r="DC1" s="4" t="s">
        <v>102</v>
      </c>
      <c r="DD1" s="4" t="s">
        <v>103</v>
      </c>
      <c r="DE1" s="4" t="s">
        <v>104</v>
      </c>
      <c r="DF1" s="4" t="s">
        <v>105</v>
      </c>
      <c r="DG1" s="4" t="s">
        <v>106</v>
      </c>
      <c r="DH1" s="4" t="s">
        <v>107</v>
      </c>
      <c r="DI1" s="4" t="s">
        <v>108</v>
      </c>
      <c r="DJ1" s="4" t="s">
        <v>109</v>
      </c>
      <c r="DK1" s="4" t="s">
        <v>110</v>
      </c>
      <c r="DL1" s="4" t="s">
        <v>111</v>
      </c>
      <c r="DM1" s="4" t="s">
        <v>112</v>
      </c>
      <c r="DN1" s="4" t="s">
        <v>113</v>
      </c>
      <c r="DO1" s="4" t="s">
        <v>114</v>
      </c>
      <c r="DP1" s="4" t="s">
        <v>115</v>
      </c>
      <c r="DQ1" s="4" t="s">
        <v>116</v>
      </c>
      <c r="DR1" s="4" t="s">
        <v>117</v>
      </c>
      <c r="DS1" s="4" t="s">
        <v>118</v>
      </c>
      <c r="DT1" s="4" t="s">
        <v>119</v>
      </c>
      <c r="DU1" s="4" t="s">
        <v>120</v>
      </c>
      <c r="DV1" s="4" t="s">
        <v>121</v>
      </c>
      <c r="DW1" s="4" t="s">
        <v>122</v>
      </c>
      <c r="DX1" s="4" t="s">
        <v>123</v>
      </c>
      <c r="DY1" s="4" t="s">
        <v>124</v>
      </c>
      <c r="DZ1" s="4" t="s">
        <v>125</v>
      </c>
      <c r="EA1" s="4" t="s">
        <v>126</v>
      </c>
      <c r="EB1" s="4" t="s">
        <v>127</v>
      </c>
      <c r="EC1" s="4" t="s">
        <v>128</v>
      </c>
      <c r="ED1" s="4" t="s">
        <v>129</v>
      </c>
      <c r="EE1" s="4" t="s">
        <v>130</v>
      </c>
      <c r="EF1" s="4" t="s">
        <v>131</v>
      </c>
      <c r="EG1" s="4" t="s">
        <v>132</v>
      </c>
      <c r="EH1" s="4" t="s">
        <v>133</v>
      </c>
      <c r="EI1" s="4" t="s">
        <v>134</v>
      </c>
      <c r="EJ1" s="4" t="s">
        <v>135</v>
      </c>
      <c r="EK1" s="4" t="s">
        <v>136</v>
      </c>
      <c r="EL1" s="4" t="s">
        <v>137</v>
      </c>
      <c r="EM1" s="4" t="s">
        <v>138</v>
      </c>
      <c r="EN1" s="4" t="s">
        <v>139</v>
      </c>
      <c r="EO1" s="4" t="s">
        <v>140</v>
      </c>
      <c r="EP1" s="4" t="s">
        <v>141</v>
      </c>
      <c r="EQ1" s="4" t="s">
        <v>142</v>
      </c>
      <c r="ER1" s="4" t="s">
        <v>143</v>
      </c>
      <c r="ES1" s="4" t="s">
        <v>144</v>
      </c>
      <c r="ET1" s="4" t="s">
        <v>145</v>
      </c>
      <c r="EU1" s="4" t="s">
        <v>146</v>
      </c>
      <c r="EV1" s="4" t="s">
        <v>147</v>
      </c>
      <c r="EW1" s="4" t="s">
        <v>148</v>
      </c>
      <c r="EX1" s="4" t="s">
        <v>149</v>
      </c>
      <c r="EY1" s="4" t="s">
        <v>150</v>
      </c>
      <c r="EZ1" s="4" t="s">
        <v>151</v>
      </c>
      <c r="FA1" s="4" t="s">
        <v>152</v>
      </c>
      <c r="FB1" s="4" t="s">
        <v>153</v>
      </c>
      <c r="FC1" s="5" t="s">
        <v>154</v>
      </c>
      <c r="FD1" s="5" t="s">
        <v>155</v>
      </c>
      <c r="FE1" s="5" t="s">
        <v>156</v>
      </c>
      <c r="FF1" s="5" t="s">
        <v>157</v>
      </c>
      <c r="FG1" s="5" t="s">
        <v>158</v>
      </c>
      <c r="FH1" s="5" t="s">
        <v>159</v>
      </c>
      <c r="FI1" s="5" t="s">
        <v>160</v>
      </c>
      <c r="FJ1" s="5" t="s">
        <v>161</v>
      </c>
      <c r="FK1" s="5" t="s">
        <v>162</v>
      </c>
      <c r="FL1" s="5" t="s">
        <v>163</v>
      </c>
      <c r="FM1" s="5" t="s">
        <v>164</v>
      </c>
      <c r="FN1" s="5" t="s">
        <v>165</v>
      </c>
      <c r="FO1" s="5" t="s">
        <v>166</v>
      </c>
      <c r="FP1" s="5" t="s">
        <v>167</v>
      </c>
      <c r="FQ1" s="5" t="s">
        <v>168</v>
      </c>
      <c r="FR1" s="5" t="s">
        <v>169</v>
      </c>
      <c r="FS1" s="5" t="s">
        <v>170</v>
      </c>
      <c r="FT1" s="5" t="s">
        <v>171</v>
      </c>
      <c r="FU1" s="5" t="s">
        <v>172</v>
      </c>
      <c r="FV1" s="5" t="s">
        <v>173</v>
      </c>
      <c r="FW1" s="5" t="s">
        <v>174</v>
      </c>
      <c r="FX1" s="5" t="s">
        <v>175</v>
      </c>
      <c r="FY1" s="5" t="s">
        <v>176</v>
      </c>
      <c r="FZ1" s="5" t="s">
        <v>177</v>
      </c>
      <c r="GA1" s="5" t="s">
        <v>178</v>
      </c>
      <c r="GB1" s="5" t="s">
        <v>179</v>
      </c>
      <c r="GC1" s="5" t="s">
        <v>180</v>
      </c>
      <c r="GD1" s="5" t="s">
        <v>181</v>
      </c>
      <c r="GE1" s="5" t="s">
        <v>182</v>
      </c>
      <c r="GF1" s="5" t="s">
        <v>183</v>
      </c>
      <c r="GG1" s="5" t="s">
        <v>184</v>
      </c>
      <c r="GH1" s="5" t="s">
        <v>185</v>
      </c>
      <c r="GI1" s="5" t="s">
        <v>186</v>
      </c>
      <c r="GJ1" s="5" t="s">
        <v>187</v>
      </c>
      <c r="GK1" s="5" t="s">
        <v>188</v>
      </c>
      <c r="GL1" s="5" t="s">
        <v>189</v>
      </c>
      <c r="GM1" s="5" t="s">
        <v>190</v>
      </c>
      <c r="GN1" s="5" t="s">
        <v>191</v>
      </c>
      <c r="GO1" s="5" t="s">
        <v>192</v>
      </c>
      <c r="GP1" s="5" t="s">
        <v>193</v>
      </c>
      <c r="GQ1" s="5" t="s">
        <v>194</v>
      </c>
      <c r="GR1" s="5" t="s">
        <v>195</v>
      </c>
      <c r="GS1" s="5" t="s">
        <v>196</v>
      </c>
      <c r="GT1" s="5" t="s">
        <v>197</v>
      </c>
      <c r="GU1" s="5" t="s">
        <v>198</v>
      </c>
      <c r="GV1" s="5" t="s">
        <v>199</v>
      </c>
      <c r="GW1" s="5" t="s">
        <v>200</v>
      </c>
      <c r="GX1" s="5" t="s">
        <v>201</v>
      </c>
      <c r="GY1" s="5" t="s">
        <v>202</v>
      </c>
      <c r="GZ1" s="5" t="s">
        <v>203</v>
      </c>
      <c r="HA1" s="5" t="s">
        <v>204</v>
      </c>
      <c r="HB1" s="5" t="s">
        <v>205</v>
      </c>
      <c r="HC1" s="5" t="s">
        <v>145</v>
      </c>
      <c r="HD1" s="5" t="s">
        <v>206</v>
      </c>
      <c r="HE1" s="5" t="s">
        <v>207</v>
      </c>
      <c r="HF1" s="5" t="s">
        <v>208</v>
      </c>
      <c r="HG1" s="5" t="s">
        <v>209</v>
      </c>
      <c r="HH1" s="5" t="s">
        <v>210</v>
      </c>
      <c r="HI1" s="5" t="s">
        <v>211</v>
      </c>
      <c r="HJ1" s="5" t="s">
        <v>212</v>
      </c>
      <c r="HK1" s="5" t="s">
        <v>213</v>
      </c>
      <c r="HL1" s="5" t="s">
        <v>214</v>
      </c>
      <c r="HM1" s="5" t="s">
        <v>141</v>
      </c>
      <c r="HN1" s="5" t="s">
        <v>215</v>
      </c>
      <c r="HO1" s="5" t="s">
        <v>216</v>
      </c>
      <c r="HP1" s="5" t="s">
        <v>217</v>
      </c>
      <c r="HQ1" s="5" t="s">
        <v>218</v>
      </c>
      <c r="HR1" s="5" t="s">
        <v>219</v>
      </c>
      <c r="HS1" s="5" t="s">
        <v>220</v>
      </c>
      <c r="HT1" s="5" t="s">
        <v>221</v>
      </c>
      <c r="HU1" s="5" t="s">
        <v>222</v>
      </c>
      <c r="HV1" s="5" t="s">
        <v>223</v>
      </c>
      <c r="HW1" s="5" t="s">
        <v>224</v>
      </c>
      <c r="HX1" s="5" t="s">
        <v>225</v>
      </c>
      <c r="HY1" s="5" t="s">
        <v>226</v>
      </c>
      <c r="HZ1" s="5" t="s">
        <v>227</v>
      </c>
      <c r="IA1" s="5" t="s">
        <v>228</v>
      </c>
      <c r="IB1" s="5" t="s">
        <v>229</v>
      </c>
      <c r="IC1" s="5" t="s">
        <v>230</v>
      </c>
      <c r="ID1" s="5" t="s">
        <v>231</v>
      </c>
      <c r="IE1" s="5" t="s">
        <v>232</v>
      </c>
      <c r="IF1" s="5" t="s">
        <v>233</v>
      </c>
      <c r="IG1" s="5" t="s">
        <v>234</v>
      </c>
      <c r="IH1" s="5" t="s">
        <v>235</v>
      </c>
      <c r="II1" s="5" t="s">
        <v>236</v>
      </c>
      <c r="IJ1" s="5" t="s">
        <v>237</v>
      </c>
      <c r="IK1" s="5" t="s">
        <v>238</v>
      </c>
      <c r="IL1" s="5" t="s">
        <v>239</v>
      </c>
      <c r="IM1" s="5" t="s">
        <v>240</v>
      </c>
      <c r="IN1" s="5" t="s">
        <v>241</v>
      </c>
      <c r="IO1" s="5" t="s">
        <v>242</v>
      </c>
      <c r="IP1" s="5" t="s">
        <v>243</v>
      </c>
      <c r="IQ1" s="5" t="s">
        <v>244</v>
      </c>
      <c r="IR1" s="5" t="s">
        <v>245</v>
      </c>
      <c r="IS1" s="5" t="s">
        <v>246</v>
      </c>
      <c r="IT1" s="5" t="s">
        <v>247</v>
      </c>
      <c r="IU1" s="5" t="s">
        <v>248</v>
      </c>
      <c r="IV1" s="5" t="s">
        <v>249</v>
      </c>
      <c r="IW1" s="5" t="s">
        <v>250</v>
      </c>
      <c r="IX1" s="5" t="s">
        <v>251</v>
      </c>
      <c r="IY1" s="5" t="s">
        <v>252</v>
      </c>
      <c r="IZ1" s="5" t="s">
        <v>253</v>
      </c>
      <c r="JA1" s="5" t="s">
        <v>254</v>
      </c>
      <c r="JB1" s="5" t="s">
        <v>255</v>
      </c>
      <c r="JC1" s="5" t="s">
        <v>256</v>
      </c>
      <c r="JD1" s="5" t="s">
        <v>257</v>
      </c>
      <c r="JE1" s="5" t="s">
        <v>258</v>
      </c>
      <c r="JF1" s="5" t="s">
        <v>259</v>
      </c>
      <c r="JG1" s="5" t="s">
        <v>260</v>
      </c>
      <c r="JH1" s="5" t="s">
        <v>261</v>
      </c>
      <c r="JI1" s="5" t="s">
        <v>262</v>
      </c>
      <c r="JJ1" s="5" t="s">
        <v>263</v>
      </c>
      <c r="JK1" s="5" t="s">
        <v>264</v>
      </c>
      <c r="JL1" s="5" t="s">
        <v>265</v>
      </c>
      <c r="JM1" s="5" t="s">
        <v>266</v>
      </c>
      <c r="JN1" s="5" t="s">
        <v>267</v>
      </c>
      <c r="JO1" s="5" t="s">
        <v>268</v>
      </c>
      <c r="JP1" s="5" t="s">
        <v>269</v>
      </c>
      <c r="JQ1" s="5" t="s">
        <v>270</v>
      </c>
      <c r="JR1" s="5" t="s">
        <v>271</v>
      </c>
      <c r="JS1" s="5" t="s">
        <v>272</v>
      </c>
      <c r="JT1" s="5" t="s">
        <v>273</v>
      </c>
      <c r="JU1" s="5" t="s">
        <v>274</v>
      </c>
      <c r="JV1" s="5" t="s">
        <v>275</v>
      </c>
      <c r="JW1" s="5" t="s">
        <v>276</v>
      </c>
      <c r="JX1" s="5" t="s">
        <v>277</v>
      </c>
      <c r="JY1" s="5" t="s">
        <v>278</v>
      </c>
      <c r="JZ1" s="5" t="s">
        <v>279</v>
      </c>
      <c r="KA1" s="5" t="s">
        <v>280</v>
      </c>
      <c r="KB1" s="5" t="s">
        <v>281</v>
      </c>
      <c r="KC1" s="5" t="s">
        <v>282</v>
      </c>
      <c r="KD1" s="5" t="s">
        <v>283</v>
      </c>
      <c r="KE1" s="5" t="s">
        <v>284</v>
      </c>
      <c r="KF1" s="5" t="s">
        <v>285</v>
      </c>
      <c r="KG1" s="5" t="s">
        <v>286</v>
      </c>
      <c r="KH1" s="5" t="s">
        <v>287</v>
      </c>
      <c r="KI1" s="5" t="s">
        <v>288</v>
      </c>
      <c r="KJ1" s="5" t="s">
        <v>289</v>
      </c>
      <c r="KK1" s="5" t="s">
        <v>208</v>
      </c>
      <c r="KL1" s="5" t="s">
        <v>290</v>
      </c>
      <c r="KM1" s="5" t="s">
        <v>291</v>
      </c>
      <c r="KN1" s="5" t="s">
        <v>292</v>
      </c>
      <c r="KO1" s="5" t="s">
        <v>293</v>
      </c>
      <c r="KP1" s="5" t="s">
        <v>294</v>
      </c>
      <c r="KQ1" s="5" t="s">
        <v>295</v>
      </c>
      <c r="KR1" s="5" t="s">
        <v>296</v>
      </c>
      <c r="KS1" s="5" t="s">
        <v>297</v>
      </c>
      <c r="KT1" s="5" t="s">
        <v>298</v>
      </c>
      <c r="KU1" s="5" t="s">
        <v>178</v>
      </c>
      <c r="KV1" s="5" t="s">
        <v>299</v>
      </c>
      <c r="KW1" s="5" t="s">
        <v>300</v>
      </c>
      <c r="KX1" s="5" t="s">
        <v>301</v>
      </c>
      <c r="KY1" s="5" t="s">
        <v>302</v>
      </c>
      <c r="KZ1" s="5" t="s">
        <v>303</v>
      </c>
      <c r="LA1" s="5" t="s">
        <v>304</v>
      </c>
      <c r="LB1" s="5" t="s">
        <v>145</v>
      </c>
      <c r="LC1" s="5" t="s">
        <v>305</v>
      </c>
      <c r="LD1" s="5" t="s">
        <v>306</v>
      </c>
      <c r="LE1" s="5" t="s">
        <v>307</v>
      </c>
      <c r="LF1" s="5" t="s">
        <v>308</v>
      </c>
      <c r="LG1" s="5" t="s">
        <v>309</v>
      </c>
      <c r="LH1" s="5" t="s">
        <v>310</v>
      </c>
      <c r="LI1" s="5" t="s">
        <v>311</v>
      </c>
      <c r="LJ1" s="5" t="s">
        <v>312</v>
      </c>
      <c r="LK1" s="5" t="s">
        <v>313</v>
      </c>
      <c r="LL1" s="5" t="s">
        <v>314</v>
      </c>
      <c r="LM1" s="5" t="s">
        <v>315</v>
      </c>
      <c r="LN1" s="5" t="s">
        <v>316</v>
      </c>
      <c r="LO1" s="5" t="s">
        <v>317</v>
      </c>
      <c r="LP1" s="5" t="s">
        <v>318</v>
      </c>
      <c r="LQ1" s="5" t="s">
        <v>319</v>
      </c>
      <c r="LR1" s="5" t="s">
        <v>320</v>
      </c>
      <c r="LS1" s="5" t="s">
        <v>321</v>
      </c>
      <c r="LT1" s="5" t="s">
        <v>322</v>
      </c>
      <c r="LU1" s="5" t="s">
        <v>323</v>
      </c>
      <c r="LV1" s="5" t="s">
        <v>324</v>
      </c>
      <c r="LW1" s="5" t="s">
        <v>325</v>
      </c>
      <c r="LX1" s="5" t="s">
        <v>326</v>
      </c>
      <c r="LY1" s="5" t="s">
        <v>327</v>
      </c>
      <c r="LZ1" s="5" t="s">
        <v>328</v>
      </c>
      <c r="MA1" s="5" t="s">
        <v>329</v>
      </c>
      <c r="MB1" s="5" t="s">
        <v>330</v>
      </c>
      <c r="MC1" s="5" t="s">
        <v>331</v>
      </c>
      <c r="MD1" s="5" t="s">
        <v>332</v>
      </c>
      <c r="ME1" s="5" t="s">
        <v>333</v>
      </c>
      <c r="MF1" s="5" t="s">
        <v>334</v>
      </c>
      <c r="MG1" s="5" t="s">
        <v>335</v>
      </c>
      <c r="MH1" s="5" t="s">
        <v>336</v>
      </c>
      <c r="MI1" s="5" t="s">
        <v>337</v>
      </c>
      <c r="MJ1" s="5" t="s">
        <v>338</v>
      </c>
      <c r="MK1" s="5" t="s">
        <v>339</v>
      </c>
      <c r="ML1" s="5" t="s">
        <v>340</v>
      </c>
      <c r="MM1" s="5" t="s">
        <v>341</v>
      </c>
      <c r="MN1" s="5" t="s">
        <v>342</v>
      </c>
      <c r="MO1" s="5" t="s">
        <v>343</v>
      </c>
      <c r="MP1" s="5" t="s">
        <v>344</v>
      </c>
      <c r="MQ1" s="5" t="s">
        <v>345</v>
      </c>
      <c r="MR1" s="5" t="s">
        <v>346</v>
      </c>
      <c r="MS1" s="5" t="s">
        <v>347</v>
      </c>
      <c r="MT1" s="5" t="s">
        <v>348</v>
      </c>
      <c r="MU1" s="5" t="s">
        <v>349</v>
      </c>
      <c r="MV1" s="5" t="s">
        <v>350</v>
      </c>
      <c r="MW1" s="5" t="s">
        <v>351</v>
      </c>
      <c r="MX1" s="5" t="s">
        <v>352</v>
      </c>
      <c r="MY1" s="5" t="s">
        <v>353</v>
      </c>
      <c r="MZ1" s="5" t="s">
        <v>354</v>
      </c>
      <c r="NA1" s="5" t="s">
        <v>355</v>
      </c>
      <c r="NB1" s="5" t="s">
        <v>356</v>
      </c>
      <c r="NC1" s="5" t="s">
        <v>357</v>
      </c>
      <c r="ND1" s="5" t="s">
        <v>358</v>
      </c>
      <c r="NE1" s="5" t="s">
        <v>359</v>
      </c>
      <c r="NF1" s="5" t="s">
        <v>360</v>
      </c>
      <c r="NG1" s="5" t="s">
        <v>361</v>
      </c>
      <c r="NH1" s="5" t="s">
        <v>362</v>
      </c>
      <c r="NI1" s="5" t="s">
        <v>363</v>
      </c>
      <c r="NJ1" s="5" t="s">
        <v>364</v>
      </c>
      <c r="NK1" s="5" t="s">
        <v>365</v>
      </c>
      <c r="NL1" s="5" t="s">
        <v>366</v>
      </c>
      <c r="NM1" s="5" t="s">
        <v>367</v>
      </c>
      <c r="NN1" s="5" t="s">
        <v>368</v>
      </c>
      <c r="NO1" s="5" t="s">
        <v>369</v>
      </c>
      <c r="NP1" s="5" t="s">
        <v>370</v>
      </c>
      <c r="NQ1" s="5" t="s">
        <v>371</v>
      </c>
      <c r="NR1" s="5" t="s">
        <v>372</v>
      </c>
      <c r="NS1" s="5" t="s">
        <v>373</v>
      </c>
      <c r="NT1" s="5" t="s">
        <v>374</v>
      </c>
      <c r="NU1" s="5" t="s">
        <v>375</v>
      </c>
      <c r="NV1" s="5" t="s">
        <v>376</v>
      </c>
      <c r="NW1" s="5" t="s">
        <v>377</v>
      </c>
      <c r="NX1" s="5" t="s">
        <v>378</v>
      </c>
      <c r="NY1" s="5" t="s">
        <v>379</v>
      </c>
      <c r="NZ1" s="5" t="s">
        <v>380</v>
      </c>
      <c r="OA1" s="5" t="s">
        <v>381</v>
      </c>
      <c r="OB1" s="5" t="s">
        <v>382</v>
      </c>
      <c r="OC1" s="5" t="s">
        <v>383</v>
      </c>
      <c r="OD1" s="5" t="s">
        <v>384</v>
      </c>
      <c r="OE1" s="5" t="s">
        <v>385</v>
      </c>
      <c r="OF1" s="5" t="s">
        <v>386</v>
      </c>
      <c r="OG1" s="5" t="s">
        <v>387</v>
      </c>
      <c r="OH1" s="5" t="s">
        <v>388</v>
      </c>
      <c r="OI1" s="5" t="s">
        <v>389</v>
      </c>
      <c r="OJ1" s="5" t="s">
        <v>390</v>
      </c>
      <c r="OK1" s="5" t="s">
        <v>391</v>
      </c>
      <c r="OL1" s="5" t="s">
        <v>392</v>
      </c>
      <c r="OM1" s="5" t="s">
        <v>393</v>
      </c>
      <c r="ON1" s="5" t="s">
        <v>394</v>
      </c>
      <c r="OO1" s="5" t="s">
        <v>395</v>
      </c>
      <c r="OP1" s="5" t="s">
        <v>396</v>
      </c>
      <c r="OQ1" s="5" t="s">
        <v>397</v>
      </c>
      <c r="OR1" s="5" t="s">
        <v>398</v>
      </c>
      <c r="OS1" s="5" t="s">
        <v>399</v>
      </c>
      <c r="OT1" s="5" t="s">
        <v>400</v>
      </c>
      <c r="OU1" s="5" t="s">
        <v>401</v>
      </c>
      <c r="OV1" s="5" t="s">
        <v>402</v>
      </c>
      <c r="OW1" s="5" t="s">
        <v>403</v>
      </c>
      <c r="OX1" s="5" t="s">
        <v>404</v>
      </c>
      <c r="OY1" s="5" t="s">
        <v>405</v>
      </c>
      <c r="OZ1" s="5" t="s">
        <v>406</v>
      </c>
      <c r="PA1" s="5" t="s">
        <v>407</v>
      </c>
      <c r="PB1" s="5" t="s">
        <v>408</v>
      </c>
      <c r="PC1" s="5" t="s">
        <v>409</v>
      </c>
      <c r="PD1" s="5" t="s">
        <v>410</v>
      </c>
      <c r="PE1" s="5" t="s">
        <v>411</v>
      </c>
      <c r="PF1" s="5" t="s">
        <v>412</v>
      </c>
      <c r="PG1" s="5" t="s">
        <v>413</v>
      </c>
      <c r="PH1" s="5" t="s">
        <v>414</v>
      </c>
      <c r="PI1" s="5" t="s">
        <v>415</v>
      </c>
      <c r="PJ1" s="5" t="s">
        <v>416</v>
      </c>
      <c r="PK1" s="5" t="s">
        <v>417</v>
      </c>
      <c r="PL1" s="5" t="s">
        <v>418</v>
      </c>
      <c r="PM1" s="5" t="s">
        <v>419</v>
      </c>
      <c r="PN1" s="5" t="s">
        <v>420</v>
      </c>
      <c r="PO1" s="5" t="s">
        <v>421</v>
      </c>
      <c r="PP1" s="5" t="s">
        <v>422</v>
      </c>
      <c r="PQ1" s="5" t="s">
        <v>423</v>
      </c>
      <c r="PR1" s="5" t="s">
        <v>424</v>
      </c>
      <c r="PS1" s="5" t="s">
        <v>425</v>
      </c>
      <c r="PT1" s="5" t="s">
        <v>426</v>
      </c>
      <c r="PU1" s="5" t="s">
        <v>427</v>
      </c>
      <c r="PV1" s="5" t="s">
        <v>428</v>
      </c>
      <c r="PW1" s="5" t="s">
        <v>429</v>
      </c>
      <c r="PX1" s="5" t="s">
        <v>430</v>
      </c>
      <c r="PY1" s="5" t="s">
        <v>431</v>
      </c>
      <c r="PZ1" s="5" t="s">
        <v>432</v>
      </c>
      <c r="QA1" s="5" t="s">
        <v>433</v>
      </c>
      <c r="QB1" s="5" t="s">
        <v>434</v>
      </c>
      <c r="QC1" s="5" t="s">
        <v>435</v>
      </c>
      <c r="QD1" s="5" t="s">
        <v>436</v>
      </c>
      <c r="QE1" s="5" t="s">
        <v>437</v>
      </c>
      <c r="QF1" s="5" t="s">
        <v>438</v>
      </c>
      <c r="QG1" s="5" t="s">
        <v>439</v>
      </c>
      <c r="QH1" s="5" t="s">
        <v>440</v>
      </c>
      <c r="QI1" s="5" t="s">
        <v>441</v>
      </c>
      <c r="QJ1" s="5" t="s">
        <v>442</v>
      </c>
      <c r="QK1" s="5" t="s">
        <v>290</v>
      </c>
      <c r="QL1" s="5" t="s">
        <v>443</v>
      </c>
      <c r="QM1" s="5" t="s">
        <v>444</v>
      </c>
      <c r="QN1" s="5" t="s">
        <v>445</v>
      </c>
      <c r="QO1" s="5" t="s">
        <v>446</v>
      </c>
      <c r="QP1" s="5" t="s">
        <v>447</v>
      </c>
      <c r="QQ1" s="5" t="s">
        <v>448</v>
      </c>
      <c r="QR1" s="5" t="s">
        <v>449</v>
      </c>
      <c r="QS1" s="5" t="s">
        <v>450</v>
      </c>
      <c r="QT1" s="5" t="s">
        <v>451</v>
      </c>
      <c r="QU1" s="5" t="s">
        <v>452</v>
      </c>
      <c r="QV1" s="5" t="s">
        <v>453</v>
      </c>
      <c r="QW1" s="5" t="s">
        <v>454</v>
      </c>
      <c r="QX1" s="5" t="s">
        <v>455</v>
      </c>
      <c r="QY1" s="5" t="s">
        <v>456</v>
      </c>
      <c r="QZ1" s="5" t="s">
        <v>457</v>
      </c>
      <c r="RA1" s="5" t="s">
        <v>458</v>
      </c>
      <c r="RB1" s="5" t="s">
        <v>459</v>
      </c>
      <c r="RC1" s="5" t="s">
        <v>460</v>
      </c>
      <c r="RD1" s="5" t="s">
        <v>461</v>
      </c>
      <c r="RE1" s="5" t="s">
        <v>462</v>
      </c>
      <c r="RF1" s="5" t="s">
        <v>463</v>
      </c>
      <c r="RG1" s="5" t="s">
        <v>464</v>
      </c>
      <c r="RH1" s="5" t="s">
        <v>465</v>
      </c>
      <c r="RI1" s="5" t="s">
        <v>466</v>
      </c>
      <c r="RJ1" s="5" t="s">
        <v>467</v>
      </c>
      <c r="RK1" s="5" t="s">
        <v>468</v>
      </c>
      <c r="RL1" s="5" t="s">
        <v>469</v>
      </c>
      <c r="RM1" s="5" t="s">
        <v>470</v>
      </c>
      <c r="RN1" s="5" t="s">
        <v>471</v>
      </c>
      <c r="RO1" s="5" t="s">
        <v>472</v>
      </c>
      <c r="RP1" s="5" t="s">
        <v>473</v>
      </c>
      <c r="RQ1" s="5" t="s">
        <v>474</v>
      </c>
      <c r="RR1" s="5" t="s">
        <v>475</v>
      </c>
      <c r="RS1" s="5" t="s">
        <v>476</v>
      </c>
      <c r="RT1" s="5" t="s">
        <v>477</v>
      </c>
      <c r="RU1" s="5" t="s">
        <v>478</v>
      </c>
      <c r="RV1" s="5" t="s">
        <v>479</v>
      </c>
      <c r="RW1" s="5" t="s">
        <v>480</v>
      </c>
      <c r="RX1" s="5" t="s">
        <v>481</v>
      </c>
      <c r="RY1" s="5" t="s">
        <v>482</v>
      </c>
      <c r="RZ1" s="5" t="s">
        <v>483</v>
      </c>
      <c r="SA1" s="5" t="s">
        <v>484</v>
      </c>
      <c r="SB1" s="5" t="s">
        <v>485</v>
      </c>
      <c r="SC1" s="5" t="s">
        <v>486</v>
      </c>
      <c r="SD1" s="5" t="s">
        <v>487</v>
      </c>
      <c r="SE1" s="5" t="s">
        <v>488</v>
      </c>
      <c r="SF1" s="5" t="s">
        <v>489</v>
      </c>
      <c r="SG1" s="5" t="s">
        <v>490</v>
      </c>
      <c r="SH1" s="5" t="s">
        <v>491</v>
      </c>
      <c r="SI1" s="5" t="s">
        <v>492</v>
      </c>
      <c r="SJ1" s="5" t="s">
        <v>493</v>
      </c>
      <c r="SK1" s="5" t="s">
        <v>494</v>
      </c>
      <c r="SL1" s="5" t="s">
        <v>495</v>
      </c>
      <c r="SM1" s="5" t="s">
        <v>496</v>
      </c>
      <c r="SN1" s="5" t="s">
        <v>497</v>
      </c>
      <c r="SO1" s="4" t="s">
        <v>498</v>
      </c>
      <c r="SP1" s="5" t="s">
        <v>499</v>
      </c>
      <c r="SQ1" s="5" t="s">
        <v>500</v>
      </c>
      <c r="SR1" s="5" t="s">
        <v>501</v>
      </c>
      <c r="SS1" s="5" t="s">
        <v>502</v>
      </c>
      <c r="ST1" s="5" t="s">
        <v>503</v>
      </c>
      <c r="SU1" s="5" t="s">
        <v>504</v>
      </c>
      <c r="SV1" s="5" t="s">
        <v>505</v>
      </c>
      <c r="SW1" s="5" t="s">
        <v>506</v>
      </c>
      <c r="SX1" s="5" t="s">
        <v>507</v>
      </c>
      <c r="SY1" s="5" t="s">
        <v>508</v>
      </c>
      <c r="SZ1" s="5" t="s">
        <v>509</v>
      </c>
      <c r="TA1" s="5" t="s">
        <v>510</v>
      </c>
      <c r="TB1" s="5" t="s">
        <v>511</v>
      </c>
      <c r="TC1" s="5" t="s">
        <v>512</v>
      </c>
      <c r="TD1" s="5" t="s">
        <v>513</v>
      </c>
      <c r="TE1" s="5" t="s">
        <v>514</v>
      </c>
      <c r="TF1" s="5" t="s">
        <v>515</v>
      </c>
      <c r="TG1" s="5" t="s">
        <v>516</v>
      </c>
      <c r="TH1" s="5" t="s">
        <v>517</v>
      </c>
      <c r="TI1" s="5" t="s">
        <v>518</v>
      </c>
      <c r="TJ1" s="5" t="s">
        <v>519</v>
      </c>
      <c r="TK1" s="5" t="s">
        <v>520</v>
      </c>
      <c r="TL1" s="5" t="s">
        <v>521</v>
      </c>
      <c r="TM1" s="5" t="s">
        <v>522</v>
      </c>
      <c r="TN1" s="5" t="s">
        <v>523</v>
      </c>
      <c r="TO1" s="5" t="s">
        <v>524</v>
      </c>
      <c r="TP1" s="5" t="s">
        <v>525</v>
      </c>
      <c r="TQ1" s="5" t="s">
        <v>526</v>
      </c>
      <c r="TR1" s="5" t="s">
        <v>527</v>
      </c>
      <c r="TS1" s="5" t="s">
        <v>528</v>
      </c>
      <c r="TT1" s="5" t="s">
        <v>529</v>
      </c>
      <c r="TU1" s="5" t="s">
        <v>530</v>
      </c>
      <c r="TV1" s="5" t="s">
        <v>531</v>
      </c>
      <c r="TW1" s="5" t="s">
        <v>532</v>
      </c>
      <c r="TX1" s="5" t="s">
        <v>533</v>
      </c>
      <c r="TY1" s="5" t="s">
        <v>534</v>
      </c>
      <c r="TZ1" s="5" t="s">
        <v>535</v>
      </c>
      <c r="UA1" s="5" t="s">
        <v>536</v>
      </c>
      <c r="UB1" s="5" t="s">
        <v>537</v>
      </c>
      <c r="UC1" s="5" t="s">
        <v>538</v>
      </c>
      <c r="UD1" s="5" t="s">
        <v>539</v>
      </c>
      <c r="UE1" s="5" t="s">
        <v>540</v>
      </c>
      <c r="UF1" s="5" t="s">
        <v>541</v>
      </c>
      <c r="UG1" s="5" t="s">
        <v>542</v>
      </c>
      <c r="UH1" s="5" t="s">
        <v>543</v>
      </c>
      <c r="UI1" s="5" t="s">
        <v>544</v>
      </c>
      <c r="UJ1" s="5" t="s">
        <v>545</v>
      </c>
      <c r="UK1" s="5" t="s">
        <v>546</v>
      </c>
      <c r="UL1" s="5" t="s">
        <v>547</v>
      </c>
      <c r="UM1" s="5" t="s">
        <v>548</v>
      </c>
      <c r="UN1" s="5" t="s">
        <v>549</v>
      </c>
      <c r="UO1" s="5" t="s">
        <v>550</v>
      </c>
      <c r="UP1" s="5" t="s">
        <v>551</v>
      </c>
      <c r="UQ1" s="5" t="s">
        <v>552</v>
      </c>
      <c r="UR1" s="5" t="s">
        <v>553</v>
      </c>
      <c r="US1" s="5" t="s">
        <v>554</v>
      </c>
      <c r="UT1" s="5" t="s">
        <v>555</v>
      </c>
      <c r="UU1" s="5" t="s">
        <v>556</v>
      </c>
      <c r="UV1" s="5" t="s">
        <v>557</v>
      </c>
      <c r="UW1" s="5" t="s">
        <v>558</v>
      </c>
      <c r="UX1" s="5" t="s">
        <v>559</v>
      </c>
      <c r="UY1" s="5" t="s">
        <v>560</v>
      </c>
      <c r="UZ1" s="5" t="s">
        <v>561</v>
      </c>
      <c r="VA1" s="5" t="s">
        <v>562</v>
      </c>
      <c r="VB1" s="5" t="s">
        <v>563</v>
      </c>
      <c r="VC1" s="5" t="s">
        <v>564</v>
      </c>
      <c r="VD1" s="5" t="s">
        <v>565</v>
      </c>
      <c r="VE1" s="5" t="s">
        <v>566</v>
      </c>
      <c r="VF1" s="5" t="s">
        <v>567</v>
      </c>
      <c r="VG1" s="5" t="s">
        <v>568</v>
      </c>
      <c r="VH1" s="5" t="s">
        <v>569</v>
      </c>
      <c r="VI1" s="5" t="s">
        <v>570</v>
      </c>
      <c r="VJ1" s="5" t="s">
        <v>571</v>
      </c>
      <c r="VK1" s="5" t="s">
        <v>572</v>
      </c>
      <c r="VL1" s="5" t="s">
        <v>573</v>
      </c>
      <c r="VM1" s="5" t="s">
        <v>574</v>
      </c>
      <c r="VN1" s="5" t="s">
        <v>575</v>
      </c>
      <c r="VO1" s="5" t="s">
        <v>576</v>
      </c>
      <c r="VP1" s="5" t="s">
        <v>577</v>
      </c>
    </row>
    <row r="2" spans="1:588" s="5" customFormat="1">
      <c r="A2" s="1"/>
      <c r="B2" s="1" t="s">
        <v>578</v>
      </c>
      <c r="C2" s="1" t="s">
        <v>579</v>
      </c>
      <c r="D2" s="2" t="s">
        <v>580</v>
      </c>
      <c r="E2" s="3"/>
      <c r="F2" s="4" t="s">
        <v>581</v>
      </c>
      <c r="G2" s="4" t="s">
        <v>582</v>
      </c>
      <c r="H2" s="4" t="s">
        <v>583</v>
      </c>
      <c r="I2" s="4" t="s">
        <v>584</v>
      </c>
      <c r="J2" s="4" t="s">
        <v>585</v>
      </c>
      <c r="K2" s="4" t="s">
        <v>586</v>
      </c>
      <c r="L2" s="4" t="s">
        <v>1519</v>
      </c>
      <c r="M2" s="4" t="s">
        <v>587</v>
      </c>
      <c r="N2" s="4" t="s">
        <v>588</v>
      </c>
      <c r="O2" s="4" t="s">
        <v>589</v>
      </c>
      <c r="P2" s="4" t="s">
        <v>590</v>
      </c>
      <c r="Q2" s="4" t="s">
        <v>591</v>
      </c>
      <c r="R2" s="4" t="s">
        <v>592</v>
      </c>
      <c r="S2" s="4" t="s">
        <v>593</v>
      </c>
      <c r="T2" s="4" t="s">
        <v>594</v>
      </c>
      <c r="U2" s="4" t="s">
        <v>595</v>
      </c>
      <c r="V2" s="4" t="s">
        <v>596</v>
      </c>
      <c r="W2" s="4" t="s">
        <v>597</v>
      </c>
      <c r="X2" s="4" t="s">
        <v>598</v>
      </c>
      <c r="Y2" s="4" t="s">
        <v>599</v>
      </c>
      <c r="Z2" s="4" t="s">
        <v>600</v>
      </c>
      <c r="AA2" s="4" t="s">
        <v>601</v>
      </c>
      <c r="AB2" s="4" t="s">
        <v>602</v>
      </c>
      <c r="AC2" s="4" t="s">
        <v>603</v>
      </c>
      <c r="AD2" s="4" t="s">
        <v>604</v>
      </c>
      <c r="AE2" s="4" t="s">
        <v>605</v>
      </c>
      <c r="AF2" s="4" t="s">
        <v>606</v>
      </c>
      <c r="AG2" s="4" t="s">
        <v>607</v>
      </c>
      <c r="AH2" s="4" t="s">
        <v>608</v>
      </c>
      <c r="AI2" s="4" t="s">
        <v>609</v>
      </c>
      <c r="AJ2" s="4" t="s">
        <v>610</v>
      </c>
      <c r="AK2" s="4" t="s">
        <v>611</v>
      </c>
      <c r="AL2" s="4" t="s">
        <v>612</v>
      </c>
      <c r="AM2" s="4" t="s">
        <v>613</v>
      </c>
      <c r="AN2" s="4" t="s">
        <v>614</v>
      </c>
      <c r="AO2" s="4" t="s">
        <v>615</v>
      </c>
      <c r="AP2" s="4" t="s">
        <v>616</v>
      </c>
      <c r="AQ2" s="4" t="s">
        <v>617</v>
      </c>
      <c r="AR2" s="4" t="s">
        <v>618</v>
      </c>
      <c r="AS2" s="4" t="s">
        <v>619</v>
      </c>
      <c r="AT2" s="4" t="s">
        <v>620</v>
      </c>
      <c r="AU2" s="4" t="s">
        <v>621</v>
      </c>
      <c r="AV2" s="4" t="s">
        <v>622</v>
      </c>
      <c r="AW2" s="4" t="s">
        <v>623</v>
      </c>
      <c r="AX2" s="4" t="s">
        <v>624</v>
      </c>
      <c r="AY2" s="4" t="s">
        <v>625</v>
      </c>
      <c r="AZ2" s="4" t="s">
        <v>626</v>
      </c>
      <c r="BA2" s="4" t="s">
        <v>627</v>
      </c>
      <c r="BB2" s="4" t="s">
        <v>628</v>
      </c>
      <c r="BC2" s="4" t="s">
        <v>629</v>
      </c>
      <c r="BD2" s="4" t="s">
        <v>630</v>
      </c>
      <c r="BE2" s="4" t="s">
        <v>631</v>
      </c>
      <c r="BF2" s="4" t="s">
        <v>632</v>
      </c>
      <c r="BG2" s="4" t="s">
        <v>633</v>
      </c>
      <c r="BH2" s="4" t="s">
        <v>634</v>
      </c>
      <c r="BI2" s="4" t="s">
        <v>635</v>
      </c>
      <c r="BJ2" s="4" t="s">
        <v>636</v>
      </c>
      <c r="BK2" s="4" t="s">
        <v>637</v>
      </c>
      <c r="BL2" s="4" t="s">
        <v>638</v>
      </c>
      <c r="BM2" s="4" t="s">
        <v>639</v>
      </c>
      <c r="BN2" s="4" t="s">
        <v>640</v>
      </c>
      <c r="BO2" s="4" t="s">
        <v>641</v>
      </c>
      <c r="BP2" s="4" t="s">
        <v>642</v>
      </c>
      <c r="BQ2" s="4" t="s">
        <v>643</v>
      </c>
      <c r="BR2" s="4" t="s">
        <v>644</v>
      </c>
      <c r="BS2" s="4" t="s">
        <v>645</v>
      </c>
      <c r="BT2" s="4" t="s">
        <v>646</v>
      </c>
      <c r="BU2" s="4" t="s">
        <v>647</v>
      </c>
      <c r="BV2" s="4" t="s">
        <v>648</v>
      </c>
      <c r="BW2" s="4" t="s">
        <v>649</v>
      </c>
      <c r="BX2" s="4" t="s">
        <v>650</v>
      </c>
      <c r="BY2" s="4" t="s">
        <v>651</v>
      </c>
      <c r="BZ2" s="4" t="s">
        <v>652</v>
      </c>
      <c r="CA2" s="4" t="s">
        <v>653</v>
      </c>
      <c r="CB2" s="4" t="s">
        <v>654</v>
      </c>
      <c r="CC2" s="4" t="s">
        <v>655</v>
      </c>
      <c r="CD2" s="4" t="s">
        <v>656</v>
      </c>
      <c r="CE2" s="4" t="s">
        <v>657</v>
      </c>
      <c r="CF2" s="4" t="s">
        <v>658</v>
      </c>
      <c r="CG2" s="4" t="s">
        <v>659</v>
      </c>
      <c r="CH2" s="4" t="s">
        <v>660</v>
      </c>
      <c r="CI2" s="4" t="s">
        <v>661</v>
      </c>
      <c r="CJ2" s="4" t="s">
        <v>662</v>
      </c>
      <c r="CK2" s="4" t="s">
        <v>663</v>
      </c>
      <c r="CL2" s="4" t="s">
        <v>664</v>
      </c>
      <c r="CM2" s="4" t="s">
        <v>665</v>
      </c>
      <c r="CN2" s="4" t="s">
        <v>666</v>
      </c>
      <c r="CO2" s="4" t="s">
        <v>667</v>
      </c>
      <c r="CP2" s="4" t="s">
        <v>668</v>
      </c>
      <c r="CQ2" s="4" t="s">
        <v>669</v>
      </c>
      <c r="CR2" s="4" t="s">
        <v>670</v>
      </c>
      <c r="CS2" s="4" t="s">
        <v>671</v>
      </c>
      <c r="CT2" s="4" t="s">
        <v>672</v>
      </c>
      <c r="CU2" s="4" t="s">
        <v>673</v>
      </c>
      <c r="CV2" s="4" t="s">
        <v>674</v>
      </c>
      <c r="CW2" s="4" t="s">
        <v>675</v>
      </c>
      <c r="CX2" s="4" t="s">
        <v>676</v>
      </c>
      <c r="CY2" s="4" t="s">
        <v>677</v>
      </c>
      <c r="CZ2" s="4" t="s">
        <v>678</v>
      </c>
      <c r="DA2" s="4" t="s">
        <v>679</v>
      </c>
      <c r="DB2" s="4" t="s">
        <v>680</v>
      </c>
      <c r="DC2" s="4" t="s">
        <v>681</v>
      </c>
      <c r="DD2" s="4" t="s">
        <v>682</v>
      </c>
      <c r="DE2" s="4" t="s">
        <v>683</v>
      </c>
      <c r="DF2" s="4" t="s">
        <v>684</v>
      </c>
      <c r="DG2" s="4" t="s">
        <v>685</v>
      </c>
      <c r="DH2" s="4" t="s">
        <v>686</v>
      </c>
      <c r="DI2" s="4" t="s">
        <v>687</v>
      </c>
      <c r="DJ2" s="4" t="s">
        <v>688</v>
      </c>
      <c r="DK2" s="4" t="s">
        <v>689</v>
      </c>
      <c r="DL2" s="4" t="s">
        <v>690</v>
      </c>
      <c r="DM2" s="4" t="s">
        <v>691</v>
      </c>
      <c r="DN2" s="4" t="s">
        <v>692</v>
      </c>
      <c r="DO2" s="4" t="s">
        <v>693</v>
      </c>
      <c r="DP2" s="4" t="s">
        <v>694</v>
      </c>
      <c r="DQ2" s="4" t="s">
        <v>695</v>
      </c>
      <c r="DR2" s="4" t="s">
        <v>696</v>
      </c>
      <c r="DS2" s="4" t="s">
        <v>697</v>
      </c>
      <c r="DT2" s="4" t="s">
        <v>698</v>
      </c>
      <c r="DU2" s="4" t="s">
        <v>699</v>
      </c>
      <c r="DV2" s="4" t="s">
        <v>700</v>
      </c>
      <c r="DW2" s="4" t="s">
        <v>701</v>
      </c>
      <c r="DX2" s="4" t="s">
        <v>702</v>
      </c>
      <c r="DY2" s="4" t="s">
        <v>703</v>
      </c>
      <c r="DZ2" s="4" t="s">
        <v>704</v>
      </c>
      <c r="EA2" s="4" t="s">
        <v>705</v>
      </c>
      <c r="EB2" s="4" t="s">
        <v>706</v>
      </c>
      <c r="EC2" s="4" t="s">
        <v>707</v>
      </c>
      <c r="ED2" s="4" t="s">
        <v>708</v>
      </c>
      <c r="EE2" s="4" t="s">
        <v>709</v>
      </c>
      <c r="EF2" s="4" t="s">
        <v>710</v>
      </c>
      <c r="EG2" s="4" t="s">
        <v>711</v>
      </c>
      <c r="EH2" s="4" t="s">
        <v>712</v>
      </c>
      <c r="EI2" s="4" t="s">
        <v>713</v>
      </c>
      <c r="EJ2" s="4" t="s">
        <v>714</v>
      </c>
      <c r="EK2" s="4" t="s">
        <v>715</v>
      </c>
      <c r="EL2" s="4" t="s">
        <v>716</v>
      </c>
      <c r="EM2" s="4" t="s">
        <v>717</v>
      </c>
      <c r="EN2" s="4" t="s">
        <v>718</v>
      </c>
      <c r="EO2" s="4" t="s">
        <v>719</v>
      </c>
      <c r="EP2" s="4" t="s">
        <v>720</v>
      </c>
      <c r="EQ2" s="4" t="s">
        <v>721</v>
      </c>
      <c r="ER2" s="4" t="s">
        <v>722</v>
      </c>
      <c r="ES2" s="4" t="s">
        <v>723</v>
      </c>
      <c r="ET2" s="4" t="s">
        <v>724</v>
      </c>
      <c r="EU2" s="4" t="s">
        <v>725</v>
      </c>
      <c r="EV2" s="4" t="s">
        <v>726</v>
      </c>
      <c r="EW2" s="4" t="s">
        <v>727</v>
      </c>
      <c r="EX2" s="4" t="s">
        <v>728</v>
      </c>
      <c r="EY2" s="4" t="s">
        <v>729</v>
      </c>
      <c r="EZ2" s="4" t="s">
        <v>730</v>
      </c>
      <c r="FA2" s="4" t="s">
        <v>731</v>
      </c>
      <c r="FB2" s="4" t="s">
        <v>732</v>
      </c>
      <c r="FC2" s="5" t="s">
        <v>733</v>
      </c>
      <c r="FD2" s="5" t="s">
        <v>734</v>
      </c>
      <c r="FE2" s="5" t="s">
        <v>735</v>
      </c>
      <c r="FF2" s="5" t="s">
        <v>736</v>
      </c>
      <c r="FG2" s="5" t="s">
        <v>737</v>
      </c>
      <c r="FH2" s="5" t="s">
        <v>738</v>
      </c>
      <c r="FI2" s="5" t="s">
        <v>739</v>
      </c>
      <c r="FJ2" s="5" t="s">
        <v>740</v>
      </c>
      <c r="FK2" s="5" t="s">
        <v>741</v>
      </c>
      <c r="FL2" s="5" t="s">
        <v>742</v>
      </c>
      <c r="FM2" s="5" t="s">
        <v>743</v>
      </c>
      <c r="FN2" s="5" t="s">
        <v>744</v>
      </c>
      <c r="FO2" s="5" t="s">
        <v>745</v>
      </c>
      <c r="FP2" s="5" t="s">
        <v>746</v>
      </c>
      <c r="FQ2" s="5" t="s">
        <v>747</v>
      </c>
      <c r="FR2" s="5" t="s">
        <v>748</v>
      </c>
      <c r="FS2" s="5" t="s">
        <v>749</v>
      </c>
      <c r="FT2" s="5" t="s">
        <v>750</v>
      </c>
      <c r="FU2" s="5" t="s">
        <v>751</v>
      </c>
      <c r="FV2" s="5" t="s">
        <v>752</v>
      </c>
      <c r="FW2" s="5" t="s">
        <v>753</v>
      </c>
      <c r="FX2" s="5" t="s">
        <v>754</v>
      </c>
      <c r="FY2" s="5" t="s">
        <v>755</v>
      </c>
      <c r="FZ2" s="5" t="s">
        <v>756</v>
      </c>
      <c r="GA2" s="5" t="s">
        <v>757</v>
      </c>
      <c r="GB2" s="5" t="s">
        <v>758</v>
      </c>
      <c r="GC2" s="5" t="s">
        <v>759</v>
      </c>
      <c r="GD2" s="5" t="s">
        <v>760</v>
      </c>
      <c r="GE2" s="5" t="s">
        <v>761</v>
      </c>
      <c r="GF2" s="5" t="s">
        <v>762</v>
      </c>
      <c r="GG2" s="5" t="s">
        <v>763</v>
      </c>
      <c r="GH2" s="5" t="s">
        <v>764</v>
      </c>
      <c r="GI2" s="5" t="s">
        <v>765</v>
      </c>
      <c r="GJ2" s="5" t="s">
        <v>766</v>
      </c>
      <c r="GK2" s="5" t="s">
        <v>767</v>
      </c>
      <c r="GL2" s="5" t="s">
        <v>768</v>
      </c>
      <c r="GM2" s="5" t="s">
        <v>769</v>
      </c>
      <c r="GN2" s="5" t="s">
        <v>770</v>
      </c>
      <c r="GO2" s="5" t="s">
        <v>771</v>
      </c>
      <c r="GP2" s="5" t="s">
        <v>772</v>
      </c>
      <c r="GQ2" s="5" t="s">
        <v>773</v>
      </c>
      <c r="GR2" s="5" t="s">
        <v>774</v>
      </c>
      <c r="GS2" s="5" t="s">
        <v>775</v>
      </c>
      <c r="GT2" s="5" t="s">
        <v>776</v>
      </c>
      <c r="GU2" s="5" t="s">
        <v>777</v>
      </c>
      <c r="GV2" s="5" t="s">
        <v>778</v>
      </c>
      <c r="GW2" s="5" t="s">
        <v>779</v>
      </c>
      <c r="GX2" s="5" t="s">
        <v>780</v>
      </c>
      <c r="GY2" s="5" t="s">
        <v>781</v>
      </c>
      <c r="GZ2" s="5" t="s">
        <v>782</v>
      </c>
      <c r="HA2" s="5" t="s">
        <v>783</v>
      </c>
      <c r="HB2" s="5" t="s">
        <v>784</v>
      </c>
      <c r="HC2" s="5" t="s">
        <v>785</v>
      </c>
      <c r="HD2" s="5" t="s">
        <v>786</v>
      </c>
      <c r="HE2" s="5" t="s">
        <v>787</v>
      </c>
      <c r="HF2" s="5" t="s">
        <v>788</v>
      </c>
      <c r="HG2" s="5" t="s">
        <v>789</v>
      </c>
      <c r="HH2" s="5" t="s">
        <v>790</v>
      </c>
      <c r="HI2" s="5" t="s">
        <v>791</v>
      </c>
      <c r="HJ2" s="5" t="s">
        <v>792</v>
      </c>
      <c r="HK2" s="5" t="s">
        <v>793</v>
      </c>
      <c r="HL2" s="5" t="s">
        <v>794</v>
      </c>
      <c r="HM2" s="5" t="s">
        <v>795</v>
      </c>
      <c r="HN2" s="5" t="s">
        <v>796</v>
      </c>
      <c r="HO2" s="5" t="s">
        <v>797</v>
      </c>
      <c r="HP2" s="5" t="s">
        <v>798</v>
      </c>
      <c r="HQ2" s="5" t="s">
        <v>799</v>
      </c>
      <c r="HR2" s="5" t="s">
        <v>800</v>
      </c>
      <c r="HS2" s="5" t="s">
        <v>801</v>
      </c>
      <c r="HT2" s="5" t="s">
        <v>802</v>
      </c>
      <c r="HU2" s="5" t="s">
        <v>803</v>
      </c>
      <c r="HV2" s="5" t="s">
        <v>804</v>
      </c>
      <c r="HW2" s="5" t="s">
        <v>805</v>
      </c>
      <c r="HX2" s="5" t="s">
        <v>806</v>
      </c>
      <c r="HY2" s="5" t="s">
        <v>807</v>
      </c>
      <c r="HZ2" s="5" t="s">
        <v>808</v>
      </c>
      <c r="IA2" s="5" t="s">
        <v>809</v>
      </c>
      <c r="IB2" s="5" t="s">
        <v>810</v>
      </c>
      <c r="IC2" s="5" t="s">
        <v>811</v>
      </c>
      <c r="ID2" s="5" t="s">
        <v>812</v>
      </c>
      <c r="IE2" s="5" t="s">
        <v>813</v>
      </c>
      <c r="IF2" s="5" t="s">
        <v>814</v>
      </c>
      <c r="IG2" s="5" t="s">
        <v>815</v>
      </c>
      <c r="IH2" s="5" t="s">
        <v>816</v>
      </c>
      <c r="II2" s="5" t="s">
        <v>817</v>
      </c>
      <c r="IJ2" s="5" t="s">
        <v>818</v>
      </c>
      <c r="IK2" s="5" t="s">
        <v>819</v>
      </c>
      <c r="IL2" s="5" t="s">
        <v>820</v>
      </c>
      <c r="IM2" s="5" t="s">
        <v>821</v>
      </c>
      <c r="IN2" s="5" t="s">
        <v>822</v>
      </c>
      <c r="IO2" s="5" t="s">
        <v>823</v>
      </c>
      <c r="IP2" s="5" t="s">
        <v>824</v>
      </c>
      <c r="IQ2" s="5" t="s">
        <v>825</v>
      </c>
      <c r="IR2" s="5" t="s">
        <v>826</v>
      </c>
      <c r="IS2" s="5" t="s">
        <v>827</v>
      </c>
      <c r="IT2" s="5" t="s">
        <v>828</v>
      </c>
      <c r="IU2" s="5" t="s">
        <v>829</v>
      </c>
      <c r="IV2" s="5" t="s">
        <v>830</v>
      </c>
      <c r="IW2" s="5" t="s">
        <v>831</v>
      </c>
      <c r="IX2" s="5" t="s">
        <v>832</v>
      </c>
      <c r="IY2" s="5" t="s">
        <v>833</v>
      </c>
      <c r="IZ2" s="5" t="s">
        <v>834</v>
      </c>
      <c r="JA2" s="5" t="s">
        <v>835</v>
      </c>
      <c r="JB2" s="5" t="s">
        <v>836</v>
      </c>
      <c r="JC2" s="5" t="s">
        <v>837</v>
      </c>
      <c r="JD2" s="5" t="s">
        <v>838</v>
      </c>
      <c r="JE2" s="5" t="s">
        <v>839</v>
      </c>
      <c r="JF2" s="5" t="s">
        <v>840</v>
      </c>
      <c r="JG2" s="5" t="s">
        <v>841</v>
      </c>
      <c r="JH2" s="5" t="s">
        <v>842</v>
      </c>
      <c r="JI2" s="5" t="s">
        <v>843</v>
      </c>
      <c r="JJ2" s="5" t="s">
        <v>844</v>
      </c>
      <c r="JK2" s="5" t="s">
        <v>845</v>
      </c>
      <c r="JL2" s="5" t="s">
        <v>846</v>
      </c>
      <c r="JM2" s="5" t="s">
        <v>847</v>
      </c>
      <c r="JN2" s="5" t="s">
        <v>848</v>
      </c>
      <c r="JO2" s="5" t="s">
        <v>849</v>
      </c>
      <c r="JP2" s="5" t="s">
        <v>850</v>
      </c>
      <c r="JQ2" s="5" t="s">
        <v>851</v>
      </c>
      <c r="JR2" s="5" t="s">
        <v>852</v>
      </c>
      <c r="JS2" s="5" t="s">
        <v>853</v>
      </c>
      <c r="JT2" s="5" t="s">
        <v>854</v>
      </c>
      <c r="JU2" s="5" t="s">
        <v>855</v>
      </c>
      <c r="JV2" s="5" t="s">
        <v>856</v>
      </c>
      <c r="JW2" s="5" t="s">
        <v>857</v>
      </c>
      <c r="JX2" s="5" t="s">
        <v>858</v>
      </c>
      <c r="JY2" s="5" t="s">
        <v>859</v>
      </c>
      <c r="JZ2" s="5" t="s">
        <v>860</v>
      </c>
      <c r="KA2" s="5" t="s">
        <v>861</v>
      </c>
      <c r="KB2" s="5" t="s">
        <v>862</v>
      </c>
      <c r="KC2" s="5" t="s">
        <v>863</v>
      </c>
      <c r="KD2" s="5" t="s">
        <v>864</v>
      </c>
      <c r="KE2" s="5" t="s">
        <v>865</v>
      </c>
      <c r="KF2" s="5" t="s">
        <v>866</v>
      </c>
      <c r="KG2" s="5" t="s">
        <v>867</v>
      </c>
      <c r="KH2" s="5" t="s">
        <v>868</v>
      </c>
      <c r="KI2" s="5" t="s">
        <v>869</v>
      </c>
      <c r="KJ2" s="5" t="s">
        <v>870</v>
      </c>
      <c r="KK2" s="5" t="s">
        <v>871</v>
      </c>
      <c r="KL2" s="5" t="s">
        <v>872</v>
      </c>
      <c r="KM2" s="5" t="s">
        <v>873</v>
      </c>
      <c r="KN2" s="5" t="s">
        <v>874</v>
      </c>
      <c r="KO2" s="5" t="s">
        <v>875</v>
      </c>
      <c r="KP2" s="5" t="s">
        <v>876</v>
      </c>
      <c r="KQ2" s="5" t="s">
        <v>877</v>
      </c>
      <c r="KR2" s="5" t="s">
        <v>878</v>
      </c>
      <c r="KS2" s="5" t="s">
        <v>879</v>
      </c>
      <c r="KT2" s="5" t="s">
        <v>880</v>
      </c>
      <c r="KU2" s="5" t="s">
        <v>881</v>
      </c>
      <c r="KV2" s="5" t="s">
        <v>882</v>
      </c>
      <c r="KW2" s="5" t="s">
        <v>883</v>
      </c>
      <c r="KX2" s="5" t="s">
        <v>884</v>
      </c>
      <c r="KY2" s="5" t="s">
        <v>885</v>
      </c>
      <c r="KZ2" s="5" t="s">
        <v>886</v>
      </c>
      <c r="LA2" s="5" t="s">
        <v>887</v>
      </c>
      <c r="LB2" s="5" t="s">
        <v>888</v>
      </c>
      <c r="LC2" s="5" t="s">
        <v>889</v>
      </c>
      <c r="LD2" s="5" t="s">
        <v>890</v>
      </c>
      <c r="LE2" s="5" t="s">
        <v>891</v>
      </c>
      <c r="LF2" s="5" t="s">
        <v>892</v>
      </c>
      <c r="LG2" s="5" t="s">
        <v>893</v>
      </c>
      <c r="LH2" s="5" t="s">
        <v>894</v>
      </c>
      <c r="LI2" s="5" t="s">
        <v>895</v>
      </c>
      <c r="LJ2" s="5" t="s">
        <v>896</v>
      </c>
      <c r="LK2" s="5" t="s">
        <v>897</v>
      </c>
      <c r="LL2" s="5" t="s">
        <v>898</v>
      </c>
      <c r="LM2" s="5" t="s">
        <v>899</v>
      </c>
      <c r="LN2" s="5" t="s">
        <v>900</v>
      </c>
      <c r="LO2" s="5" t="s">
        <v>901</v>
      </c>
      <c r="LP2" s="5" t="s">
        <v>902</v>
      </c>
      <c r="LQ2" s="5" t="s">
        <v>903</v>
      </c>
      <c r="LR2" s="5" t="s">
        <v>904</v>
      </c>
      <c r="LS2" s="5" t="s">
        <v>905</v>
      </c>
      <c r="LT2" s="5" t="s">
        <v>906</v>
      </c>
      <c r="LU2" s="5" t="s">
        <v>907</v>
      </c>
      <c r="LV2" s="5" t="s">
        <v>908</v>
      </c>
      <c r="LW2" s="5" t="s">
        <v>909</v>
      </c>
      <c r="LX2" s="5" t="s">
        <v>910</v>
      </c>
      <c r="LY2" s="5" t="s">
        <v>911</v>
      </c>
      <c r="LZ2" s="5" t="s">
        <v>912</v>
      </c>
      <c r="MA2" s="5" t="s">
        <v>913</v>
      </c>
      <c r="MB2" s="5" t="s">
        <v>914</v>
      </c>
      <c r="MC2" s="5" t="s">
        <v>915</v>
      </c>
      <c r="MD2" s="5" t="s">
        <v>916</v>
      </c>
      <c r="ME2" s="5" t="s">
        <v>917</v>
      </c>
      <c r="MF2" s="5" t="s">
        <v>918</v>
      </c>
      <c r="MG2" s="5" t="s">
        <v>919</v>
      </c>
      <c r="MH2" s="5" t="s">
        <v>920</v>
      </c>
      <c r="MI2" s="5" t="s">
        <v>921</v>
      </c>
      <c r="MJ2" s="5" t="s">
        <v>922</v>
      </c>
      <c r="MK2" s="5" t="s">
        <v>923</v>
      </c>
      <c r="ML2" s="5" t="s">
        <v>924</v>
      </c>
      <c r="MM2" s="5" t="s">
        <v>925</v>
      </c>
      <c r="MN2" s="5" t="s">
        <v>926</v>
      </c>
      <c r="MO2" s="5" t="s">
        <v>927</v>
      </c>
      <c r="MP2" s="5" t="s">
        <v>928</v>
      </c>
      <c r="MQ2" s="5" t="s">
        <v>929</v>
      </c>
      <c r="MR2" s="5" t="s">
        <v>930</v>
      </c>
      <c r="MS2" s="5" t="s">
        <v>931</v>
      </c>
      <c r="MT2" s="5" t="s">
        <v>932</v>
      </c>
      <c r="MU2" s="5" t="s">
        <v>933</v>
      </c>
      <c r="MV2" s="5" t="s">
        <v>934</v>
      </c>
      <c r="MW2" s="5" t="s">
        <v>935</v>
      </c>
      <c r="MX2" s="5" t="s">
        <v>936</v>
      </c>
      <c r="MY2" s="5" t="s">
        <v>937</v>
      </c>
      <c r="MZ2" s="5" t="s">
        <v>938</v>
      </c>
      <c r="NA2" s="5" t="s">
        <v>939</v>
      </c>
      <c r="NB2" s="5" t="s">
        <v>940</v>
      </c>
      <c r="NC2" s="5" t="s">
        <v>941</v>
      </c>
      <c r="ND2" s="5" t="s">
        <v>942</v>
      </c>
      <c r="NE2" s="5" t="s">
        <v>943</v>
      </c>
      <c r="NF2" s="5" t="s">
        <v>944</v>
      </c>
      <c r="NG2" s="5" t="s">
        <v>945</v>
      </c>
      <c r="NH2" s="5" t="s">
        <v>946</v>
      </c>
      <c r="NI2" s="5" t="s">
        <v>947</v>
      </c>
      <c r="NJ2" s="5" t="s">
        <v>948</v>
      </c>
      <c r="NK2" s="5" t="s">
        <v>949</v>
      </c>
      <c r="NL2" s="5" t="s">
        <v>950</v>
      </c>
      <c r="NM2" s="5" t="s">
        <v>951</v>
      </c>
      <c r="NN2" s="5" t="s">
        <v>952</v>
      </c>
      <c r="NO2" s="5" t="s">
        <v>953</v>
      </c>
      <c r="NP2" s="5" t="s">
        <v>954</v>
      </c>
      <c r="NQ2" s="5" t="s">
        <v>955</v>
      </c>
      <c r="NR2" s="5" t="s">
        <v>956</v>
      </c>
      <c r="NS2" s="5" t="s">
        <v>957</v>
      </c>
      <c r="NT2" s="5" t="s">
        <v>958</v>
      </c>
      <c r="NU2" s="5" t="s">
        <v>959</v>
      </c>
      <c r="NV2" s="5" t="s">
        <v>960</v>
      </c>
      <c r="NW2" s="5" t="s">
        <v>961</v>
      </c>
      <c r="NX2" s="5" t="s">
        <v>962</v>
      </c>
      <c r="NY2" s="5" t="s">
        <v>963</v>
      </c>
      <c r="NZ2" s="5" t="s">
        <v>964</v>
      </c>
      <c r="OA2" s="5" t="s">
        <v>965</v>
      </c>
      <c r="OB2" s="5" t="s">
        <v>966</v>
      </c>
      <c r="OC2" s="5" t="s">
        <v>967</v>
      </c>
      <c r="OD2" s="5" t="s">
        <v>968</v>
      </c>
      <c r="OE2" s="5" t="s">
        <v>969</v>
      </c>
      <c r="OF2" s="5" t="s">
        <v>970</v>
      </c>
      <c r="OG2" s="5" t="s">
        <v>971</v>
      </c>
      <c r="OH2" s="5" t="s">
        <v>972</v>
      </c>
      <c r="OI2" s="5" t="s">
        <v>973</v>
      </c>
      <c r="OJ2" s="5" t="s">
        <v>974</v>
      </c>
      <c r="OK2" s="5" t="s">
        <v>975</v>
      </c>
      <c r="OL2" s="5" t="s">
        <v>976</v>
      </c>
      <c r="OM2" s="5" t="s">
        <v>977</v>
      </c>
      <c r="ON2" s="5" t="s">
        <v>978</v>
      </c>
      <c r="OO2" s="5" t="s">
        <v>979</v>
      </c>
      <c r="OP2" s="5" t="s">
        <v>980</v>
      </c>
      <c r="OQ2" s="5" t="s">
        <v>981</v>
      </c>
      <c r="OR2" s="5" t="s">
        <v>982</v>
      </c>
      <c r="OS2" s="5" t="s">
        <v>983</v>
      </c>
      <c r="OT2" s="5" t="s">
        <v>984</v>
      </c>
      <c r="OU2" s="5" t="s">
        <v>985</v>
      </c>
      <c r="OV2" s="5" t="s">
        <v>986</v>
      </c>
      <c r="OW2" s="5" t="s">
        <v>987</v>
      </c>
      <c r="OX2" s="5" t="s">
        <v>988</v>
      </c>
      <c r="OY2" s="5" t="s">
        <v>989</v>
      </c>
      <c r="OZ2" s="5" t="s">
        <v>990</v>
      </c>
      <c r="PA2" s="5" t="s">
        <v>991</v>
      </c>
      <c r="PB2" s="5" t="s">
        <v>992</v>
      </c>
      <c r="PC2" s="5" t="s">
        <v>993</v>
      </c>
      <c r="PD2" s="5" t="s">
        <v>994</v>
      </c>
      <c r="PE2" s="5" t="s">
        <v>995</v>
      </c>
      <c r="PF2" s="5" t="s">
        <v>996</v>
      </c>
      <c r="PG2" s="5" t="s">
        <v>997</v>
      </c>
      <c r="PH2" s="5" t="s">
        <v>998</v>
      </c>
      <c r="PI2" s="5" t="s">
        <v>999</v>
      </c>
      <c r="PJ2" s="5" t="s">
        <v>1000</v>
      </c>
      <c r="PK2" s="5" t="s">
        <v>1001</v>
      </c>
      <c r="PL2" s="5" t="s">
        <v>1002</v>
      </c>
      <c r="PM2" s="5" t="s">
        <v>1003</v>
      </c>
      <c r="PN2" s="5" t="s">
        <v>1004</v>
      </c>
      <c r="PO2" s="5" t="s">
        <v>1005</v>
      </c>
      <c r="PP2" s="5" t="s">
        <v>1006</v>
      </c>
      <c r="PQ2" s="5" t="s">
        <v>1007</v>
      </c>
      <c r="PR2" s="5" t="s">
        <v>1008</v>
      </c>
      <c r="PS2" s="5" t="s">
        <v>1009</v>
      </c>
      <c r="PT2" s="5" t="s">
        <v>1010</v>
      </c>
      <c r="PU2" s="5" t="s">
        <v>1011</v>
      </c>
      <c r="PV2" s="5" t="s">
        <v>1012</v>
      </c>
      <c r="PW2" s="5" t="s">
        <v>1013</v>
      </c>
      <c r="PX2" s="5" t="s">
        <v>1014</v>
      </c>
      <c r="PY2" s="5" t="s">
        <v>1015</v>
      </c>
      <c r="PZ2" s="5" t="s">
        <v>1016</v>
      </c>
      <c r="QA2" s="5" t="s">
        <v>1017</v>
      </c>
      <c r="QB2" s="5" t="s">
        <v>1018</v>
      </c>
      <c r="QC2" s="5" t="s">
        <v>1019</v>
      </c>
      <c r="QD2" s="5" t="s">
        <v>1020</v>
      </c>
      <c r="QE2" s="5" t="s">
        <v>1021</v>
      </c>
      <c r="QF2" s="5" t="s">
        <v>1022</v>
      </c>
      <c r="QG2" s="5" t="s">
        <v>1023</v>
      </c>
      <c r="QH2" s="5" t="s">
        <v>1024</v>
      </c>
      <c r="QI2" s="5" t="s">
        <v>1025</v>
      </c>
      <c r="QJ2" s="5" t="s">
        <v>1026</v>
      </c>
      <c r="QK2" s="5" t="s">
        <v>1027</v>
      </c>
      <c r="QL2" s="5" t="s">
        <v>1028</v>
      </c>
      <c r="QM2" s="5" t="s">
        <v>1029</v>
      </c>
      <c r="QN2" s="5" t="s">
        <v>1030</v>
      </c>
      <c r="QO2" s="5" t="s">
        <v>1031</v>
      </c>
      <c r="QP2" s="5" t="s">
        <v>1032</v>
      </c>
      <c r="QQ2" s="5" t="s">
        <v>1033</v>
      </c>
      <c r="QR2" s="5" t="s">
        <v>1034</v>
      </c>
      <c r="QS2" s="5" t="s">
        <v>1035</v>
      </c>
      <c r="QT2" s="5" t="s">
        <v>1036</v>
      </c>
      <c r="QU2" s="5" t="s">
        <v>1037</v>
      </c>
      <c r="QV2" s="5" t="s">
        <v>1038</v>
      </c>
      <c r="QW2" s="5" t="s">
        <v>1039</v>
      </c>
      <c r="QX2" s="5" t="s">
        <v>1040</v>
      </c>
      <c r="QY2" s="5" t="s">
        <v>1041</v>
      </c>
      <c r="QZ2" s="5" t="s">
        <v>1042</v>
      </c>
      <c r="RA2" s="5" t="s">
        <v>1043</v>
      </c>
      <c r="RB2" s="5" t="s">
        <v>1044</v>
      </c>
      <c r="RC2" s="5" t="s">
        <v>1045</v>
      </c>
      <c r="RD2" s="5" t="s">
        <v>1046</v>
      </c>
      <c r="RE2" s="5" t="s">
        <v>1047</v>
      </c>
      <c r="RF2" s="5" t="s">
        <v>1048</v>
      </c>
      <c r="RG2" s="5" t="s">
        <v>1049</v>
      </c>
      <c r="RH2" s="5" t="s">
        <v>1050</v>
      </c>
      <c r="RI2" s="5" t="s">
        <v>1051</v>
      </c>
      <c r="RJ2" s="5" t="s">
        <v>1052</v>
      </c>
      <c r="RK2" s="5" t="s">
        <v>1053</v>
      </c>
      <c r="RL2" s="5" t="s">
        <v>1054</v>
      </c>
      <c r="RM2" s="5" t="s">
        <v>1055</v>
      </c>
      <c r="RN2" s="5" t="s">
        <v>1056</v>
      </c>
      <c r="RO2" s="5" t="s">
        <v>1057</v>
      </c>
      <c r="RP2" s="5" t="s">
        <v>1058</v>
      </c>
      <c r="RQ2" s="5" t="s">
        <v>1059</v>
      </c>
      <c r="RR2" s="5" t="s">
        <v>1060</v>
      </c>
      <c r="RS2" s="5" t="s">
        <v>1061</v>
      </c>
      <c r="RT2" s="5" t="s">
        <v>1062</v>
      </c>
      <c r="RU2" s="5" t="s">
        <v>1063</v>
      </c>
      <c r="RV2" s="5" t="s">
        <v>1064</v>
      </c>
      <c r="RW2" s="5" t="s">
        <v>1065</v>
      </c>
      <c r="RX2" s="5" t="s">
        <v>1066</v>
      </c>
      <c r="RY2" s="5" t="s">
        <v>1067</v>
      </c>
      <c r="RZ2" s="5" t="s">
        <v>1068</v>
      </c>
      <c r="SA2" s="5" t="s">
        <v>1069</v>
      </c>
      <c r="SB2" s="5" t="s">
        <v>1070</v>
      </c>
      <c r="SC2" s="5" t="s">
        <v>1071</v>
      </c>
      <c r="SD2" s="5" t="s">
        <v>1072</v>
      </c>
      <c r="SE2" s="5" t="s">
        <v>1073</v>
      </c>
      <c r="SF2" s="5" t="s">
        <v>1074</v>
      </c>
      <c r="SG2" s="5" t="s">
        <v>1075</v>
      </c>
      <c r="SH2" s="5" t="s">
        <v>1076</v>
      </c>
      <c r="SI2" s="5" t="s">
        <v>1077</v>
      </c>
      <c r="SJ2" s="5" t="s">
        <v>1078</v>
      </c>
      <c r="SK2" s="5" t="s">
        <v>1079</v>
      </c>
      <c r="SL2" s="5" t="s">
        <v>1080</v>
      </c>
      <c r="SM2" s="5" t="s">
        <v>1081</v>
      </c>
      <c r="SN2" s="5" t="s">
        <v>1082</v>
      </c>
      <c r="SO2" s="4" t="s">
        <v>1083</v>
      </c>
      <c r="SP2" s="5" t="s">
        <v>1084</v>
      </c>
      <c r="SQ2" s="5" t="s">
        <v>1085</v>
      </c>
      <c r="SR2" s="5" t="s">
        <v>1086</v>
      </c>
      <c r="SS2" s="5" t="s">
        <v>1087</v>
      </c>
      <c r="ST2" s="5" t="s">
        <v>1084</v>
      </c>
      <c r="SU2" s="5" t="s">
        <v>1085</v>
      </c>
      <c r="SV2" s="5" t="s">
        <v>1086</v>
      </c>
      <c r="SW2" s="5" t="s">
        <v>1087</v>
      </c>
      <c r="SX2" s="5" t="s">
        <v>1084</v>
      </c>
      <c r="SY2" s="5" t="s">
        <v>1085</v>
      </c>
      <c r="SZ2" s="5" t="s">
        <v>1086</v>
      </c>
      <c r="TA2" s="5" t="s">
        <v>1087</v>
      </c>
      <c r="TB2" s="5" t="s">
        <v>1084</v>
      </c>
      <c r="TC2" s="5" t="s">
        <v>1085</v>
      </c>
      <c r="TD2" s="5" t="s">
        <v>1086</v>
      </c>
      <c r="TE2" s="5" t="s">
        <v>1087</v>
      </c>
      <c r="TF2" s="5" t="s">
        <v>1084</v>
      </c>
      <c r="TG2" s="5" t="s">
        <v>1085</v>
      </c>
      <c r="TH2" s="5" t="s">
        <v>1086</v>
      </c>
      <c r="TI2" s="5" t="s">
        <v>1087</v>
      </c>
      <c r="TJ2" s="5" t="s">
        <v>1083</v>
      </c>
      <c r="TK2" s="5" t="s">
        <v>1088</v>
      </c>
      <c r="TL2" s="5" t="s">
        <v>1089</v>
      </c>
      <c r="TM2" s="5" t="s">
        <v>1090</v>
      </c>
      <c r="TN2" s="5" t="s">
        <v>1091</v>
      </c>
      <c r="TO2" s="5" t="s">
        <v>1088</v>
      </c>
      <c r="TP2" s="5" t="s">
        <v>1089</v>
      </c>
      <c r="TQ2" s="5" t="s">
        <v>1090</v>
      </c>
      <c r="TR2" s="5" t="s">
        <v>1091</v>
      </c>
      <c r="TS2" s="5" t="s">
        <v>1088</v>
      </c>
      <c r="TT2" s="5" t="s">
        <v>1089</v>
      </c>
      <c r="TU2" s="5" t="s">
        <v>1090</v>
      </c>
      <c r="TV2" s="5" t="s">
        <v>1091</v>
      </c>
      <c r="TW2" s="5" t="s">
        <v>1088</v>
      </c>
      <c r="TX2" s="5" t="s">
        <v>1089</v>
      </c>
      <c r="TY2" s="5" t="s">
        <v>1090</v>
      </c>
      <c r="TZ2" s="5" t="s">
        <v>1091</v>
      </c>
      <c r="UA2" s="5" t="s">
        <v>1088</v>
      </c>
      <c r="UB2" s="5" t="s">
        <v>1089</v>
      </c>
      <c r="UC2" s="5" t="s">
        <v>1090</v>
      </c>
      <c r="UD2" s="5" t="s">
        <v>1091</v>
      </c>
      <c r="UE2" s="5" t="s">
        <v>1083</v>
      </c>
      <c r="UF2" s="5" t="s">
        <v>1092</v>
      </c>
      <c r="UG2" s="5" t="s">
        <v>1093</v>
      </c>
      <c r="UH2" s="5" t="s">
        <v>1094</v>
      </c>
      <c r="UI2" s="5" t="s">
        <v>1095</v>
      </c>
      <c r="UJ2" s="5" t="s">
        <v>1092</v>
      </c>
      <c r="UK2" s="5" t="s">
        <v>1093</v>
      </c>
      <c r="UL2" s="5" t="s">
        <v>1094</v>
      </c>
      <c r="UM2" s="5" t="s">
        <v>1095</v>
      </c>
      <c r="UN2" s="5" t="s">
        <v>1092</v>
      </c>
      <c r="UO2" s="5" t="s">
        <v>1093</v>
      </c>
      <c r="UP2" s="5" t="s">
        <v>1094</v>
      </c>
      <c r="UQ2" s="5" t="s">
        <v>1095</v>
      </c>
      <c r="UR2" s="5" t="s">
        <v>1092</v>
      </c>
      <c r="US2" s="5" t="s">
        <v>1093</v>
      </c>
      <c r="UT2" s="5" t="s">
        <v>1094</v>
      </c>
      <c r="UU2" s="5" t="s">
        <v>1095</v>
      </c>
      <c r="UV2" s="5" t="s">
        <v>1092</v>
      </c>
      <c r="UW2" s="5" t="s">
        <v>1093</v>
      </c>
      <c r="UX2" s="5" t="s">
        <v>1094</v>
      </c>
      <c r="UY2" s="5" t="s">
        <v>1095</v>
      </c>
      <c r="UZ2" s="5" t="s">
        <v>1096</v>
      </c>
      <c r="VA2" s="5" t="s">
        <v>1097</v>
      </c>
      <c r="VB2" s="5" t="s">
        <v>1098</v>
      </c>
      <c r="VC2" s="5" t="s">
        <v>1099</v>
      </c>
      <c r="VD2" s="5" t="s">
        <v>1097</v>
      </c>
      <c r="VE2" s="5" t="s">
        <v>1098</v>
      </c>
      <c r="VF2" s="5" t="s">
        <v>1099</v>
      </c>
      <c r="VG2" s="5" t="s">
        <v>1097</v>
      </c>
      <c r="VH2" s="5" t="s">
        <v>1098</v>
      </c>
      <c r="VI2" s="5" t="s">
        <v>1099</v>
      </c>
      <c r="VJ2" s="5" t="s">
        <v>1097</v>
      </c>
      <c r="VK2" s="5" t="s">
        <v>1098</v>
      </c>
      <c r="VL2" s="5" t="s">
        <v>1099</v>
      </c>
      <c r="VM2" s="5" t="s">
        <v>1100</v>
      </c>
      <c r="VN2" s="5" t="s">
        <v>1100</v>
      </c>
      <c r="VO2" s="5" t="s">
        <v>1100</v>
      </c>
      <c r="VP2" s="5" t="s">
        <v>1100</v>
      </c>
    </row>
    <row r="3" spans="1:588" s="5" customFormat="1">
      <c r="A3" s="1"/>
      <c r="B3" s="1" t="s">
        <v>1101</v>
      </c>
      <c r="C3" s="1" t="s">
        <v>1102</v>
      </c>
      <c r="D3" s="2" t="s">
        <v>1103</v>
      </c>
      <c r="E3" s="6" t="s">
        <v>1510</v>
      </c>
      <c r="F3" s="4" t="s">
        <v>1104</v>
      </c>
      <c r="G3" s="4" t="s">
        <v>1105</v>
      </c>
      <c r="H3" s="4" t="s">
        <v>1106</v>
      </c>
      <c r="I3" s="4" t="s">
        <v>1107</v>
      </c>
      <c r="J3" s="4" t="s">
        <v>1108</v>
      </c>
      <c r="K3" s="4" t="s">
        <v>1109</v>
      </c>
      <c r="L3" s="4" t="s">
        <v>1518</v>
      </c>
      <c r="M3" s="4" t="s">
        <v>1110</v>
      </c>
      <c r="N3" s="4" t="s">
        <v>1111</v>
      </c>
      <c r="O3" s="4" t="s">
        <v>1112</v>
      </c>
      <c r="P3" s="4" t="s">
        <v>590</v>
      </c>
      <c r="Q3" s="4" t="s">
        <v>1113</v>
      </c>
      <c r="R3" s="4" t="s">
        <v>1114</v>
      </c>
      <c r="S3" s="4" t="s">
        <v>1115</v>
      </c>
      <c r="T3" s="4" t="s">
        <v>1116</v>
      </c>
      <c r="U3" s="4" t="s">
        <v>1117</v>
      </c>
      <c r="V3" s="4" t="s">
        <v>1118</v>
      </c>
      <c r="W3" s="4" t="s">
        <v>1119</v>
      </c>
      <c r="X3" s="4" t="s">
        <v>1120</v>
      </c>
      <c r="Y3" s="4" t="s">
        <v>1121</v>
      </c>
      <c r="Z3" s="4" t="s">
        <v>1122</v>
      </c>
      <c r="AA3" s="4" t="s">
        <v>1123</v>
      </c>
      <c r="AB3" s="4" t="s">
        <v>1124</v>
      </c>
      <c r="AC3" s="4" t="s">
        <v>1125</v>
      </c>
      <c r="AD3" s="4" t="s">
        <v>1126</v>
      </c>
      <c r="AE3" s="4" t="s">
        <v>1127</v>
      </c>
      <c r="AF3" s="4" t="s">
        <v>1128</v>
      </c>
      <c r="AG3" s="4" t="s">
        <v>1129</v>
      </c>
      <c r="AH3" s="4" t="s">
        <v>1130</v>
      </c>
      <c r="AI3" s="4" t="s">
        <v>1131</v>
      </c>
      <c r="AJ3" s="4" t="s">
        <v>1132</v>
      </c>
      <c r="AK3" s="4" t="s">
        <v>1133</v>
      </c>
      <c r="AL3" s="4" t="s">
        <v>1134</v>
      </c>
      <c r="AM3" s="4" t="s">
        <v>1135</v>
      </c>
      <c r="AN3" s="4" t="s">
        <v>1136</v>
      </c>
      <c r="AO3" s="4" t="s">
        <v>1137</v>
      </c>
      <c r="AP3" s="4" t="s">
        <v>1138</v>
      </c>
      <c r="AQ3" s="4" t="s">
        <v>1139</v>
      </c>
      <c r="AR3" s="4" t="s">
        <v>1140</v>
      </c>
      <c r="AS3" s="4" t="s">
        <v>1141</v>
      </c>
      <c r="AT3" s="4" t="s">
        <v>1142</v>
      </c>
      <c r="AU3" s="4" t="s">
        <v>1143</v>
      </c>
      <c r="AV3" s="4" t="s">
        <v>1144</v>
      </c>
      <c r="AW3" s="4" t="s">
        <v>1145</v>
      </c>
      <c r="AX3" s="4" t="s">
        <v>1146</v>
      </c>
      <c r="AY3" s="4" t="s">
        <v>1147</v>
      </c>
      <c r="AZ3" s="4" t="s">
        <v>1148</v>
      </c>
      <c r="BA3" s="4" t="s">
        <v>1149</v>
      </c>
      <c r="BB3" s="4" t="s">
        <v>1150</v>
      </c>
      <c r="BC3" s="4" t="s">
        <v>1151</v>
      </c>
      <c r="BD3" s="4" t="s">
        <v>1152</v>
      </c>
      <c r="BE3" s="4" t="s">
        <v>1153</v>
      </c>
      <c r="BF3" s="4" t="s">
        <v>1154</v>
      </c>
      <c r="BG3" s="4" t="s">
        <v>1155</v>
      </c>
      <c r="BH3" s="4" t="s">
        <v>1156</v>
      </c>
      <c r="BI3" s="4" t="s">
        <v>1157</v>
      </c>
      <c r="BJ3" s="4" t="s">
        <v>1158</v>
      </c>
      <c r="BK3" s="4" t="s">
        <v>1159</v>
      </c>
      <c r="BL3" s="4" t="s">
        <v>1160</v>
      </c>
      <c r="BM3" s="4" t="s">
        <v>1161</v>
      </c>
      <c r="BN3" s="4" t="s">
        <v>1162</v>
      </c>
      <c r="BO3" s="4" t="s">
        <v>1163</v>
      </c>
      <c r="BP3" s="4" t="s">
        <v>1164</v>
      </c>
      <c r="BQ3" s="4" t="s">
        <v>1165</v>
      </c>
      <c r="BR3" s="4" t="s">
        <v>1166</v>
      </c>
      <c r="BS3" s="4" t="s">
        <v>1167</v>
      </c>
      <c r="BT3" s="4" t="s">
        <v>1168</v>
      </c>
      <c r="BU3" s="4" t="s">
        <v>1169</v>
      </c>
      <c r="BV3" s="4" t="s">
        <v>1170</v>
      </c>
      <c r="BW3" s="4" t="s">
        <v>1171</v>
      </c>
      <c r="BX3" s="4" t="s">
        <v>1172</v>
      </c>
      <c r="BY3" s="4" t="s">
        <v>1173</v>
      </c>
      <c r="BZ3" s="4" t="s">
        <v>1174</v>
      </c>
      <c r="CA3" s="4" t="s">
        <v>1175</v>
      </c>
      <c r="CB3" s="4" t="s">
        <v>1176</v>
      </c>
      <c r="CC3" s="4" t="s">
        <v>1177</v>
      </c>
      <c r="CD3" s="4" t="s">
        <v>1178</v>
      </c>
      <c r="CE3" s="4" t="s">
        <v>1179</v>
      </c>
      <c r="CF3" s="4" t="s">
        <v>1180</v>
      </c>
      <c r="CG3" s="4" t="s">
        <v>1181</v>
      </c>
      <c r="CH3" s="4" t="s">
        <v>1182</v>
      </c>
      <c r="CI3" s="4" t="s">
        <v>1183</v>
      </c>
      <c r="CJ3" s="4" t="s">
        <v>1184</v>
      </c>
      <c r="CK3" s="4" t="s">
        <v>1185</v>
      </c>
      <c r="CL3" s="4" t="s">
        <v>1186</v>
      </c>
      <c r="CM3" s="4" t="s">
        <v>1187</v>
      </c>
      <c r="CN3" s="4" t="s">
        <v>1188</v>
      </c>
      <c r="CO3" s="4" t="s">
        <v>1189</v>
      </c>
      <c r="CP3" s="4" t="s">
        <v>1190</v>
      </c>
      <c r="CQ3" s="4" t="s">
        <v>1191</v>
      </c>
      <c r="CR3" s="4" t="s">
        <v>1192</v>
      </c>
      <c r="CS3" s="4" t="s">
        <v>1193</v>
      </c>
      <c r="CT3" s="4" t="s">
        <v>1194</v>
      </c>
      <c r="CU3" s="4" t="s">
        <v>1195</v>
      </c>
      <c r="CV3" s="4" t="s">
        <v>1196</v>
      </c>
      <c r="CW3" s="4" t="s">
        <v>1197</v>
      </c>
      <c r="CX3" s="4" t="s">
        <v>1198</v>
      </c>
      <c r="CY3" s="4" t="s">
        <v>1199</v>
      </c>
      <c r="CZ3" s="4" t="s">
        <v>1200</v>
      </c>
      <c r="DA3" s="4" t="s">
        <v>1201</v>
      </c>
      <c r="DB3" s="4" t="s">
        <v>1202</v>
      </c>
      <c r="DC3" s="4" t="s">
        <v>1203</v>
      </c>
      <c r="DD3" s="4" t="s">
        <v>1204</v>
      </c>
      <c r="DE3" s="4" t="s">
        <v>1205</v>
      </c>
      <c r="DF3" s="4" t="s">
        <v>1206</v>
      </c>
      <c r="DG3" s="4" t="s">
        <v>1207</v>
      </c>
      <c r="DH3" s="4" t="s">
        <v>1208</v>
      </c>
      <c r="DI3" s="4" t="s">
        <v>1209</v>
      </c>
      <c r="DJ3" s="4" t="s">
        <v>1210</v>
      </c>
      <c r="DK3" s="4" t="s">
        <v>1211</v>
      </c>
      <c r="DL3" s="4" t="s">
        <v>1212</v>
      </c>
      <c r="DM3" s="4" t="s">
        <v>1213</v>
      </c>
      <c r="DN3" s="4" t="s">
        <v>1214</v>
      </c>
      <c r="DO3" s="4" t="s">
        <v>1215</v>
      </c>
      <c r="DP3" s="4" t="s">
        <v>1216</v>
      </c>
      <c r="DQ3" s="4" t="s">
        <v>1217</v>
      </c>
      <c r="DR3" s="4" t="s">
        <v>1218</v>
      </c>
      <c r="DS3" s="4" t="s">
        <v>1219</v>
      </c>
      <c r="DT3" s="4" t="s">
        <v>1220</v>
      </c>
      <c r="DU3" s="4" t="s">
        <v>1221</v>
      </c>
      <c r="DV3" s="4" t="s">
        <v>1222</v>
      </c>
      <c r="DW3" s="4" t="s">
        <v>1223</v>
      </c>
      <c r="DX3" s="4" t="s">
        <v>1224</v>
      </c>
      <c r="DY3" s="4" t="s">
        <v>1225</v>
      </c>
      <c r="DZ3" s="4" t="s">
        <v>1226</v>
      </c>
      <c r="EA3" s="4" t="s">
        <v>1227</v>
      </c>
      <c r="EB3" s="4" t="s">
        <v>1228</v>
      </c>
      <c r="EC3" s="4" t="s">
        <v>1229</v>
      </c>
      <c r="ED3" s="4" t="s">
        <v>1230</v>
      </c>
      <c r="EE3" s="4" t="s">
        <v>1231</v>
      </c>
      <c r="EF3" s="4" t="s">
        <v>1232</v>
      </c>
      <c r="EG3" s="4" t="s">
        <v>1233</v>
      </c>
      <c r="EH3" s="4" t="s">
        <v>1234</v>
      </c>
      <c r="EI3" s="4" t="s">
        <v>1235</v>
      </c>
      <c r="EJ3" s="4" t="s">
        <v>1236</v>
      </c>
      <c r="EK3" s="4" t="s">
        <v>1237</v>
      </c>
      <c r="EL3" s="4" t="s">
        <v>1238</v>
      </c>
      <c r="EM3" s="4" t="s">
        <v>1239</v>
      </c>
      <c r="EN3" s="4" t="s">
        <v>1240</v>
      </c>
      <c r="EO3" s="4" t="s">
        <v>1241</v>
      </c>
      <c r="EP3" s="4" t="s">
        <v>1242</v>
      </c>
      <c r="EQ3" s="4" t="s">
        <v>1243</v>
      </c>
      <c r="ER3" s="4" t="s">
        <v>1244</v>
      </c>
      <c r="ES3" s="4" t="s">
        <v>1245</v>
      </c>
      <c r="ET3" s="4" t="s">
        <v>1246</v>
      </c>
      <c r="EU3" s="4" t="s">
        <v>1247</v>
      </c>
      <c r="EV3" s="4" t="s">
        <v>1248</v>
      </c>
      <c r="EW3" s="4" t="s">
        <v>1249</v>
      </c>
      <c r="EX3" s="4" t="s">
        <v>1250</v>
      </c>
      <c r="EY3" s="4" t="s">
        <v>1251</v>
      </c>
      <c r="EZ3" s="4" t="s">
        <v>1252</v>
      </c>
      <c r="FA3" s="4" t="s">
        <v>1253</v>
      </c>
      <c r="FB3" s="4" t="s">
        <v>1254</v>
      </c>
      <c r="FC3" s="5" t="s">
        <v>1255</v>
      </c>
      <c r="FD3" s="5" t="s">
        <v>1256</v>
      </c>
      <c r="FE3" s="5" t="s">
        <v>1257</v>
      </c>
      <c r="FF3" s="5" t="s">
        <v>1258</v>
      </c>
      <c r="FG3" s="5" t="s">
        <v>1259</v>
      </c>
      <c r="FH3" s="5" t="s">
        <v>1260</v>
      </c>
      <c r="FI3" s="5" t="s">
        <v>1261</v>
      </c>
      <c r="FJ3" s="5" t="s">
        <v>1262</v>
      </c>
      <c r="FK3" s="5" t="s">
        <v>1263</v>
      </c>
      <c r="FL3" s="5" t="s">
        <v>1264</v>
      </c>
      <c r="FM3" s="5" t="s">
        <v>1265</v>
      </c>
      <c r="FN3" s="5" t="s">
        <v>1266</v>
      </c>
      <c r="FO3" s="5" t="s">
        <v>1267</v>
      </c>
      <c r="FP3" s="5" t="s">
        <v>1268</v>
      </c>
      <c r="FQ3" s="5" t="s">
        <v>1269</v>
      </c>
      <c r="FR3" s="5" t="s">
        <v>1270</v>
      </c>
      <c r="FS3" s="5" t="s">
        <v>1271</v>
      </c>
      <c r="FT3" s="5" t="s">
        <v>1272</v>
      </c>
      <c r="FU3" s="5" t="s">
        <v>1273</v>
      </c>
      <c r="FV3" s="5" t="s">
        <v>1274</v>
      </c>
      <c r="FW3" s="5" t="s">
        <v>1275</v>
      </c>
      <c r="FX3" s="5" t="s">
        <v>1276</v>
      </c>
      <c r="FY3" s="5" t="s">
        <v>1277</v>
      </c>
      <c r="FZ3" s="5" t="s">
        <v>1278</v>
      </c>
      <c r="GA3" s="5" t="s">
        <v>1279</v>
      </c>
      <c r="GB3" s="5" t="s">
        <v>1280</v>
      </c>
      <c r="GC3" s="5" t="s">
        <v>1281</v>
      </c>
      <c r="GD3" s="5" t="s">
        <v>1282</v>
      </c>
      <c r="GE3" s="5" t="s">
        <v>1283</v>
      </c>
      <c r="GF3" s="5" t="s">
        <v>1284</v>
      </c>
      <c r="GG3" s="5" t="s">
        <v>1285</v>
      </c>
      <c r="GH3" s="5" t="s">
        <v>1286</v>
      </c>
      <c r="GI3" s="5" t="s">
        <v>1287</v>
      </c>
      <c r="GJ3" s="5" t="s">
        <v>1288</v>
      </c>
      <c r="GK3" s="5" t="s">
        <v>1289</v>
      </c>
      <c r="GL3" s="5" t="s">
        <v>1290</v>
      </c>
      <c r="GM3" s="5" t="s">
        <v>1291</v>
      </c>
      <c r="GN3" s="5" t="s">
        <v>1292</v>
      </c>
      <c r="GO3" s="5" t="s">
        <v>1293</v>
      </c>
      <c r="GP3" s="5" t="s">
        <v>1294</v>
      </c>
      <c r="GQ3" s="5" t="s">
        <v>1295</v>
      </c>
      <c r="GR3" s="5" t="s">
        <v>1296</v>
      </c>
      <c r="GS3" s="5" t="s">
        <v>1297</v>
      </c>
      <c r="GT3" s="5" t="s">
        <v>1298</v>
      </c>
      <c r="GU3" s="5" t="s">
        <v>1299</v>
      </c>
      <c r="GV3" s="5" t="s">
        <v>1300</v>
      </c>
      <c r="GW3" s="5" t="s">
        <v>1301</v>
      </c>
      <c r="GX3" s="5" t="s">
        <v>1302</v>
      </c>
      <c r="GY3" s="5" t="s">
        <v>1303</v>
      </c>
      <c r="GZ3" s="5" t="s">
        <v>1304</v>
      </c>
      <c r="HA3" s="5" t="s">
        <v>1305</v>
      </c>
      <c r="HB3" s="5" t="s">
        <v>1306</v>
      </c>
      <c r="HC3" s="5" t="s">
        <v>1307</v>
      </c>
      <c r="HD3" s="5" t="s">
        <v>1308</v>
      </c>
      <c r="HE3" s="5" t="s">
        <v>1309</v>
      </c>
      <c r="HF3" s="5" t="s">
        <v>1310</v>
      </c>
      <c r="HG3" s="5" t="s">
        <v>1311</v>
      </c>
      <c r="HH3" s="5" t="s">
        <v>1312</v>
      </c>
      <c r="HI3" s="5" t="s">
        <v>1313</v>
      </c>
      <c r="HJ3" s="5" t="s">
        <v>1314</v>
      </c>
      <c r="HK3" s="5" t="s">
        <v>1315</v>
      </c>
      <c r="HL3" s="5" t="s">
        <v>1316</v>
      </c>
      <c r="HM3" s="5" t="s">
        <v>1317</v>
      </c>
      <c r="HN3" s="5" t="s">
        <v>1318</v>
      </c>
      <c r="HO3" s="5" t="s">
        <v>1319</v>
      </c>
      <c r="HP3" s="5" t="s">
        <v>1320</v>
      </c>
      <c r="HQ3" s="5" t="s">
        <v>1321</v>
      </c>
      <c r="HR3" s="5" t="s">
        <v>1322</v>
      </c>
      <c r="HS3" s="5" t="s">
        <v>1323</v>
      </c>
      <c r="HT3" s="5" t="s">
        <v>1324</v>
      </c>
      <c r="HU3" s="5" t="s">
        <v>1325</v>
      </c>
      <c r="HV3" s="5" t="s">
        <v>1326</v>
      </c>
      <c r="HW3" s="5" t="s">
        <v>1327</v>
      </c>
      <c r="HX3" s="5" t="s">
        <v>1328</v>
      </c>
      <c r="HY3" s="5" t="s">
        <v>1329</v>
      </c>
      <c r="HZ3" s="5" t="s">
        <v>1330</v>
      </c>
      <c r="IA3" s="5" t="s">
        <v>1331</v>
      </c>
      <c r="IB3" s="5" t="s">
        <v>1332</v>
      </c>
      <c r="IC3" s="5" t="s">
        <v>1333</v>
      </c>
      <c r="ID3" s="5" t="s">
        <v>1334</v>
      </c>
      <c r="IE3" s="5" t="s">
        <v>1335</v>
      </c>
      <c r="IF3" s="5" t="s">
        <v>1336</v>
      </c>
      <c r="IG3" s="5" t="s">
        <v>1337</v>
      </c>
      <c r="IH3" s="5" t="s">
        <v>1338</v>
      </c>
      <c r="II3" s="5" t="s">
        <v>1339</v>
      </c>
      <c r="IJ3" s="5" t="s">
        <v>1340</v>
      </c>
      <c r="IK3" s="5" t="s">
        <v>1341</v>
      </c>
      <c r="IL3" s="5" t="s">
        <v>1342</v>
      </c>
      <c r="IM3" s="5" t="s">
        <v>1343</v>
      </c>
      <c r="IN3" s="5" t="s">
        <v>1344</v>
      </c>
      <c r="IO3" s="5" t="s">
        <v>1345</v>
      </c>
      <c r="IP3" s="5" t="s">
        <v>1346</v>
      </c>
      <c r="IQ3" s="5" t="s">
        <v>1347</v>
      </c>
      <c r="IR3" s="5" t="s">
        <v>1348</v>
      </c>
      <c r="IS3" s="5" t="s">
        <v>1349</v>
      </c>
      <c r="IT3" s="5" t="s">
        <v>1350</v>
      </c>
      <c r="IU3" s="5" t="s">
        <v>1351</v>
      </c>
      <c r="IV3" s="5" t="s">
        <v>1352</v>
      </c>
      <c r="IW3" s="5" t="s">
        <v>1353</v>
      </c>
      <c r="IX3" s="5" t="s">
        <v>1354</v>
      </c>
      <c r="IY3" s="5" t="s">
        <v>1355</v>
      </c>
      <c r="IZ3" s="5" t="s">
        <v>1356</v>
      </c>
      <c r="JA3" s="5" t="s">
        <v>1357</v>
      </c>
      <c r="JB3" s="5" t="s">
        <v>1358</v>
      </c>
      <c r="JC3" s="5" t="s">
        <v>1359</v>
      </c>
      <c r="JD3" s="5" t="s">
        <v>1360</v>
      </c>
      <c r="JE3" s="5" t="s">
        <v>1361</v>
      </c>
      <c r="JF3" s="5" t="s">
        <v>1362</v>
      </c>
      <c r="JG3" s="5" t="s">
        <v>1363</v>
      </c>
      <c r="JH3" s="5" t="s">
        <v>842</v>
      </c>
      <c r="JI3" s="5" t="s">
        <v>1364</v>
      </c>
      <c r="JJ3" s="5" t="s">
        <v>1365</v>
      </c>
      <c r="JK3" s="5" t="s">
        <v>1366</v>
      </c>
      <c r="JL3" s="5" t="s">
        <v>1367</v>
      </c>
      <c r="JM3" s="5" t="s">
        <v>1368</v>
      </c>
      <c r="JN3" s="5" t="s">
        <v>1369</v>
      </c>
      <c r="JO3" s="5" t="s">
        <v>1370</v>
      </c>
      <c r="JP3" s="5" t="s">
        <v>1371</v>
      </c>
      <c r="JQ3" s="5" t="s">
        <v>1372</v>
      </c>
      <c r="JR3" s="5" t="s">
        <v>1373</v>
      </c>
      <c r="JS3" s="5" t="s">
        <v>1374</v>
      </c>
      <c r="JT3" s="5" t="s">
        <v>1375</v>
      </c>
      <c r="JU3" s="5" t="s">
        <v>1376</v>
      </c>
      <c r="JV3" s="5" t="s">
        <v>1377</v>
      </c>
      <c r="JW3" s="5" t="s">
        <v>1378</v>
      </c>
      <c r="JX3" s="5" t="s">
        <v>1379</v>
      </c>
      <c r="JY3" s="5" t="s">
        <v>1380</v>
      </c>
      <c r="JZ3" s="5" t="s">
        <v>1381</v>
      </c>
      <c r="KA3" s="5" t="s">
        <v>1382</v>
      </c>
      <c r="KB3" s="5" t="s">
        <v>1383</v>
      </c>
      <c r="KC3" s="5" t="s">
        <v>1384</v>
      </c>
      <c r="KD3" s="5" t="s">
        <v>1385</v>
      </c>
      <c r="KE3" s="5" t="s">
        <v>1386</v>
      </c>
      <c r="KF3" s="5" t="s">
        <v>1387</v>
      </c>
      <c r="KG3" s="5" t="s">
        <v>1388</v>
      </c>
      <c r="KH3" s="5" t="s">
        <v>1389</v>
      </c>
      <c r="KI3" s="5" t="s">
        <v>1390</v>
      </c>
      <c r="KJ3" s="5" t="s">
        <v>1391</v>
      </c>
      <c r="KK3" s="5" t="s">
        <v>1392</v>
      </c>
      <c r="KL3" s="5" t="s">
        <v>1393</v>
      </c>
      <c r="KM3" s="5" t="s">
        <v>1394</v>
      </c>
      <c r="KN3" s="5" t="s">
        <v>1395</v>
      </c>
      <c r="KO3" s="5" t="s">
        <v>1396</v>
      </c>
      <c r="KP3" s="5" t="s">
        <v>1397</v>
      </c>
      <c r="KQ3" s="5" t="s">
        <v>1398</v>
      </c>
      <c r="KR3" s="5" t="s">
        <v>1399</v>
      </c>
      <c r="KS3" s="5" t="s">
        <v>1400</v>
      </c>
      <c r="KT3" s="5" t="s">
        <v>1401</v>
      </c>
      <c r="KU3" s="5" t="s">
        <v>1402</v>
      </c>
      <c r="KV3" s="5" t="s">
        <v>1403</v>
      </c>
      <c r="KW3" s="5" t="s">
        <v>1404</v>
      </c>
      <c r="KX3" s="5" t="s">
        <v>1405</v>
      </c>
      <c r="KY3" s="5" t="s">
        <v>1406</v>
      </c>
      <c r="KZ3" s="5" t="s">
        <v>1407</v>
      </c>
      <c r="LA3" s="5" t="s">
        <v>1408</v>
      </c>
      <c r="LB3" s="5" t="s">
        <v>1409</v>
      </c>
      <c r="LC3" s="5" t="s">
        <v>1410</v>
      </c>
      <c r="LD3" s="5" t="s">
        <v>1411</v>
      </c>
      <c r="LE3" s="5" t="s">
        <v>1412</v>
      </c>
      <c r="LF3" s="5" t="s">
        <v>1413</v>
      </c>
      <c r="LG3" s="5" t="s">
        <v>1414</v>
      </c>
      <c r="LH3" s="5" t="s">
        <v>1415</v>
      </c>
      <c r="LI3" s="5" t="s">
        <v>1416</v>
      </c>
      <c r="LJ3" s="5" t="s">
        <v>1417</v>
      </c>
      <c r="LK3" s="5" t="s">
        <v>1418</v>
      </c>
      <c r="LL3" s="5" t="s">
        <v>1419</v>
      </c>
      <c r="LM3" s="5" t="s">
        <v>1420</v>
      </c>
      <c r="LN3" s="5" t="s">
        <v>1421</v>
      </c>
      <c r="LO3" s="5" t="s">
        <v>1422</v>
      </c>
      <c r="LP3" s="5" t="s">
        <v>1423</v>
      </c>
      <c r="LQ3" s="5" t="s">
        <v>903</v>
      </c>
      <c r="LR3" s="5" t="s">
        <v>904</v>
      </c>
      <c r="LS3" s="5" t="s">
        <v>905</v>
      </c>
      <c r="LT3" s="5" t="s">
        <v>906</v>
      </c>
      <c r="LU3" s="5" t="s">
        <v>907</v>
      </c>
      <c r="LV3" s="5" t="s">
        <v>908</v>
      </c>
      <c r="LW3" s="5" t="s">
        <v>909</v>
      </c>
      <c r="LX3" s="5" t="s">
        <v>910</v>
      </c>
      <c r="LY3" s="5" t="s">
        <v>911</v>
      </c>
      <c r="LZ3" s="5" t="s">
        <v>912</v>
      </c>
      <c r="MA3" s="5" t="s">
        <v>913</v>
      </c>
      <c r="MB3" s="5" t="s">
        <v>914</v>
      </c>
      <c r="MC3" s="5" t="s">
        <v>915</v>
      </c>
      <c r="MD3" s="5" t="s">
        <v>916</v>
      </c>
      <c r="ME3" s="5" t="s">
        <v>917</v>
      </c>
      <c r="MF3" s="5" t="s">
        <v>918</v>
      </c>
      <c r="MG3" s="5" t="s">
        <v>919</v>
      </c>
      <c r="MH3" s="5" t="s">
        <v>920</v>
      </c>
      <c r="MI3" s="5" t="s">
        <v>921</v>
      </c>
      <c r="MJ3" s="5" t="s">
        <v>922</v>
      </c>
      <c r="MK3" s="5" t="s">
        <v>923</v>
      </c>
      <c r="ML3" s="5" t="s">
        <v>924</v>
      </c>
      <c r="MM3" s="5" t="s">
        <v>925</v>
      </c>
      <c r="MN3" s="5" t="s">
        <v>926</v>
      </c>
      <c r="MO3" s="5" t="s">
        <v>927</v>
      </c>
      <c r="MP3" s="5" t="s">
        <v>928</v>
      </c>
      <c r="MQ3" s="5" t="s">
        <v>1424</v>
      </c>
      <c r="MR3" s="5" t="s">
        <v>1425</v>
      </c>
      <c r="MS3" s="5" t="s">
        <v>1426</v>
      </c>
      <c r="MT3" s="5" t="s">
        <v>1427</v>
      </c>
      <c r="MU3" s="5" t="s">
        <v>1428</v>
      </c>
      <c r="MV3" s="5" t="s">
        <v>934</v>
      </c>
      <c r="MW3" s="5" t="s">
        <v>935</v>
      </c>
      <c r="MX3" s="5" t="s">
        <v>936</v>
      </c>
      <c r="MY3" s="5" t="s">
        <v>937</v>
      </c>
      <c r="MZ3" s="5" t="s">
        <v>938</v>
      </c>
      <c r="NA3" s="5" t="s">
        <v>939</v>
      </c>
      <c r="NB3" s="5" t="s">
        <v>940</v>
      </c>
      <c r="NC3" s="5" t="s">
        <v>941</v>
      </c>
      <c r="ND3" s="5" t="s">
        <v>942</v>
      </c>
      <c r="NE3" s="5" t="s">
        <v>943</v>
      </c>
      <c r="NF3" s="5" t="s">
        <v>944</v>
      </c>
      <c r="NG3" s="5" t="s">
        <v>945</v>
      </c>
      <c r="NH3" s="5" t="s">
        <v>946</v>
      </c>
      <c r="NI3" s="5" t="s">
        <v>947</v>
      </c>
      <c r="NJ3" s="5" t="s">
        <v>948</v>
      </c>
      <c r="NK3" s="5" t="s">
        <v>949</v>
      </c>
      <c r="NL3" s="5" t="s">
        <v>950</v>
      </c>
      <c r="NM3" s="5" t="s">
        <v>951</v>
      </c>
      <c r="NN3" s="5" t="s">
        <v>952</v>
      </c>
      <c r="NO3" s="5" t="s">
        <v>953</v>
      </c>
      <c r="NP3" s="5" t="s">
        <v>954</v>
      </c>
      <c r="NQ3" s="5" t="s">
        <v>955</v>
      </c>
      <c r="NR3" s="5" t="s">
        <v>956</v>
      </c>
      <c r="NS3" s="5" t="s">
        <v>957</v>
      </c>
      <c r="NT3" s="5" t="s">
        <v>958</v>
      </c>
      <c r="NU3" s="5" t="s">
        <v>959</v>
      </c>
      <c r="NV3" s="5" t="s">
        <v>960</v>
      </c>
      <c r="NW3" s="5" t="s">
        <v>961</v>
      </c>
      <c r="NX3" s="5" t="s">
        <v>962</v>
      </c>
      <c r="NY3" s="5" t="s">
        <v>963</v>
      </c>
      <c r="NZ3" s="5" t="s">
        <v>964</v>
      </c>
      <c r="OA3" s="5" t="s">
        <v>965</v>
      </c>
      <c r="OB3" s="5" t="s">
        <v>966</v>
      </c>
      <c r="OC3" s="5" t="s">
        <v>967</v>
      </c>
      <c r="OD3" s="5" t="s">
        <v>968</v>
      </c>
      <c r="OE3" s="5" t="s">
        <v>969</v>
      </c>
      <c r="OF3" s="5" t="s">
        <v>970</v>
      </c>
      <c r="OG3" s="5" t="s">
        <v>971</v>
      </c>
      <c r="OH3" s="5" t="s">
        <v>972</v>
      </c>
      <c r="OI3" s="5" t="s">
        <v>973</v>
      </c>
      <c r="OJ3" s="5" t="s">
        <v>974</v>
      </c>
      <c r="OK3" s="5" t="s">
        <v>975</v>
      </c>
      <c r="OL3" s="5" t="s">
        <v>976</v>
      </c>
      <c r="OM3" s="5" t="s">
        <v>977</v>
      </c>
      <c r="ON3" s="5" t="s">
        <v>978</v>
      </c>
      <c r="OO3" s="5" t="s">
        <v>979</v>
      </c>
      <c r="OP3" s="5" t="s">
        <v>980</v>
      </c>
      <c r="OQ3" s="5" t="s">
        <v>981</v>
      </c>
      <c r="OR3" s="5" t="s">
        <v>982</v>
      </c>
      <c r="OS3" s="5" t="s">
        <v>983</v>
      </c>
      <c r="OT3" s="5" t="s">
        <v>984</v>
      </c>
      <c r="OU3" s="5" t="s">
        <v>985</v>
      </c>
      <c r="OV3" s="5" t="s">
        <v>986</v>
      </c>
      <c r="OW3" s="5" t="s">
        <v>987</v>
      </c>
      <c r="OX3" s="5" t="s">
        <v>988</v>
      </c>
      <c r="OY3" s="5" t="s">
        <v>989</v>
      </c>
      <c r="OZ3" s="5" t="s">
        <v>990</v>
      </c>
      <c r="PA3" s="5" t="s">
        <v>991</v>
      </c>
      <c r="PB3" s="5" t="s">
        <v>992</v>
      </c>
      <c r="PC3" s="5" t="s">
        <v>993</v>
      </c>
      <c r="PD3" s="5" t="s">
        <v>994</v>
      </c>
      <c r="PE3" s="5" t="s">
        <v>995</v>
      </c>
      <c r="PF3" s="5" t="s">
        <v>996</v>
      </c>
      <c r="PG3" s="5" t="s">
        <v>997</v>
      </c>
      <c r="PH3" s="5" t="s">
        <v>998</v>
      </c>
      <c r="PI3" s="5" t="s">
        <v>999</v>
      </c>
      <c r="PJ3" s="5" t="s">
        <v>1000</v>
      </c>
      <c r="PK3" s="5" t="s">
        <v>1001</v>
      </c>
      <c r="PL3" s="5" t="s">
        <v>1002</v>
      </c>
      <c r="PM3" s="5" t="s">
        <v>1003</v>
      </c>
      <c r="PN3" s="5" t="s">
        <v>1004</v>
      </c>
      <c r="PO3" s="5" t="s">
        <v>1005</v>
      </c>
      <c r="PP3" s="5" t="s">
        <v>1006</v>
      </c>
      <c r="PQ3" s="5" t="s">
        <v>1007</v>
      </c>
      <c r="PR3" s="5" t="s">
        <v>1008</v>
      </c>
      <c r="PS3" s="5" t="s">
        <v>1009</v>
      </c>
      <c r="PT3" s="5" t="s">
        <v>1010</v>
      </c>
      <c r="PU3" s="5" t="s">
        <v>1011</v>
      </c>
      <c r="PV3" s="5" t="s">
        <v>1012</v>
      </c>
      <c r="PW3" s="5" t="s">
        <v>1013</v>
      </c>
      <c r="PX3" s="5" t="s">
        <v>1014</v>
      </c>
      <c r="PY3" s="5" t="s">
        <v>1015</v>
      </c>
      <c r="PZ3" s="5" t="s">
        <v>1016</v>
      </c>
      <c r="QA3" s="5" t="s">
        <v>1017</v>
      </c>
      <c r="QB3" s="5" t="s">
        <v>1018</v>
      </c>
      <c r="QC3" s="5" t="s">
        <v>1019</v>
      </c>
      <c r="QD3" s="5" t="s">
        <v>1020</v>
      </c>
      <c r="QE3" s="5" t="s">
        <v>1021</v>
      </c>
      <c r="QF3" s="5" t="s">
        <v>1022</v>
      </c>
      <c r="QG3" s="5" t="s">
        <v>1023</v>
      </c>
      <c r="QH3" s="5" t="s">
        <v>1024</v>
      </c>
      <c r="QI3" s="5" t="s">
        <v>1025</v>
      </c>
      <c r="QJ3" s="5" t="s">
        <v>1026</v>
      </c>
      <c r="QK3" s="5" t="s">
        <v>1027</v>
      </c>
      <c r="QL3" s="5" t="s">
        <v>1028</v>
      </c>
      <c r="QM3" s="5" t="s">
        <v>1029</v>
      </c>
      <c r="QN3" s="5" t="s">
        <v>1030</v>
      </c>
      <c r="QO3" s="5" t="s">
        <v>1031</v>
      </c>
      <c r="QP3" s="5" t="s">
        <v>1032</v>
      </c>
      <c r="QQ3" s="5" t="s">
        <v>1033</v>
      </c>
      <c r="QR3" s="5" t="s">
        <v>1034</v>
      </c>
      <c r="QS3" s="5" t="s">
        <v>1035</v>
      </c>
      <c r="QT3" s="5" t="s">
        <v>1036</v>
      </c>
      <c r="QU3" s="5" t="s">
        <v>1037</v>
      </c>
      <c r="QV3" s="5" t="s">
        <v>1038</v>
      </c>
      <c r="QW3" s="5" t="s">
        <v>1039</v>
      </c>
      <c r="QX3" s="5" t="s">
        <v>1040</v>
      </c>
      <c r="QY3" s="5" t="s">
        <v>1041</v>
      </c>
      <c r="QZ3" s="5" t="s">
        <v>1042</v>
      </c>
      <c r="RA3" s="5" t="s">
        <v>1043</v>
      </c>
      <c r="RB3" s="5" t="s">
        <v>1044</v>
      </c>
      <c r="RC3" s="5" t="s">
        <v>1045</v>
      </c>
      <c r="RD3" s="5" t="s">
        <v>1046</v>
      </c>
      <c r="RE3" s="5" t="s">
        <v>1047</v>
      </c>
      <c r="RF3" s="5" t="s">
        <v>1048</v>
      </c>
      <c r="RG3" s="5" t="s">
        <v>1049</v>
      </c>
      <c r="RH3" s="5" t="s">
        <v>1050</v>
      </c>
      <c r="RI3" s="5" t="s">
        <v>1051</v>
      </c>
      <c r="RJ3" s="5" t="s">
        <v>1052</v>
      </c>
      <c r="RK3" s="5" t="s">
        <v>1053</v>
      </c>
      <c r="RL3" s="5" t="s">
        <v>1054</v>
      </c>
      <c r="RM3" s="5" t="s">
        <v>1055</v>
      </c>
      <c r="RN3" s="5" t="s">
        <v>1056</v>
      </c>
      <c r="RO3" s="5" t="s">
        <v>1057</v>
      </c>
      <c r="RP3" s="5" t="s">
        <v>1058</v>
      </c>
      <c r="RQ3" s="5" t="s">
        <v>1429</v>
      </c>
      <c r="RR3" s="5" t="s">
        <v>1430</v>
      </c>
      <c r="RS3" s="5" t="s">
        <v>1061</v>
      </c>
      <c r="RT3" s="5" t="s">
        <v>1062</v>
      </c>
      <c r="RU3" s="5" t="s">
        <v>1063</v>
      </c>
      <c r="RV3" s="5" t="s">
        <v>1064</v>
      </c>
      <c r="RW3" s="5" t="s">
        <v>1065</v>
      </c>
      <c r="RX3" s="5" t="s">
        <v>1066</v>
      </c>
      <c r="RY3" s="5" t="s">
        <v>1067</v>
      </c>
      <c r="RZ3" s="5" t="s">
        <v>1068</v>
      </c>
      <c r="SA3" s="5" t="s">
        <v>1069</v>
      </c>
      <c r="SB3" s="5" t="s">
        <v>1070</v>
      </c>
      <c r="SC3" s="5" t="s">
        <v>1071</v>
      </c>
      <c r="SD3" s="5" t="s">
        <v>1072</v>
      </c>
      <c r="SE3" s="5" t="s">
        <v>1073</v>
      </c>
      <c r="SF3" s="5" t="s">
        <v>1074</v>
      </c>
      <c r="SG3" s="5" t="s">
        <v>1075</v>
      </c>
      <c r="SH3" s="5" t="s">
        <v>1076</v>
      </c>
      <c r="SI3" s="5" t="s">
        <v>1077</v>
      </c>
      <c r="SJ3" s="5" t="s">
        <v>1078</v>
      </c>
      <c r="SK3" s="5" t="s">
        <v>1079</v>
      </c>
      <c r="SL3" s="5" t="s">
        <v>1080</v>
      </c>
      <c r="SM3" s="5" t="s">
        <v>1081</v>
      </c>
      <c r="SN3" s="5" t="s">
        <v>1082</v>
      </c>
      <c r="SO3" s="4" t="s">
        <v>1431</v>
      </c>
      <c r="SP3" s="5" t="s">
        <v>1432</v>
      </c>
      <c r="SQ3" s="5" t="s">
        <v>1433</v>
      </c>
      <c r="SR3" s="5" t="s">
        <v>1434</v>
      </c>
      <c r="SS3" s="5" t="s">
        <v>1435</v>
      </c>
      <c r="ST3" s="5" t="s">
        <v>1436</v>
      </c>
      <c r="SU3" s="5" t="s">
        <v>1437</v>
      </c>
      <c r="SV3" s="5" t="s">
        <v>1438</v>
      </c>
      <c r="SW3" s="5" t="s">
        <v>1439</v>
      </c>
      <c r="SX3" s="5" t="s">
        <v>1440</v>
      </c>
      <c r="SY3" s="5" t="s">
        <v>1441</v>
      </c>
      <c r="SZ3" s="5" t="s">
        <v>1442</v>
      </c>
      <c r="TA3" s="5" t="s">
        <v>1443</v>
      </c>
      <c r="TB3" s="5" t="s">
        <v>1444</v>
      </c>
      <c r="TC3" s="5" t="s">
        <v>1445</v>
      </c>
      <c r="TD3" s="5" t="s">
        <v>1446</v>
      </c>
      <c r="TE3" s="5" t="s">
        <v>1447</v>
      </c>
      <c r="TF3" s="5" t="s">
        <v>1448</v>
      </c>
      <c r="TG3" s="5" t="s">
        <v>1449</v>
      </c>
      <c r="TH3" s="5" t="s">
        <v>1450</v>
      </c>
      <c r="TI3" s="5" t="s">
        <v>1451</v>
      </c>
      <c r="TJ3" s="5" t="s">
        <v>1452</v>
      </c>
      <c r="TK3" s="5" t="s">
        <v>1453</v>
      </c>
      <c r="TL3" s="5" t="s">
        <v>1454</v>
      </c>
      <c r="TM3" s="5" t="s">
        <v>1455</v>
      </c>
      <c r="TN3" s="5" t="s">
        <v>1456</v>
      </c>
      <c r="TO3" s="5" t="s">
        <v>1457</v>
      </c>
      <c r="TP3" s="5" t="s">
        <v>1458</v>
      </c>
      <c r="TQ3" s="5" t="s">
        <v>1459</v>
      </c>
      <c r="TR3" s="5" t="s">
        <v>1460</v>
      </c>
      <c r="TS3" s="5" t="s">
        <v>1461</v>
      </c>
      <c r="TT3" s="5" t="s">
        <v>1462</v>
      </c>
      <c r="TU3" s="5" t="s">
        <v>1463</v>
      </c>
      <c r="TV3" s="5" t="s">
        <v>1464</v>
      </c>
      <c r="TW3" s="5" t="s">
        <v>1465</v>
      </c>
      <c r="TX3" s="5" t="s">
        <v>1466</v>
      </c>
      <c r="TY3" s="5" t="s">
        <v>1467</v>
      </c>
      <c r="TZ3" s="5" t="s">
        <v>1468</v>
      </c>
      <c r="UA3" s="5" t="s">
        <v>1469</v>
      </c>
      <c r="UB3" s="5" t="s">
        <v>1470</v>
      </c>
      <c r="UC3" s="5" t="s">
        <v>1471</v>
      </c>
      <c r="UD3" s="5" t="s">
        <v>1472</v>
      </c>
      <c r="UE3" s="5" t="s">
        <v>1473</v>
      </c>
      <c r="UF3" s="5" t="s">
        <v>1474</v>
      </c>
      <c r="UG3" s="5" t="s">
        <v>1475</v>
      </c>
      <c r="UH3" s="5" t="s">
        <v>1476</v>
      </c>
      <c r="UI3" s="5" t="s">
        <v>1477</v>
      </c>
      <c r="UJ3" s="5" t="s">
        <v>1478</v>
      </c>
      <c r="UK3" s="5" t="s">
        <v>1479</v>
      </c>
      <c r="UL3" s="5" t="s">
        <v>1480</v>
      </c>
      <c r="UM3" s="5" t="s">
        <v>1481</v>
      </c>
      <c r="UN3" s="5" t="s">
        <v>1482</v>
      </c>
      <c r="UO3" s="5" t="s">
        <v>1483</v>
      </c>
      <c r="UP3" s="5" t="s">
        <v>1484</v>
      </c>
      <c r="UQ3" s="5" t="s">
        <v>1485</v>
      </c>
      <c r="UR3" s="5" t="s">
        <v>1486</v>
      </c>
      <c r="US3" s="5" t="s">
        <v>1487</v>
      </c>
      <c r="UT3" s="5" t="s">
        <v>1488</v>
      </c>
      <c r="UU3" s="5" t="s">
        <v>1489</v>
      </c>
      <c r="UV3" s="5" t="s">
        <v>1490</v>
      </c>
      <c r="UW3" s="5" t="s">
        <v>1491</v>
      </c>
      <c r="UX3" s="5" t="s">
        <v>1492</v>
      </c>
      <c r="UY3" s="5" t="s">
        <v>1493</v>
      </c>
      <c r="UZ3" s="5" t="s">
        <v>1096</v>
      </c>
      <c r="VA3" s="5" t="s">
        <v>1494</v>
      </c>
      <c r="VB3" s="5" t="s">
        <v>1495</v>
      </c>
      <c r="VC3" s="5" t="s">
        <v>1496</v>
      </c>
      <c r="VD3" s="5" t="s">
        <v>1497</v>
      </c>
      <c r="VE3" s="5" t="s">
        <v>1498</v>
      </c>
      <c r="VF3" s="5" t="s">
        <v>1499</v>
      </c>
      <c r="VG3" s="5" t="s">
        <v>1500</v>
      </c>
      <c r="VH3" s="5" t="s">
        <v>1501</v>
      </c>
      <c r="VI3" s="5" t="s">
        <v>1502</v>
      </c>
      <c r="VJ3" s="5" t="s">
        <v>1503</v>
      </c>
      <c r="VK3" s="5" t="s">
        <v>1504</v>
      </c>
      <c r="VL3" s="5" t="s">
        <v>1505</v>
      </c>
      <c r="VM3" s="5" t="s">
        <v>1506</v>
      </c>
      <c r="VN3" s="5" t="s">
        <v>1507</v>
      </c>
      <c r="VO3" s="5" t="s">
        <v>1508</v>
      </c>
      <c r="VP3" s="5" t="s">
        <v>1509</v>
      </c>
    </row>
    <row r="4" spans="1:588" ht="13.2" customHeight="1">
      <c r="C4" t="s">
        <v>1769</v>
      </c>
      <c r="E4" s="11" t="s">
        <v>1737</v>
      </c>
      <c r="F4" s="9">
        <v>53202110.759999998</v>
      </c>
      <c r="G4" s="9">
        <v>10092931.51</v>
      </c>
      <c r="H4" s="9">
        <v>17771746.609999999</v>
      </c>
      <c r="I4" s="9">
        <v>94474708.310000002</v>
      </c>
      <c r="J4" s="9">
        <v>150805.44</v>
      </c>
      <c r="K4" s="9">
        <v>1648489.11</v>
      </c>
      <c r="L4" s="9"/>
      <c r="M4" s="9"/>
      <c r="N4" s="9"/>
      <c r="O4" s="9">
        <v>40858058.359999999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>
        <v>298415.51</v>
      </c>
      <c r="AC4" s="9"/>
      <c r="AD4" s="10"/>
      <c r="AE4" s="9">
        <v>242091713.71000001</v>
      </c>
      <c r="AF4" s="9"/>
      <c r="AG4" s="9"/>
      <c r="AH4" s="9"/>
      <c r="AI4" s="9"/>
      <c r="AJ4" s="9"/>
      <c r="AK4" s="9"/>
      <c r="AL4" s="9"/>
      <c r="AM4" s="9">
        <v>84522306.549999997</v>
      </c>
      <c r="AN4" s="9"/>
      <c r="AO4" s="9">
        <v>48358.38</v>
      </c>
      <c r="AP4" s="9"/>
      <c r="AQ4" s="9"/>
      <c r="AR4" s="9"/>
      <c r="AS4" s="9">
        <v>3523553.57</v>
      </c>
      <c r="AT4" s="9"/>
      <c r="AU4" s="9"/>
      <c r="AV4" s="9">
        <v>868349.03</v>
      </c>
      <c r="AW4" s="9">
        <v>3032674.8</v>
      </c>
      <c r="AX4" s="9"/>
      <c r="AY4" s="9">
        <v>3659383.46</v>
      </c>
      <c r="AZ4" s="9"/>
      <c r="BA4" s="10"/>
      <c r="BB4" s="9">
        <v>95654625.790000007</v>
      </c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19"/>
      <c r="BY4" s="9">
        <v>337746339.5</v>
      </c>
      <c r="BZ4" s="9">
        <v>45072966.670000002</v>
      </c>
      <c r="CA4" s="9"/>
      <c r="CB4" s="9">
        <v>11884399.77</v>
      </c>
      <c r="CC4" s="9">
        <v>38770213.140000001</v>
      </c>
      <c r="CD4" s="9">
        <v>231538.36</v>
      </c>
      <c r="CE4" s="9">
        <v>8173853.7999999998</v>
      </c>
      <c r="CF4" s="9">
        <v>2950521.09</v>
      </c>
      <c r="CG4" s="9"/>
      <c r="CH4" s="9"/>
      <c r="CI4" s="9"/>
      <c r="CJ4" s="9">
        <v>2900.87</v>
      </c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>
        <v>4095746.61</v>
      </c>
      <c r="CZ4" s="9"/>
      <c r="DA4" s="10"/>
      <c r="DB4" s="9">
        <v>111182140.31</v>
      </c>
      <c r="DC4" s="9"/>
      <c r="DD4" s="9"/>
      <c r="DE4" s="9"/>
      <c r="DF4" s="9"/>
      <c r="DG4" s="9"/>
      <c r="DH4" s="9"/>
      <c r="DI4" s="9"/>
      <c r="DJ4" s="9"/>
      <c r="DK4" s="9"/>
      <c r="DL4" s="9"/>
      <c r="DM4" s="10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10"/>
      <c r="EH4" s="9">
        <v>111182140.31</v>
      </c>
      <c r="EI4" s="9">
        <v>118206000</v>
      </c>
      <c r="EJ4" s="9"/>
      <c r="EK4" s="9"/>
      <c r="EL4" s="9">
        <v>21289881.43</v>
      </c>
      <c r="EM4" s="9">
        <v>11143536.35</v>
      </c>
      <c r="EN4" s="9">
        <v>75924781.409999996</v>
      </c>
      <c r="EO4" s="9"/>
      <c r="EP4" s="9"/>
      <c r="EQ4" s="9"/>
      <c r="ER4" s="9"/>
      <c r="ES4" s="9"/>
      <c r="ET4" s="9"/>
      <c r="EU4" s="9"/>
      <c r="EV4" s="10"/>
      <c r="EW4" s="9">
        <v>226564199.19</v>
      </c>
      <c r="EX4" s="9"/>
      <c r="EY4" s="9">
        <v>226564199.19</v>
      </c>
      <c r="EZ4" s="9"/>
      <c r="FA4" s="10"/>
      <c r="FB4" s="9">
        <v>337746339.5</v>
      </c>
      <c r="FC4" s="9">
        <v>219711844.16999999</v>
      </c>
      <c r="FD4" s="9">
        <v>219711844.16999999</v>
      </c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>
        <v>194464723.09999999</v>
      </c>
      <c r="FT4" s="9">
        <v>150320162.62</v>
      </c>
      <c r="FU4" s="9"/>
      <c r="FV4" s="9"/>
      <c r="FW4" s="9"/>
      <c r="FX4" s="9">
        <v>2797206.61</v>
      </c>
      <c r="FY4" s="9">
        <v>5939728.2800000003</v>
      </c>
      <c r="FZ4" s="9">
        <v>17281602.399999999</v>
      </c>
      <c r="GA4" s="9">
        <v>2820567.24</v>
      </c>
      <c r="GB4" s="9">
        <v>-1759790.61</v>
      </c>
      <c r="GC4" s="9"/>
      <c r="GD4" s="9"/>
      <c r="GE4" s="9"/>
      <c r="GF4" s="9"/>
      <c r="GG4" s="9"/>
      <c r="GH4" s="9"/>
      <c r="GI4" s="9"/>
      <c r="GJ4" s="9"/>
      <c r="GK4" s="9"/>
      <c r="GL4" s="9"/>
      <c r="GM4" s="9">
        <v>92931.51</v>
      </c>
      <c r="GN4" s="9">
        <v>77671.23</v>
      </c>
      <c r="GO4" s="9"/>
      <c r="GP4" s="9"/>
      <c r="GQ4" s="9">
        <v>2385.79</v>
      </c>
      <c r="GR4" s="9">
        <v>1937895</v>
      </c>
      <c r="GS4" s="9"/>
      <c r="GT4" s="10"/>
      <c r="GU4" s="9">
        <v>27358004.600000001</v>
      </c>
      <c r="GV4" s="9">
        <v>34000</v>
      </c>
      <c r="GW4" s="9">
        <v>5000</v>
      </c>
      <c r="GX4" s="9"/>
      <c r="GY4" s="9"/>
      <c r="GZ4" s="10"/>
      <c r="HA4" s="9">
        <v>27387004.600000001</v>
      </c>
      <c r="HB4" s="9">
        <v>2695721.38</v>
      </c>
      <c r="HC4" s="9"/>
      <c r="HD4" s="9"/>
      <c r="HE4" s="10"/>
      <c r="HF4" s="9">
        <v>24691283.219999999</v>
      </c>
      <c r="HG4" s="9">
        <v>24691283.219999999</v>
      </c>
      <c r="HH4" s="9"/>
      <c r="HI4" s="9"/>
      <c r="HJ4" s="9">
        <v>24691283.219999999</v>
      </c>
      <c r="HK4" s="9">
        <v>0.21</v>
      </c>
      <c r="HL4" s="9">
        <v>0.21</v>
      </c>
      <c r="HM4" s="9"/>
      <c r="HN4" s="9">
        <v>24691283.219999999</v>
      </c>
      <c r="HO4" s="9"/>
      <c r="HP4" s="9">
        <v>24691283.219999999</v>
      </c>
      <c r="HQ4" s="9">
        <v>183810636.27000001</v>
      </c>
      <c r="HR4" s="9">
        <v>2538619.48</v>
      </c>
      <c r="HS4" s="9">
        <v>2140135.38</v>
      </c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10"/>
      <c r="IH4" s="9">
        <v>188489391.13</v>
      </c>
      <c r="II4" s="9"/>
      <c r="IJ4" s="9"/>
      <c r="IK4" s="9">
        <v>87214856.319999993</v>
      </c>
      <c r="IL4" s="9">
        <v>51258261.659999996</v>
      </c>
      <c r="IM4" s="9">
        <v>12927762.279999999</v>
      </c>
      <c r="IN4" s="9">
        <v>12350363.83</v>
      </c>
      <c r="IO4" s="9"/>
      <c r="IP4" s="9"/>
      <c r="IQ4" s="9"/>
      <c r="IR4" s="9"/>
      <c r="IS4" s="9"/>
      <c r="IT4" s="9"/>
      <c r="IU4" s="10"/>
      <c r="IV4" s="9">
        <v>163751244.09</v>
      </c>
      <c r="IW4" s="9">
        <v>24738147.039999999</v>
      </c>
      <c r="IX4" s="9">
        <v>19000000</v>
      </c>
      <c r="IY4" s="9">
        <v>77671.23</v>
      </c>
      <c r="IZ4" s="9">
        <v>22000</v>
      </c>
      <c r="JA4" s="9"/>
      <c r="JB4" s="9"/>
      <c r="JC4" s="9"/>
      <c r="JD4" s="10"/>
      <c r="JE4" s="9">
        <v>19099671.23</v>
      </c>
      <c r="JF4" s="9">
        <v>6564261.2599999998</v>
      </c>
      <c r="JG4" s="9">
        <v>20000000</v>
      </c>
      <c r="JH4" s="9"/>
      <c r="JI4" s="9"/>
      <c r="JJ4" s="9"/>
      <c r="JK4" s="9"/>
      <c r="JL4" s="10"/>
      <c r="JM4" s="9">
        <v>26564261.260000002</v>
      </c>
      <c r="JN4" s="9">
        <v>-7464590.0300000003</v>
      </c>
      <c r="JO4" s="9"/>
      <c r="JP4" s="9"/>
      <c r="JQ4" s="9">
        <v>40000000</v>
      </c>
      <c r="JR4" s="9"/>
      <c r="JS4" s="9"/>
      <c r="JT4" s="9"/>
      <c r="JU4" s="10"/>
      <c r="JV4" s="9">
        <v>40000000</v>
      </c>
      <c r="JW4" s="9">
        <v>50000000</v>
      </c>
      <c r="JX4" s="9">
        <v>14795749.66</v>
      </c>
      <c r="JY4" s="9"/>
      <c r="JZ4" s="9">
        <v>5000000</v>
      </c>
      <c r="KA4" s="9"/>
      <c r="KB4" s="10"/>
      <c r="KC4" s="9">
        <v>69795749.659999996</v>
      </c>
      <c r="KD4" s="9">
        <v>-29795749.66</v>
      </c>
      <c r="KE4" s="9">
        <v>0.03</v>
      </c>
      <c r="KF4" s="9"/>
      <c r="KG4" s="10"/>
      <c r="KH4" s="9">
        <v>-12522192.619999999</v>
      </c>
      <c r="KI4" s="9">
        <v>60965360.649999999</v>
      </c>
      <c r="KJ4" s="9">
        <v>48443168.030000001</v>
      </c>
      <c r="KK4" s="9">
        <v>24691283.219999999</v>
      </c>
      <c r="KL4" s="9">
        <v>1759790.61</v>
      </c>
      <c r="KM4" s="9">
        <v>10382817.640000001</v>
      </c>
      <c r="KN4" s="9">
        <v>167962.76</v>
      </c>
      <c r="KO4" s="9">
        <v>662442.96</v>
      </c>
      <c r="KP4" s="9"/>
      <c r="KQ4" s="9"/>
      <c r="KR4" s="9">
        <v>-2385.79</v>
      </c>
      <c r="KS4" s="9"/>
      <c r="KT4" s="9">
        <v>-92931.51</v>
      </c>
      <c r="KU4" s="9">
        <v>2947313.4</v>
      </c>
      <c r="KV4" s="9">
        <v>-77671.23</v>
      </c>
      <c r="KW4" s="9">
        <v>-370553.78</v>
      </c>
      <c r="KX4" s="9"/>
      <c r="KY4" s="9">
        <v>4352073.57</v>
      </c>
      <c r="KZ4" s="9">
        <v>-25724313.82</v>
      </c>
      <c r="LA4" s="9">
        <v>4728475.26</v>
      </c>
      <c r="LB4" s="9"/>
      <c r="LC4" s="9"/>
      <c r="LD4" s="9"/>
      <c r="LE4" s="10"/>
      <c r="LF4" s="9">
        <v>24738147.039999999</v>
      </c>
      <c r="LG4" s="9"/>
      <c r="LH4" s="9"/>
      <c r="LI4" s="9"/>
      <c r="LJ4" s="9">
        <v>48443168.030000001</v>
      </c>
      <c r="LK4" s="9">
        <v>60965360.649999999</v>
      </c>
      <c r="LL4" s="9"/>
      <c r="LM4" s="9"/>
      <c r="LN4" s="9"/>
      <c r="LO4" s="10"/>
      <c r="LP4" s="9">
        <v>-12522192.619999999</v>
      </c>
      <c r="LQ4" s="9">
        <v>65048558.479999997</v>
      </c>
      <c r="LR4" s="9">
        <v>24691283.219999999</v>
      </c>
      <c r="LS4" s="9"/>
      <c r="LT4" s="9">
        <v>11820600</v>
      </c>
      <c r="LU4" s="9">
        <v>1994460.29</v>
      </c>
      <c r="LV4" s="9"/>
      <c r="LW4" s="9"/>
      <c r="LX4" s="9">
        <v>75924781.409999996</v>
      </c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11" t="s">
        <v>1710</v>
      </c>
      <c r="MM4" s="11" t="s">
        <v>1733</v>
      </c>
      <c r="MN4" s="9">
        <v>250000</v>
      </c>
      <c r="MO4" s="11" t="s">
        <v>1528</v>
      </c>
      <c r="MP4" s="10"/>
      <c r="MQ4" s="11"/>
      <c r="MR4" s="11"/>
      <c r="MS4" s="11"/>
      <c r="MT4" s="10"/>
      <c r="MU4" s="12"/>
      <c r="MV4" s="9">
        <v>1026313.45</v>
      </c>
      <c r="MW4" s="9">
        <v>10357356.550000001</v>
      </c>
      <c r="MX4" s="9">
        <v>29670139.219999999</v>
      </c>
      <c r="MY4" s="9">
        <v>0</v>
      </c>
      <c r="MZ4" s="9"/>
      <c r="NA4" s="9">
        <v>3929864.12</v>
      </c>
      <c r="NB4" s="9"/>
      <c r="NC4" s="9"/>
      <c r="ND4" s="9">
        <v>155034603.83000001</v>
      </c>
      <c r="NE4" s="9">
        <v>70512297.280000001</v>
      </c>
      <c r="NF4" s="9"/>
      <c r="NG4" s="9">
        <v>84522306.549999997</v>
      </c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>
        <v>4564171.76</v>
      </c>
      <c r="NU4" s="9">
        <v>1040618.19</v>
      </c>
      <c r="NV4" s="9"/>
      <c r="NW4" s="9">
        <v>3523553.57</v>
      </c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>
        <v>2385.79</v>
      </c>
      <c r="QE4" s="9"/>
      <c r="QF4" s="9">
        <v>1971895</v>
      </c>
      <c r="QG4" s="9"/>
      <c r="QH4" s="9"/>
      <c r="QI4" s="9"/>
      <c r="QJ4" s="9"/>
      <c r="QK4" s="9"/>
      <c r="QL4" s="9"/>
      <c r="QM4" s="9"/>
      <c r="QN4" s="9"/>
      <c r="QO4" s="9"/>
      <c r="QP4" s="9"/>
      <c r="QQ4" s="9">
        <v>170602.74</v>
      </c>
      <c r="QR4" s="9"/>
      <c r="QS4" s="9"/>
      <c r="QT4" s="9"/>
      <c r="QU4" s="9"/>
      <c r="QV4" s="9"/>
      <c r="QW4" s="9">
        <v>-5000</v>
      </c>
      <c r="QX4" s="9"/>
      <c r="QY4" s="9">
        <v>2139883.5299999998</v>
      </c>
      <c r="QZ4" s="9">
        <v>307792.8</v>
      </c>
      <c r="RA4" s="9"/>
      <c r="RB4" s="9">
        <v>1832090.73</v>
      </c>
      <c r="RC4" s="9">
        <v>0</v>
      </c>
      <c r="RD4" s="9">
        <v>1759790.61</v>
      </c>
      <c r="RE4" s="9"/>
      <c r="RF4" s="9"/>
      <c r="RG4" s="9"/>
      <c r="RH4" s="9"/>
      <c r="RI4" s="9">
        <v>2931601.4</v>
      </c>
      <c r="RJ4" s="9">
        <v>161608</v>
      </c>
      <c r="RK4" s="9"/>
      <c r="RL4" s="9">
        <v>15712</v>
      </c>
      <c r="RM4" s="9">
        <v>34861.839999999997</v>
      </c>
      <c r="RN4" s="9"/>
      <c r="RO4" s="9"/>
      <c r="RP4" s="9"/>
      <c r="RQ4" s="9">
        <v>12904199.68</v>
      </c>
      <c r="RR4" s="9">
        <v>5.88</v>
      </c>
      <c r="RS4" s="9">
        <v>2455642.39</v>
      </c>
      <c r="RT4" s="9">
        <v>11347291.52</v>
      </c>
      <c r="RU4" s="9"/>
      <c r="RV4" s="9">
        <v>1455852.01</v>
      </c>
      <c r="RW4" s="9"/>
      <c r="RX4" s="9">
        <v>214897.6</v>
      </c>
      <c r="RY4" s="9">
        <v>1402184.01</v>
      </c>
      <c r="RZ4" s="9">
        <v>152248.10999999999</v>
      </c>
      <c r="SA4" s="9">
        <v>15</v>
      </c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>
        <v>34000</v>
      </c>
      <c r="SO4" s="11" t="str">
        <f>[1]!WSS(C4:C30,"s_segment_sales","rptDate=20191231","order=1","WssConvert=0","cols=1;rows=27")</f>
        <v>Fetching...</v>
      </c>
      <c r="SP4" s="13" t="str">
        <f>[1]!WSS(C4:C30,"s_segment_industry_item","rptDate=20191231","order=1","WssConvert=0","cols=1;rows=27")</f>
        <v>Fetching...</v>
      </c>
      <c r="SQ4" s="13" t="str">
        <f>[1]!WSS(C4:C30,"s_segment_industry_sales","rptDate=20191231","order=1","WssConvert=0","cols=1;rows=27")</f>
        <v>Fetching...</v>
      </c>
      <c r="SR4" s="11" t="str">
        <f>[1]!WSS(C4:C30,"s_segment_industry_cost","rptDate=20191231","order=1","WssConvert=0","cols=1;rows=27")</f>
        <v/>
      </c>
      <c r="SS4" s="13" t="str">
        <f>[1]!WSS(C4:C30,"s_segment_industry_profit","rptDate=20191231","order=1","WssConvert=0","cols=1;rows=27")</f>
        <v/>
      </c>
      <c r="ST4" s="13" t="str">
        <f>[1]!WSS(C4:C30,"s_segment_industry_item","rptDate=20191231","order=2","WssConvert=0","cols=1;rows=27")</f>
        <v>Fetching...</v>
      </c>
      <c r="SU4" s="13" t="str">
        <f>[1]!WSS(C4:C30,"s_segment_industry_sales","rptDate=20191231","order=2","WssConvert=0","cols=1;rows=27")</f>
        <v>Fetching...</v>
      </c>
      <c r="SV4" s="13" t="str">
        <f>[1]!WSS(C4:C30,"s_segment_industry_cost","rptDate=20191231","order=2","WssConvert=0","cols=1;rows=27")</f>
        <v/>
      </c>
      <c r="SW4" s="13" t="str">
        <f>[1]!WSS(C4:C30,"s_segment_industry_profit","rptDate=20191231","order=2","WssConvert=0","cols=1;rows=27")</f>
        <v>Fetching...</v>
      </c>
      <c r="SX4" s="13" t="str">
        <f>[1]!WSS(C4:C30,"s_segment_industry_item","rptDate=20191231","order=3","WssConvert=0","cols=1;rows=27")</f>
        <v>Fetching...</v>
      </c>
      <c r="SY4" s="13" t="str">
        <f>[1]!WSS(C4:C30,"s_segment_industry_sales","rptDate=20191231","order=3","WssConvert=0","cols=1;rows=27")</f>
        <v>Fetching...</v>
      </c>
      <c r="SZ4" s="13" t="str">
        <f>[1]!WSS(C4:C30,"s_segment_industry_cost","rptDate=20191231","order=3","WssConvert=0","cols=1;rows=27")</f>
        <v/>
      </c>
      <c r="TA4" s="13" t="str">
        <f>[1]!WSS(C4:C30,"s_segment_industry_profit","rptDate=20191231","order=3","WssConvert=0","cols=1;rows=27")</f>
        <v>Fetching...</v>
      </c>
      <c r="TB4" s="13" t="str">
        <f>[1]!WSS(C4:C30,"s_segment_industry_item","rptDate=20191231","order=4","WssConvert=0","cols=1;rows=27")</f>
        <v>Fetching...</v>
      </c>
      <c r="TC4" s="13" t="str">
        <f>[1]!WSS(C4:C30,"s_segment_industry_sales","rptDate=20191231","order=4","WssConvert=0","cols=1;rows=27")</f>
        <v>Fetching...</v>
      </c>
      <c r="TD4" s="13" t="str">
        <f>[1]!WSS(C4:C30,"s_segment_industry_cost","rptDate=20191231","order=4","WssConvert=0","cols=1;rows=27")</f>
        <v/>
      </c>
      <c r="TE4" s="13" t="str">
        <f>[1]!WSS(C4:C30,"s_segment_industry_profit","rptDate=20191231","order=4","WssConvert=0","cols=1;rows=27")</f>
        <v/>
      </c>
      <c r="TF4" s="13" t="str">
        <f>[1]!WSS(C4:C30,"s_segment_industry_item","rptDate=20191231","order=5","WssConvert=0","cols=1;rows=27")</f>
        <v>Fetching...</v>
      </c>
      <c r="TG4" s="13" t="str">
        <f>[1]!WSS(C4:C30,"s_segment_industry_sales","rptDate=20191231","order=5","WssConvert=0","cols=1;rows=27")</f>
        <v>Fetching...</v>
      </c>
      <c r="TH4" s="13" t="str">
        <f>[1]!WSS(C4:C30,"s_segment_industry_cost","rptDate=20191231","order=5","WssConvert=0","cols=1;rows=27")</f>
        <v/>
      </c>
      <c r="TI4" s="13" t="str">
        <f>[1]!WSS(C4:C30,"s_segment_industry_profit","rptDate=20191231","order=5","WssConvert=0","cols=1;rows=27")</f>
        <v>Fetching...</v>
      </c>
      <c r="TJ4" s="13" t="str">
        <f>[1]!WSS(C4:C30,"s_segment_sales","rptDate=20191231","order=2","WssConvert=0","cols=1;rows=27")</f>
        <v>Fetching...</v>
      </c>
      <c r="TK4" s="13" t="str">
        <f>[1]!WSS(C4:C30,"s_segment_product_item","rptDate=20191231","order=1","WssConvert=0","cols=1;rows=27")</f>
        <v>Fetching...</v>
      </c>
      <c r="TL4" s="13">
        <f>[1]!WSS(C4:C30,"s_segment_product_sales","rptDate=20191231","order=1","WssConvert=0","cols=1;rows=27")</f>
        <v>372393100</v>
      </c>
      <c r="TM4" s="13" t="str">
        <f>[1]!WSS(C4:C30,"s_segment_product_cost","rptDate=20191231","order=1","WssConvert=0","cols=1;rows=27")</f>
        <v>Fetching...</v>
      </c>
      <c r="TN4" s="13" t="str">
        <f>[1]!WSS(C4:C30,"s_segment_product_profit","rptDate=20191231","order=1","WssConvert=0","cols=1;rows=27")</f>
        <v>Fetching...</v>
      </c>
      <c r="TO4" s="13" t="str">
        <f>[1]!WSS(C4:C30,"s_segment_product_item","rptDate=20191231","order=2","WssConvert=0","cols=1;rows=27")</f>
        <v>Fetching...</v>
      </c>
      <c r="TP4" s="13">
        <f>[1]!WSS(C4:C30,"s_segment_product_sales","rptDate=20191231","order=2","WssConvert=0","cols=1;rows=27")</f>
        <v>168383800</v>
      </c>
      <c r="TQ4" s="13">
        <f>[1]!WSS(C4:C30,"s_segment_product_cost","rptDate=20191231","order=2","WssConvert=0","cols=1;rows=27")</f>
        <v>166055600</v>
      </c>
      <c r="TR4" s="13" t="str">
        <f>[1]!WSS(C4:C30,"s_segment_product_profit","rptDate=20191231","order=2","WssConvert=0","cols=1;rows=27")</f>
        <v>Fetching...</v>
      </c>
      <c r="TS4" s="13" t="str">
        <f>[1]!WSS(C4:C30,"s_segment_product_item","rptDate=20191231","order=3","WssConvert=0","cols=1;rows=27")</f>
        <v>Fetching...</v>
      </c>
      <c r="TT4" s="13">
        <f>[1]!WSS(C4:C30,"s_segment_product_sales","rptDate=20191231","order=3","WssConvert=0","cols=1;rows=27")</f>
        <v>79615700</v>
      </c>
      <c r="TU4" s="13" t="str">
        <f>[1]!WSS(C4:C30,"s_segment_product_cost","rptDate=20191231","order=3","WssConvert=0","cols=1;rows=27")</f>
        <v>Fetching...</v>
      </c>
      <c r="TV4" s="13" t="str">
        <f>[1]!WSS(C4:C30,"s_segment_product_profit","rptDate=20191231","order=3","WssConvert=0","cols=1;rows=27")</f>
        <v>Fetching...</v>
      </c>
      <c r="TW4" s="13" t="str">
        <f>[1]!WSS(C4:C30,"s_segment_product_item","rptDate=20191231","order=4","WssConvert=0","cols=1;rows=27")</f>
        <v>Fetching...</v>
      </c>
      <c r="TX4" s="13">
        <f>[1]!WSS(C4:C30,"s_segment_product_sales","rptDate=20191231","order=4","WssConvert=0","cols=1;rows=27")</f>
        <v>20263200</v>
      </c>
      <c r="TY4" s="13" t="str">
        <f>[1]!WSS(C4:C30,"s_segment_product_cost","rptDate=20191231","order=4","WssConvert=0","cols=1;rows=27")</f>
        <v>Fetching...</v>
      </c>
      <c r="TZ4" s="13" t="str">
        <f>[1]!WSS(C4:C30,"s_segment_product_profit","rptDate=20191231","order=4","WssConvert=0","cols=1;rows=27")</f>
        <v>Fetching...</v>
      </c>
      <c r="UA4" s="13" t="str">
        <f>[1]!WSS(C4:C30,"s_segment_product_item","rptDate=20191231","order=5","WssConvert=0","cols=1;rows=27")</f>
        <v>Fetching...</v>
      </c>
      <c r="UB4" s="13">
        <f>[1]!WSS(C4:C30,"s_segment_product_sales","rptDate=20191231","order=5","WssConvert=0","cols=1;rows=27")</f>
        <v>4502100</v>
      </c>
      <c r="UC4" s="13">
        <f>[1]!WSS(C4:C30,"s_segment_product_cost","rptDate=20191231","order=5","WssConvert=0","cols=1;rows=27")</f>
        <v>5212800</v>
      </c>
      <c r="UD4" s="13" t="str">
        <f>[1]!WSS(C4:C30,"s_segment_product_profit","rptDate=20191231","order=5","WssConvert=0","cols=1;rows=27")</f>
        <v>Fetching...</v>
      </c>
      <c r="UE4" s="13" t="str">
        <f>[1]!WSS(C4:C30,"s_segment_sales","rptDate=20191231","order=3","WssConvert=0","cols=1;rows=27")</f>
        <v>Fetching...</v>
      </c>
      <c r="UF4" s="13" t="str">
        <f>[1]!WSS(C4:C30,"s_segment_region_item","rptDate=20191231","order=1","WssConvert=0","cols=1;rows=27")</f>
        <v>外销</v>
      </c>
      <c r="UG4" s="13" t="str">
        <f>[1]!WSS(C4:C30,"s_segment_region_sales","rptDate=20191231","order=1","WssConvert=0","cols=1;rows=27")</f>
        <v>Fetching...</v>
      </c>
      <c r="UH4" s="13" t="str">
        <f>[1]!WSS(C4:C30,"s_segment_region_cost","rptDate=20191231","order=1","WssConvert=0","cols=1;rows=27")</f>
        <v>Fetching...</v>
      </c>
      <c r="UI4" s="13" t="str">
        <f>[1]!WSS(C4:C30,"s_segment_region_profit","rptDate=20191231","order=1","WssConvert=0","cols=1;rows=27")</f>
        <v>Fetching...</v>
      </c>
      <c r="UJ4" s="13" t="str">
        <f>[1]!WSS(C4:C30,"s_segment_region_item","rptDate=20191231","order=2","WssConvert=0","cols=1;rows=27")</f>
        <v>内销</v>
      </c>
      <c r="UK4" s="13" t="str">
        <f>[1]!WSS(C4:C30,"s_segment_region_sales","rptDate=20191231","order=2","WssConvert=0","cols=1;rows=27")</f>
        <v>Fetching...</v>
      </c>
      <c r="UL4" s="13" t="str">
        <f>[1]!WSS(C4:C30,"s_segment_region_cost","rptDate=20191231","order=2","WssConvert=0","cols=1;rows=27")</f>
        <v>Fetching...</v>
      </c>
      <c r="UM4" s="13" t="str">
        <f>[1]!WSS(C4:C30,"s_segment_region_profit","rptDate=20191231","order=2","WssConvert=0","cols=1;rows=27")</f>
        <v>Fetching...</v>
      </c>
      <c r="UN4" s="13" t="str">
        <f>[1]!WSS(C4:C30,"s_segment_region_item","rptDate=20191231","order=3","WssConvert=0","cols=1;rows=27")</f>
        <v/>
      </c>
      <c r="UO4" s="13" t="str">
        <f>[1]!WSS(C4:C30,"s_segment_region_sales","rptDate=20191231","order=3","WssConvert=0","cols=1;rows=27")</f>
        <v/>
      </c>
      <c r="UP4" s="13" t="str">
        <f>[1]!WSS(C4:C30,"s_segment_region_cost","rptDate=20191231","order=3","WssConvert=0","cols=1;rows=27")</f>
        <v>Fetching...</v>
      </c>
      <c r="UQ4" s="13" t="str">
        <f>[1]!WSS(C4:C30,"s_segment_region_profit","rptDate=20191231","order=3","WssConvert=0","cols=1;rows=27")</f>
        <v>Fetching...</v>
      </c>
      <c r="UR4" s="13" t="str">
        <f>[1]!WSS(C4:C30,"s_segment_region_item","rptDate=20191231","order=4","WssConvert=0","cols=1;rows=27")</f>
        <v/>
      </c>
      <c r="US4" s="13" t="str">
        <f>[1]!WSS(C4:C30,"s_segment_region_sales","rptDate=20191231","order=4","WssConvert=0","cols=1;rows=27")</f>
        <v>Fetching...</v>
      </c>
      <c r="UT4" s="13" t="str">
        <f>[1]!WSS(C4:C30,"s_segment_region_cost","rptDate=20191231","order=4","WssConvert=0","cols=1;rows=27")</f>
        <v>Fetching...</v>
      </c>
      <c r="UU4" s="13" t="str">
        <f>[1]!WSS(C4:C30,"s_segment_region_profit","rptDate=20191231","order=4","WssConvert=0","cols=1;rows=27")</f>
        <v/>
      </c>
      <c r="UV4" s="13" t="str">
        <f>[1]!WSS(C4:C30,"s_segment_region_item","rptDate=20191231","order=5","WssConvert=0","cols=1;rows=27")</f>
        <v/>
      </c>
      <c r="UW4" s="13" t="str">
        <f>[1]!WSS(C4:C30,"s_segment_region_sales","rptDate=20191231","order=5","WssConvert=0","cols=1;rows=27")</f>
        <v>Fetching...</v>
      </c>
      <c r="UX4" s="13" t="str">
        <f>[1]!WSS(C4:C30,"s_segment_region_cost","rptDate=20191231","order=5","WssConvert=0","cols=1;rows=27")</f>
        <v>Fetching...</v>
      </c>
      <c r="UY4" s="13" t="str">
        <f>[1]!WSS(C4:C30,"s_segment_region_profit","rptDate=20191231","order=5","WssConvert=0","cols=1;rows=27")</f>
        <v/>
      </c>
      <c r="UZ4" s="13">
        <f>[1]!WSS(C4:C30,"s_stmnote_seg_1501","rptDate=20191231","WssConvert=0","cols=1;rows=27")</f>
        <v>574585600</v>
      </c>
      <c r="VA4" s="13">
        <f>[1]!WSS(C4:C30,"s_stmnote_ar","item=1","rptDate=20191231","accYear=1","WssConvert=0","cols=1;rows=27")</f>
        <v>99620689.319999993</v>
      </c>
      <c r="VB4" s="13" t="str">
        <f>[1]!WSS(C4:C30,"s_stmnote_ar","item=2","rptDate=20191231","accYear=1","WssConvert=0","cols=1;rows=27")</f>
        <v>Fetching...</v>
      </c>
      <c r="VC4" s="13">
        <f>[1]!WSS(C4:C30,"s_stmnote_ar","item=3","rptDate=20191231","accYear=1","WssConvert=0","cols=1;rows=27")</f>
        <v>1608877.53</v>
      </c>
      <c r="VD4" s="13">
        <f>[1]!WSS(C4:C30,"s_stmnote_ar","item=1","rptDate=20191231","accYear=2","WssConvert=0","cols=1;rows=27")</f>
        <v>1252277.6399999999</v>
      </c>
      <c r="VE4" s="13">
        <f>[1]!WSS(C4:C30,"s_stmnote_ar","item=2","rptDate=20191231","accYear=2","WssConvert=0","cols=1;rows=27")</f>
        <v>1.24</v>
      </c>
      <c r="VF4" s="13" t="str">
        <f>[1]!WSS(C4:C30,"s_stmnote_ar","item=3","rptDate=20191231","accYear=2","WssConvert=0","cols=1;rows=27")</f>
        <v>Fetching...</v>
      </c>
      <c r="VG4" s="13">
        <f>[1]!WSS(C4:C30,"s_stmnote_ar","item=1","rptDate=20191231","accYear=3","WssConvert=0","cols=1;rows=27")</f>
        <v>0</v>
      </c>
      <c r="VH4" s="13">
        <f>[1]!WSS(C4:C30,"s_stmnote_ar","item=2","rptDate=20191231","accYear=3","WssConvert=0","cols=1;rows=27")</f>
        <v>0</v>
      </c>
      <c r="VI4" s="13" t="str">
        <f>[1]!WSS(C4:C30,"s_stmnote_ar","item=3","rptDate=20191231","accYear=3","WssConvert=0","cols=1;rows=27")</f>
        <v>Fetching...</v>
      </c>
      <c r="VJ4" s="13" t="str">
        <f>[1]!WSS(C4:C30,"s_stmnote_ar","item=1","rptDate=20191231","accYear=4","WssConvert=0","cols=1;rows=27")</f>
        <v>Fetching...</v>
      </c>
      <c r="VK4" s="13">
        <f>[1]!WSS(C4:C30,"s_stmnote_ar","item=2","rptDate=20191231","accYear=4","WssConvert=0","cols=1;rows=27")</f>
        <v>0</v>
      </c>
      <c r="VL4" s="13">
        <f>[1]!WSS(C4:C30,"s_stmnote_ar","item=3","rptDate=20191231","accYear=4","WssConvert=0","cols=1;rows=27")</f>
        <v>0</v>
      </c>
      <c r="VM4" s="13" t="str">
        <f>[1]!WSS(C4:C30,"stmnote_ar_cat","rptDate=20191231","Category=0","WssConvert=0","cols=1;rows=27")</f>
        <v>Fetching...</v>
      </c>
      <c r="VN4" s="13" t="str">
        <f>[1]!WSS(C4:C30,"stmnote_ar_cat","rptDate=20191231","Category=1","WssConvert=0","cols=1;rows=27")</f>
        <v>Fetching...</v>
      </c>
      <c r="VO4" s="13">
        <f>[1]!WSS(C4:C30,"stmnote_ar_cat","rptDate=20191231","Category=2","WssConvert=0","cols=1;rows=27")</f>
        <v>0</v>
      </c>
      <c r="VP4" s="11">
        <f>[1]!WSS(C4:C30,"stmnote_ar_cat","rptDate=20191231","Category=3","WssConvert=0","cols=1;rows=27")</f>
        <v>0</v>
      </c>
    </row>
    <row r="5" spans="1:588" ht="13.8">
      <c r="C5" t="s">
        <v>1770</v>
      </c>
      <c r="E5" s="11" t="s">
        <v>1597</v>
      </c>
      <c r="F5" s="9">
        <v>38821501.130000003</v>
      </c>
      <c r="G5" s="9">
        <v>41500000</v>
      </c>
      <c r="H5" s="9"/>
      <c r="I5" s="9">
        <v>52174605.350000001</v>
      </c>
      <c r="J5" s="9">
        <v>341368.75</v>
      </c>
      <c r="K5" s="9">
        <v>1642966.71</v>
      </c>
      <c r="L5" s="9"/>
      <c r="M5" s="9"/>
      <c r="N5" s="9"/>
      <c r="O5" s="9">
        <v>45699593.280000001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>
        <v>599636.04</v>
      </c>
      <c r="AC5" s="9"/>
      <c r="AD5" s="10"/>
      <c r="AE5" s="9">
        <v>181750826.25999999</v>
      </c>
      <c r="AF5" s="9"/>
      <c r="AG5" s="9"/>
      <c r="AH5" s="9"/>
      <c r="AI5" s="9"/>
      <c r="AJ5" s="9"/>
      <c r="AK5" s="9">
        <v>17539482.350000001</v>
      </c>
      <c r="AL5" s="9"/>
      <c r="AM5" s="9">
        <v>32651423.82</v>
      </c>
      <c r="AN5" s="9"/>
      <c r="AO5" s="9">
        <v>4399745.32</v>
      </c>
      <c r="AP5" s="9"/>
      <c r="AQ5" s="9"/>
      <c r="AR5" s="9"/>
      <c r="AS5" s="9">
        <v>14553218.310000001</v>
      </c>
      <c r="AT5" s="9"/>
      <c r="AU5" s="9"/>
      <c r="AV5" s="9">
        <v>1166626.8700000001</v>
      </c>
      <c r="AW5" s="9">
        <v>2074822.96</v>
      </c>
      <c r="AX5" s="9"/>
      <c r="AY5" s="9">
        <v>1468197.09</v>
      </c>
      <c r="AZ5" s="9"/>
      <c r="BA5" s="10"/>
      <c r="BB5" s="9">
        <v>76675916.719999999</v>
      </c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10"/>
      <c r="BY5" s="9">
        <v>258426742.97999999</v>
      </c>
      <c r="BZ5" s="9">
        <v>10500000</v>
      </c>
      <c r="CA5" s="9"/>
      <c r="CB5" s="9"/>
      <c r="CC5" s="9">
        <v>18160106.77</v>
      </c>
      <c r="CD5" s="9">
        <v>631507.15</v>
      </c>
      <c r="CE5" s="9">
        <v>9945504.7599999998</v>
      </c>
      <c r="CF5" s="9">
        <v>692276.5</v>
      </c>
      <c r="CG5" s="9"/>
      <c r="CH5" s="9"/>
      <c r="CI5" s="9"/>
      <c r="CJ5" s="9">
        <v>216255.79</v>
      </c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10"/>
      <c r="DB5" s="9">
        <v>40145650.969999999</v>
      </c>
      <c r="DC5" s="9"/>
      <c r="DD5" s="9"/>
      <c r="DE5" s="9"/>
      <c r="DF5" s="9"/>
      <c r="DG5" s="9"/>
      <c r="DH5" s="9"/>
      <c r="DI5" s="9">
        <v>393360</v>
      </c>
      <c r="DJ5" s="9">
        <v>1022282.61</v>
      </c>
      <c r="DK5" s="9"/>
      <c r="DL5" s="9"/>
      <c r="DM5" s="10"/>
      <c r="DN5" s="9">
        <v>1415642.61</v>
      </c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10"/>
      <c r="EH5" s="9">
        <v>41561293.579999998</v>
      </c>
      <c r="EI5" s="9">
        <v>30000000</v>
      </c>
      <c r="EJ5" s="9"/>
      <c r="EK5" s="9"/>
      <c r="EL5" s="9">
        <v>42593911.090000004</v>
      </c>
      <c r="EM5" s="9">
        <v>17399840.100000001</v>
      </c>
      <c r="EN5" s="9">
        <v>126871698.20999999</v>
      </c>
      <c r="EO5" s="9"/>
      <c r="EP5" s="9"/>
      <c r="EQ5" s="9"/>
      <c r="ER5" s="9"/>
      <c r="ES5" s="9"/>
      <c r="ET5" s="9"/>
      <c r="EU5" s="9"/>
      <c r="EV5" s="10"/>
      <c r="EW5" s="9">
        <v>216865449.40000001</v>
      </c>
      <c r="EX5" s="9"/>
      <c r="EY5" s="9">
        <v>216865449.40000001</v>
      </c>
      <c r="EZ5" s="9"/>
      <c r="FA5" s="10"/>
      <c r="FB5" s="9">
        <v>258426742.97999999</v>
      </c>
      <c r="FC5" s="9">
        <v>279947749.68000001</v>
      </c>
      <c r="FD5" s="9">
        <v>279947749.68000001</v>
      </c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>
        <v>245333387.44</v>
      </c>
      <c r="FT5" s="9">
        <v>171793688.94</v>
      </c>
      <c r="FU5" s="9"/>
      <c r="FV5" s="9"/>
      <c r="FW5" s="9"/>
      <c r="FX5" s="9">
        <v>909278.11</v>
      </c>
      <c r="FY5" s="9">
        <v>33749334.969999999</v>
      </c>
      <c r="FZ5" s="9">
        <v>22502476.710000001</v>
      </c>
      <c r="GA5" s="9">
        <v>-457350.92</v>
      </c>
      <c r="GB5" s="9">
        <v>-668994.09</v>
      </c>
      <c r="GC5" s="9"/>
      <c r="GD5" s="9"/>
      <c r="GE5" s="9"/>
      <c r="GF5" s="9"/>
      <c r="GG5" s="9"/>
      <c r="GH5" s="9"/>
      <c r="GI5" s="9"/>
      <c r="GJ5" s="9"/>
      <c r="GK5" s="9"/>
      <c r="GL5" s="9"/>
      <c r="GM5" s="9">
        <v>592000</v>
      </c>
      <c r="GN5" s="9">
        <v>1764031.63</v>
      </c>
      <c r="GO5" s="9">
        <v>1074782.82</v>
      </c>
      <c r="GP5" s="9"/>
      <c r="GQ5" s="9">
        <v>-178288.59</v>
      </c>
      <c r="GR5" s="9">
        <v>2097147.43</v>
      </c>
      <c r="GS5" s="9"/>
      <c r="GT5" s="10"/>
      <c r="GU5" s="9">
        <v>38889252.710000001</v>
      </c>
      <c r="GV5" s="9">
        <v>31644.76</v>
      </c>
      <c r="GW5" s="9">
        <v>308251.14</v>
      </c>
      <c r="GX5" s="9"/>
      <c r="GY5" s="9"/>
      <c r="GZ5" s="10"/>
      <c r="HA5" s="9">
        <v>38612646.329999998</v>
      </c>
      <c r="HB5" s="9">
        <v>4246990.1900000004</v>
      </c>
      <c r="HC5" s="9"/>
      <c r="HD5" s="9"/>
      <c r="HE5" s="10"/>
      <c r="HF5" s="9">
        <v>34365656.140000001</v>
      </c>
      <c r="HG5" s="9">
        <v>34365656.140000001</v>
      </c>
      <c r="HH5" s="9"/>
      <c r="HI5" s="9"/>
      <c r="HJ5" s="9">
        <v>34365656.140000001</v>
      </c>
      <c r="HK5" s="9">
        <v>0.56999999999999995</v>
      </c>
      <c r="HL5" s="9">
        <v>0.56999999999999995</v>
      </c>
      <c r="HM5" s="9"/>
      <c r="HN5" s="9">
        <v>34365656.140000001</v>
      </c>
      <c r="HO5" s="9"/>
      <c r="HP5" s="9">
        <v>34365656.140000001</v>
      </c>
      <c r="HQ5" s="9">
        <v>279532473.61000001</v>
      </c>
      <c r="HR5" s="9">
        <v>1347622.34</v>
      </c>
      <c r="HS5" s="9">
        <v>1976289.52</v>
      </c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10"/>
      <c r="IH5" s="9">
        <v>282856385.47000003</v>
      </c>
      <c r="II5" s="9"/>
      <c r="IJ5" s="9"/>
      <c r="IK5" s="9">
        <v>146929010.69</v>
      </c>
      <c r="IL5" s="9">
        <v>44184801.57</v>
      </c>
      <c r="IM5" s="9">
        <v>8679820.5</v>
      </c>
      <c r="IN5" s="9">
        <v>32459089.780000001</v>
      </c>
      <c r="IO5" s="9"/>
      <c r="IP5" s="9"/>
      <c r="IQ5" s="9"/>
      <c r="IR5" s="9"/>
      <c r="IS5" s="9"/>
      <c r="IT5" s="9"/>
      <c r="IU5" s="10"/>
      <c r="IV5" s="9">
        <v>232252722.53999999</v>
      </c>
      <c r="IW5" s="9">
        <v>50603662.93</v>
      </c>
      <c r="IX5" s="9">
        <v>61537300</v>
      </c>
      <c r="IY5" s="9">
        <v>689248.81</v>
      </c>
      <c r="IZ5" s="9">
        <v>10786.41</v>
      </c>
      <c r="JA5" s="9"/>
      <c r="JB5" s="9"/>
      <c r="JC5" s="9"/>
      <c r="JD5" s="10"/>
      <c r="JE5" s="9">
        <v>62237335.219999999</v>
      </c>
      <c r="JF5" s="9">
        <v>8199575.5300000003</v>
      </c>
      <c r="JG5" s="9">
        <v>73037300</v>
      </c>
      <c r="JH5" s="9"/>
      <c r="JI5" s="9"/>
      <c r="JJ5" s="9"/>
      <c r="JK5" s="9"/>
      <c r="JL5" s="10"/>
      <c r="JM5" s="9">
        <v>81236875.530000001</v>
      </c>
      <c r="JN5" s="9">
        <v>-18999540.309999999</v>
      </c>
      <c r="JO5" s="9"/>
      <c r="JP5" s="9"/>
      <c r="JQ5" s="9">
        <v>10500000</v>
      </c>
      <c r="JR5" s="9"/>
      <c r="JS5" s="9"/>
      <c r="JT5" s="9"/>
      <c r="JU5" s="10"/>
      <c r="JV5" s="9">
        <v>10500000</v>
      </c>
      <c r="JW5" s="9">
        <v>10000000</v>
      </c>
      <c r="JX5" s="9">
        <v>15536140.34</v>
      </c>
      <c r="JY5" s="9"/>
      <c r="JZ5" s="9">
        <v>200000</v>
      </c>
      <c r="KA5" s="9"/>
      <c r="KB5" s="10"/>
      <c r="KC5" s="9">
        <v>25736140.34</v>
      </c>
      <c r="KD5" s="9">
        <v>-15236140.34</v>
      </c>
      <c r="KE5" s="9">
        <v>1174853.1000000001</v>
      </c>
      <c r="KF5" s="9"/>
      <c r="KG5" s="10"/>
      <c r="KH5" s="9">
        <v>17542835.379999999</v>
      </c>
      <c r="KI5" s="9">
        <v>21278665.75</v>
      </c>
      <c r="KJ5" s="9">
        <v>38821501.130000003</v>
      </c>
      <c r="KK5" s="9">
        <v>34365656.140000001</v>
      </c>
      <c r="KL5" s="9">
        <v>668994.09</v>
      </c>
      <c r="KM5" s="9">
        <v>6351726.0700000003</v>
      </c>
      <c r="KN5" s="9">
        <v>346339.2</v>
      </c>
      <c r="KO5" s="9">
        <v>457614.54</v>
      </c>
      <c r="KP5" s="9"/>
      <c r="KQ5" s="9"/>
      <c r="KR5" s="9">
        <v>178288.59</v>
      </c>
      <c r="KS5" s="9">
        <v>54228.05</v>
      </c>
      <c r="KT5" s="9">
        <v>-592000</v>
      </c>
      <c r="KU5" s="9">
        <v>-438712.76</v>
      </c>
      <c r="KV5" s="9">
        <v>-1764031.63</v>
      </c>
      <c r="KW5" s="9">
        <v>-379257.21</v>
      </c>
      <c r="KX5" s="9">
        <v>88800</v>
      </c>
      <c r="KY5" s="9">
        <v>6670701.2199999997</v>
      </c>
      <c r="KZ5" s="9">
        <v>3695300.83</v>
      </c>
      <c r="LA5" s="9">
        <v>-193646.7</v>
      </c>
      <c r="LB5" s="9"/>
      <c r="LC5" s="9">
        <v>21500</v>
      </c>
      <c r="LD5" s="9"/>
      <c r="LE5" s="10"/>
      <c r="LF5" s="9">
        <v>50603662.93</v>
      </c>
      <c r="LG5" s="9"/>
      <c r="LH5" s="9"/>
      <c r="LI5" s="9"/>
      <c r="LJ5" s="9">
        <v>38821501.130000003</v>
      </c>
      <c r="LK5" s="9">
        <v>21278665.75</v>
      </c>
      <c r="LL5" s="9"/>
      <c r="LM5" s="9"/>
      <c r="LN5" s="9"/>
      <c r="LO5" s="10"/>
      <c r="LP5" s="9">
        <v>17542835.379999999</v>
      </c>
      <c r="LQ5" s="9">
        <v>119761128.61</v>
      </c>
      <c r="LR5" s="9">
        <v>34114466.670000002</v>
      </c>
      <c r="LS5" s="9"/>
      <c r="LT5" s="9">
        <v>15000000</v>
      </c>
      <c r="LU5" s="9"/>
      <c r="LV5" s="9"/>
      <c r="LW5" s="9"/>
      <c r="LX5" s="9">
        <v>138875595.28</v>
      </c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11" t="s">
        <v>1540</v>
      </c>
      <c r="MM5" s="11" t="s">
        <v>1592</v>
      </c>
      <c r="MN5" s="9"/>
      <c r="MO5" s="11" t="s">
        <v>1528</v>
      </c>
      <c r="MP5" s="10"/>
      <c r="MQ5" s="11" t="s">
        <v>1595</v>
      </c>
      <c r="MR5" s="11" t="s">
        <v>1592</v>
      </c>
      <c r="MS5" s="11" t="s">
        <v>1528</v>
      </c>
      <c r="MT5" s="10"/>
      <c r="MU5" s="12">
        <v>44718</v>
      </c>
      <c r="MV5" s="9">
        <v>24592781.369999997</v>
      </c>
      <c r="MW5" s="9">
        <v>534234.6</v>
      </c>
      <c r="MX5" s="9">
        <v>21309469.640000001</v>
      </c>
      <c r="MY5" s="9"/>
      <c r="MZ5" s="9"/>
      <c r="NA5" s="9"/>
      <c r="NB5" s="9"/>
      <c r="NC5" s="9"/>
      <c r="ND5" s="9">
        <v>76581763.840000004</v>
      </c>
      <c r="NE5" s="9">
        <v>43930340.020000003</v>
      </c>
      <c r="NF5" s="9"/>
      <c r="NG5" s="9">
        <v>32651423.82</v>
      </c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>
        <v>16872426</v>
      </c>
      <c r="NU5" s="9">
        <v>2319207.69</v>
      </c>
      <c r="NV5" s="9"/>
      <c r="NW5" s="9">
        <v>14553218.310000001</v>
      </c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>
        <v>38821501.130000003</v>
      </c>
      <c r="PC5" s="9"/>
      <c r="PD5" s="9"/>
      <c r="PE5" s="9"/>
      <c r="PF5" s="9"/>
      <c r="PG5" s="9"/>
      <c r="PH5" s="9"/>
      <c r="PI5" s="9">
        <v>38821501.130000003</v>
      </c>
      <c r="PJ5" s="9">
        <v>10500000</v>
      </c>
      <c r="PK5" s="9"/>
      <c r="PL5" s="9"/>
      <c r="PM5" s="9"/>
      <c r="PN5" s="9"/>
      <c r="PO5" s="9"/>
      <c r="PP5" s="9"/>
      <c r="PQ5" s="9">
        <v>10500000</v>
      </c>
      <c r="PR5" s="9"/>
      <c r="PS5" s="9"/>
      <c r="PT5" s="9"/>
      <c r="PU5" s="9"/>
      <c r="PV5" s="9"/>
      <c r="PW5" s="9"/>
      <c r="PX5" s="9"/>
      <c r="PY5" s="9"/>
      <c r="PZ5" s="9">
        <v>10500000</v>
      </c>
      <c r="QA5" s="9"/>
      <c r="QB5" s="9"/>
      <c r="QC5" s="9"/>
      <c r="QD5" s="9">
        <v>-232516.64</v>
      </c>
      <c r="QE5" s="9"/>
      <c r="QF5" s="9">
        <v>2127147.4300000002</v>
      </c>
      <c r="QG5" s="9"/>
      <c r="QH5" s="9"/>
      <c r="QI5" s="9"/>
      <c r="QJ5" s="9">
        <v>630048.81000000006</v>
      </c>
      <c r="QK5" s="9"/>
      <c r="QL5" s="9"/>
      <c r="QM5" s="9"/>
      <c r="QN5" s="9"/>
      <c r="QO5" s="9"/>
      <c r="QP5" s="9"/>
      <c r="QQ5" s="9">
        <v>651200</v>
      </c>
      <c r="QR5" s="9"/>
      <c r="QS5" s="9"/>
      <c r="QT5" s="9"/>
      <c r="QU5" s="9"/>
      <c r="QV5" s="9"/>
      <c r="QW5" s="9">
        <v>-252378.33</v>
      </c>
      <c r="QX5" s="9">
        <v>-21500</v>
      </c>
      <c r="QY5" s="9">
        <v>2902001.27</v>
      </c>
      <c r="QZ5" s="9">
        <v>378853.95</v>
      </c>
      <c r="RA5" s="9"/>
      <c r="RB5" s="9">
        <v>2523147.3199999998</v>
      </c>
      <c r="RC5" s="9">
        <v>0</v>
      </c>
      <c r="RD5" s="9">
        <v>668994.09</v>
      </c>
      <c r="RE5" s="9"/>
      <c r="RF5" s="9"/>
      <c r="RG5" s="9"/>
      <c r="RH5" s="9"/>
      <c r="RI5" s="9">
        <v>536140.34</v>
      </c>
      <c r="RJ5" s="9">
        <v>142663.48000000001</v>
      </c>
      <c r="RK5" s="9"/>
      <c r="RL5" s="9">
        <v>-1174853.1000000001</v>
      </c>
      <c r="RM5" s="9">
        <v>124025.32</v>
      </c>
      <c r="RN5" s="9">
        <v>200000</v>
      </c>
      <c r="RO5" s="9"/>
      <c r="RP5" s="9"/>
      <c r="RQ5" s="9">
        <v>15094803.039999999</v>
      </c>
      <c r="RR5" s="9">
        <v>5.39</v>
      </c>
      <c r="RS5" s="9">
        <v>13975328</v>
      </c>
      <c r="RT5" s="9">
        <v>13235129.890000001</v>
      </c>
      <c r="RU5" s="9">
        <v>132018.65</v>
      </c>
      <c r="RV5" s="9">
        <v>1525972.46</v>
      </c>
      <c r="RW5" s="9"/>
      <c r="RX5" s="9"/>
      <c r="RY5" s="9">
        <v>6835375.9900000002</v>
      </c>
      <c r="RZ5" s="9">
        <v>1588234.54</v>
      </c>
      <c r="SA5" s="9">
        <v>15</v>
      </c>
      <c r="SB5" s="9"/>
      <c r="SC5" s="9"/>
      <c r="SD5" s="9"/>
      <c r="SE5" s="9"/>
      <c r="SF5" s="9">
        <v>-290457.21000000002</v>
      </c>
      <c r="SG5" s="9">
        <v>4246990.1900000004</v>
      </c>
      <c r="SH5" s="9">
        <v>46203610.789999999</v>
      </c>
      <c r="SI5" s="9">
        <v>9514221.6600000001</v>
      </c>
      <c r="SJ5" s="9">
        <v>7590195.3399999999</v>
      </c>
      <c r="SK5" s="9">
        <v>37582322.340000004</v>
      </c>
      <c r="SL5" s="9">
        <v>35658296.020000003</v>
      </c>
      <c r="SM5" s="9"/>
      <c r="SN5" s="9">
        <v>30000</v>
      </c>
      <c r="SO5" s="11" t="s">
        <v>1834</v>
      </c>
      <c r="SP5" s="11" t="s">
        <v>1793</v>
      </c>
      <c r="SQ5" s="11">
        <v>28988100</v>
      </c>
      <c r="SR5" s="11">
        <v>8142100</v>
      </c>
      <c r="SS5" s="11">
        <v>20846000</v>
      </c>
      <c r="ST5" s="11" t="s">
        <v>1816</v>
      </c>
      <c r="SU5" s="11">
        <v>22242500</v>
      </c>
      <c r="SV5" s="11">
        <v>16371100</v>
      </c>
      <c r="SW5" s="11">
        <v>5871400</v>
      </c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 t="s">
        <v>1836</v>
      </c>
      <c r="TK5" s="11" t="s">
        <v>1800</v>
      </c>
      <c r="TL5" s="11">
        <v>15087700</v>
      </c>
      <c r="TM5" s="11">
        <v>3657100</v>
      </c>
      <c r="TN5" s="11">
        <v>11430600</v>
      </c>
      <c r="TO5" s="11" t="s">
        <v>1775</v>
      </c>
      <c r="TP5" s="11">
        <v>13919800</v>
      </c>
      <c r="TQ5" s="11">
        <v>7228100</v>
      </c>
      <c r="TR5" s="11">
        <v>6691700</v>
      </c>
      <c r="TS5" s="11" t="s">
        <v>1820</v>
      </c>
      <c r="TT5" s="11">
        <v>10610300</v>
      </c>
      <c r="TU5" s="11">
        <v>6276400</v>
      </c>
      <c r="TV5" s="11">
        <v>4333900</v>
      </c>
      <c r="TW5" s="11" t="s">
        <v>1825</v>
      </c>
      <c r="TX5" s="11">
        <v>4900800</v>
      </c>
      <c r="TY5" s="11">
        <v>3588800</v>
      </c>
      <c r="TZ5" s="11">
        <v>1312000</v>
      </c>
      <c r="UA5" s="11" t="s">
        <v>1827</v>
      </c>
      <c r="UB5" s="11">
        <v>3849300</v>
      </c>
      <c r="UC5" s="11">
        <v>2733800</v>
      </c>
      <c r="UD5" s="11">
        <v>1115500</v>
      </c>
      <c r="UE5" s="11" t="s">
        <v>1829</v>
      </c>
      <c r="UF5" s="11" t="s">
        <v>1720</v>
      </c>
      <c r="UG5" s="11">
        <v>20283800</v>
      </c>
      <c r="UH5" s="11"/>
      <c r="UI5" s="11"/>
      <c r="UJ5" s="11" t="s">
        <v>1726</v>
      </c>
      <c r="UK5" s="11">
        <v>11689900</v>
      </c>
      <c r="UL5" s="11"/>
      <c r="UM5" s="11"/>
      <c r="UN5" s="11" t="s">
        <v>1729</v>
      </c>
      <c r="UO5" s="11">
        <v>8207900</v>
      </c>
      <c r="UP5" s="11"/>
      <c r="UQ5" s="11"/>
      <c r="UR5" s="11" t="s">
        <v>1721</v>
      </c>
      <c r="US5" s="11">
        <v>4008300</v>
      </c>
      <c r="UT5" s="11"/>
      <c r="UU5" s="11"/>
      <c r="UV5" s="11" t="s">
        <v>1727</v>
      </c>
      <c r="UW5" s="11">
        <v>3750300</v>
      </c>
      <c r="UX5" s="11"/>
      <c r="UY5" s="11"/>
      <c r="UZ5" s="11">
        <v>29700</v>
      </c>
      <c r="VA5" s="11">
        <v>17432952.190000001</v>
      </c>
      <c r="VB5" s="11">
        <v>99.22</v>
      </c>
      <c r="VC5" s="11">
        <v>0</v>
      </c>
      <c r="VD5" s="11">
        <v>137005.76999999999</v>
      </c>
      <c r="VE5" s="11">
        <v>0.78</v>
      </c>
      <c r="VF5" s="11">
        <v>0</v>
      </c>
      <c r="VG5" s="11">
        <v>0</v>
      </c>
      <c r="VH5" s="11">
        <v>0</v>
      </c>
      <c r="VI5" s="11">
        <v>0</v>
      </c>
      <c r="VJ5" s="11">
        <v>0</v>
      </c>
      <c r="VK5" s="11">
        <v>0</v>
      </c>
      <c r="VL5" s="11">
        <v>0</v>
      </c>
      <c r="VM5" s="11">
        <v>0</v>
      </c>
      <c r="VN5" s="11">
        <v>0</v>
      </c>
      <c r="VO5" s="11">
        <v>0</v>
      </c>
      <c r="VP5" s="11">
        <v>0</v>
      </c>
    </row>
    <row r="6" spans="1:588" ht="13.8">
      <c r="C6" t="s">
        <v>1771</v>
      </c>
      <c r="E6" s="11" t="s">
        <v>1598</v>
      </c>
      <c r="F6" s="9">
        <v>424330045.22000003</v>
      </c>
      <c r="G6" s="9">
        <v>90000000</v>
      </c>
      <c r="H6" s="9">
        <v>67127887.959999993</v>
      </c>
      <c r="I6" s="9">
        <v>546733285.92999995</v>
      </c>
      <c r="J6" s="9">
        <v>382463.13</v>
      </c>
      <c r="K6" s="9">
        <v>4809358.59</v>
      </c>
      <c r="L6" s="9"/>
      <c r="M6" s="9"/>
      <c r="N6" s="9"/>
      <c r="O6" s="9">
        <v>157332432.61000001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>
        <v>8033222.2000000002</v>
      </c>
      <c r="AC6" s="9"/>
      <c r="AD6" s="10"/>
      <c r="AE6" s="9">
        <v>1635911812.6400001</v>
      </c>
      <c r="AF6" s="9"/>
      <c r="AG6" s="9"/>
      <c r="AH6" s="9"/>
      <c r="AI6" s="9"/>
      <c r="AJ6" s="9"/>
      <c r="AK6" s="9"/>
      <c r="AL6" s="9"/>
      <c r="AM6" s="9">
        <v>255945411.80000001</v>
      </c>
      <c r="AN6" s="9">
        <v>91187608.680000007</v>
      </c>
      <c r="AO6" s="9">
        <v>115849564.72</v>
      </c>
      <c r="AP6" s="9"/>
      <c r="AQ6" s="9"/>
      <c r="AR6" s="9"/>
      <c r="AS6" s="9">
        <v>61162496.380000003</v>
      </c>
      <c r="AT6" s="9"/>
      <c r="AU6" s="9"/>
      <c r="AV6" s="9"/>
      <c r="AW6" s="9">
        <v>12186585.699999999</v>
      </c>
      <c r="AX6" s="9"/>
      <c r="AY6" s="9">
        <v>9455605.8599999994</v>
      </c>
      <c r="AZ6" s="9"/>
      <c r="BA6" s="10"/>
      <c r="BB6" s="9">
        <v>549583376.98000002</v>
      </c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10"/>
      <c r="BY6" s="9">
        <v>2185495189.6199999</v>
      </c>
      <c r="BZ6" s="9"/>
      <c r="CA6" s="9"/>
      <c r="CB6" s="9">
        <v>356584969.62</v>
      </c>
      <c r="CC6" s="9">
        <v>401117280.33999997</v>
      </c>
      <c r="CD6" s="9">
        <v>2053426.59</v>
      </c>
      <c r="CE6" s="9">
        <v>22248086.960000001</v>
      </c>
      <c r="CF6" s="9">
        <v>31481953.879999999</v>
      </c>
      <c r="CG6" s="9"/>
      <c r="CH6" s="9"/>
      <c r="CI6" s="9"/>
      <c r="CJ6" s="9">
        <v>1037774.44</v>
      </c>
      <c r="CK6" s="9"/>
      <c r="CL6" s="9"/>
      <c r="CM6" s="9"/>
      <c r="CN6" s="9">
        <v>10109027.779999999</v>
      </c>
      <c r="CO6" s="9"/>
      <c r="CP6" s="9"/>
      <c r="CQ6" s="9"/>
      <c r="CR6" s="9"/>
      <c r="CS6" s="9"/>
      <c r="CT6" s="9"/>
      <c r="CU6" s="9"/>
      <c r="CV6" s="9"/>
      <c r="CW6" s="9"/>
      <c r="CX6" s="9"/>
      <c r="CY6" s="9">
        <v>11239432.220000001</v>
      </c>
      <c r="CZ6" s="9"/>
      <c r="DA6" s="10"/>
      <c r="DB6" s="9">
        <v>835871951.83000004</v>
      </c>
      <c r="DC6" s="9">
        <v>10000000</v>
      </c>
      <c r="DD6" s="9"/>
      <c r="DE6" s="9"/>
      <c r="DF6" s="9"/>
      <c r="DG6" s="9"/>
      <c r="DH6" s="9"/>
      <c r="DI6" s="9"/>
      <c r="DJ6" s="9">
        <v>27293586.010000002</v>
      </c>
      <c r="DK6" s="9"/>
      <c r="DL6" s="9"/>
      <c r="DM6" s="10"/>
      <c r="DN6" s="9">
        <v>37293586.009999998</v>
      </c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10"/>
      <c r="EH6" s="9">
        <v>873165537.84000003</v>
      </c>
      <c r="EI6" s="9">
        <v>200000000</v>
      </c>
      <c r="EJ6" s="9"/>
      <c r="EK6" s="9"/>
      <c r="EL6" s="9">
        <v>153431592.46000001</v>
      </c>
      <c r="EM6" s="9">
        <v>28723569.190000001</v>
      </c>
      <c r="EN6" s="9">
        <v>658262154.71000004</v>
      </c>
      <c r="EO6" s="9"/>
      <c r="EP6" s="9">
        <v>-688444.82</v>
      </c>
      <c r="EQ6" s="9">
        <v>5479546.25</v>
      </c>
      <c r="ER6" s="9"/>
      <c r="ES6" s="9"/>
      <c r="ET6" s="9"/>
      <c r="EU6" s="9"/>
      <c r="EV6" s="10"/>
      <c r="EW6" s="9">
        <v>1045208417.79</v>
      </c>
      <c r="EX6" s="9">
        <v>267121233.99000001</v>
      </c>
      <c r="EY6" s="9">
        <v>1312329651.78</v>
      </c>
      <c r="EZ6" s="9"/>
      <c r="FA6" s="10"/>
      <c r="FB6" s="9">
        <v>2185495189.6199999</v>
      </c>
      <c r="FC6" s="9">
        <v>1656860454.8699999</v>
      </c>
      <c r="FD6" s="9">
        <v>1656860454.8699999</v>
      </c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>
        <v>1401096519.1400001</v>
      </c>
      <c r="FT6" s="9">
        <v>1234547447.96</v>
      </c>
      <c r="FU6" s="9"/>
      <c r="FV6" s="9"/>
      <c r="FW6" s="9"/>
      <c r="FX6" s="9">
        <v>6677905.2000000002</v>
      </c>
      <c r="FY6" s="9">
        <v>65882401.939999998</v>
      </c>
      <c r="FZ6" s="9">
        <v>35795490.049999997</v>
      </c>
      <c r="GA6" s="9">
        <v>-12758610.25</v>
      </c>
      <c r="GB6" s="9">
        <v>-1198720.56</v>
      </c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>
        <v>59446.89</v>
      </c>
      <c r="GO6" s="9"/>
      <c r="GP6" s="9"/>
      <c r="GQ6" s="9">
        <v>-38030.29</v>
      </c>
      <c r="GR6" s="9">
        <v>8590719.3599999994</v>
      </c>
      <c r="GS6" s="9"/>
      <c r="GT6" s="10"/>
      <c r="GU6" s="9">
        <v>264376071.69</v>
      </c>
      <c r="GV6" s="9">
        <v>62464</v>
      </c>
      <c r="GW6" s="9">
        <v>698819.36</v>
      </c>
      <c r="GX6" s="9"/>
      <c r="GY6" s="9"/>
      <c r="GZ6" s="10"/>
      <c r="HA6" s="9">
        <v>263739716.33000001</v>
      </c>
      <c r="HB6" s="9">
        <v>33346166.510000002</v>
      </c>
      <c r="HC6" s="9"/>
      <c r="HD6" s="9"/>
      <c r="HE6" s="10"/>
      <c r="HF6" s="9">
        <v>230393549.81999999</v>
      </c>
      <c r="HG6" s="9">
        <v>230393549.81999999</v>
      </c>
      <c r="HH6" s="9"/>
      <c r="HI6" s="9">
        <v>53547065.490000002</v>
      </c>
      <c r="HJ6" s="9">
        <v>176846484.33000001</v>
      </c>
      <c r="HK6" s="9"/>
      <c r="HL6" s="9"/>
      <c r="HM6" s="9">
        <v>404465.4</v>
      </c>
      <c r="HN6" s="9">
        <v>230798015.22</v>
      </c>
      <c r="HO6" s="9">
        <v>53580832.390000001</v>
      </c>
      <c r="HP6" s="9">
        <v>177217182.83000001</v>
      </c>
      <c r="HQ6" s="9">
        <v>1412758481.3900001</v>
      </c>
      <c r="HR6" s="9">
        <v>9188546.4199999999</v>
      </c>
      <c r="HS6" s="9">
        <v>13611082.029999999</v>
      </c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10"/>
      <c r="IH6" s="9">
        <v>1435558109.8399999</v>
      </c>
      <c r="II6" s="9"/>
      <c r="IJ6" s="9"/>
      <c r="IK6" s="9">
        <v>1035414733.86</v>
      </c>
      <c r="IL6" s="9">
        <v>79757790.609999999</v>
      </c>
      <c r="IM6" s="9">
        <v>83625315.25</v>
      </c>
      <c r="IN6" s="9">
        <v>82453942.620000005</v>
      </c>
      <c r="IO6" s="9"/>
      <c r="IP6" s="9"/>
      <c r="IQ6" s="9"/>
      <c r="IR6" s="9"/>
      <c r="IS6" s="9"/>
      <c r="IT6" s="9"/>
      <c r="IU6" s="10"/>
      <c r="IV6" s="9">
        <v>1281251782.3399999</v>
      </c>
      <c r="IW6" s="9">
        <v>154306327.5</v>
      </c>
      <c r="IX6" s="9">
        <v>130000000</v>
      </c>
      <c r="IY6" s="9">
        <v>59446.89</v>
      </c>
      <c r="IZ6" s="9">
        <v>139570.22</v>
      </c>
      <c r="JA6" s="9"/>
      <c r="JB6" s="9"/>
      <c r="JC6" s="9"/>
      <c r="JD6" s="10"/>
      <c r="JE6" s="9">
        <v>130199017.11</v>
      </c>
      <c r="JF6" s="9">
        <v>154079062.78</v>
      </c>
      <c r="JG6" s="9">
        <v>90000000</v>
      </c>
      <c r="JH6" s="9"/>
      <c r="JI6" s="9"/>
      <c r="JJ6" s="9">
        <v>612.14</v>
      </c>
      <c r="JK6" s="9"/>
      <c r="JL6" s="10"/>
      <c r="JM6" s="9">
        <v>244079674.91999999</v>
      </c>
      <c r="JN6" s="9">
        <v>-113880657.81</v>
      </c>
      <c r="JO6" s="9"/>
      <c r="JP6" s="9"/>
      <c r="JQ6" s="9"/>
      <c r="JR6" s="9">
        <v>31410988.739999998</v>
      </c>
      <c r="JS6" s="9"/>
      <c r="JT6" s="9"/>
      <c r="JU6" s="10"/>
      <c r="JV6" s="9">
        <v>31410988.739999998</v>
      </c>
      <c r="JW6" s="9">
        <v>10000000</v>
      </c>
      <c r="JX6" s="9">
        <v>7099677.1100000003</v>
      </c>
      <c r="JY6" s="9">
        <v>5370000</v>
      </c>
      <c r="JZ6" s="9"/>
      <c r="KA6" s="9"/>
      <c r="KB6" s="10"/>
      <c r="KC6" s="9">
        <v>17099677.109999999</v>
      </c>
      <c r="KD6" s="9">
        <v>14311311.630000001</v>
      </c>
      <c r="KE6" s="9">
        <v>5319523.96</v>
      </c>
      <c r="KF6" s="9"/>
      <c r="KG6" s="10"/>
      <c r="KH6" s="9">
        <v>60056505.280000001</v>
      </c>
      <c r="KI6" s="9">
        <v>303169416.48000002</v>
      </c>
      <c r="KJ6" s="9">
        <v>363225921.75999999</v>
      </c>
      <c r="KK6" s="9">
        <v>230393549.81999999</v>
      </c>
      <c r="KL6" s="9">
        <v>1198720.56</v>
      </c>
      <c r="KM6" s="9">
        <v>34569273.509999998</v>
      </c>
      <c r="KN6" s="9">
        <v>1715093.75</v>
      </c>
      <c r="KO6" s="9"/>
      <c r="KP6" s="9"/>
      <c r="KQ6" s="9"/>
      <c r="KR6" s="9">
        <v>38030.29</v>
      </c>
      <c r="KS6" s="9">
        <v>407710.69</v>
      </c>
      <c r="KT6" s="9"/>
      <c r="KU6" s="9">
        <v>-3153662.24</v>
      </c>
      <c r="KV6" s="9">
        <v>-59446.89</v>
      </c>
      <c r="KW6" s="9">
        <v>219134.84</v>
      </c>
      <c r="KX6" s="9"/>
      <c r="KY6" s="9">
        <v>-9137652.8599999994</v>
      </c>
      <c r="KZ6" s="9">
        <v>-125883276.13</v>
      </c>
      <c r="LA6" s="9">
        <v>25076736.18</v>
      </c>
      <c r="LB6" s="9"/>
      <c r="LC6" s="9">
        <v>-2841069.58</v>
      </c>
      <c r="LD6" s="9"/>
      <c r="LE6" s="10"/>
      <c r="LF6" s="9">
        <v>154306327.5</v>
      </c>
      <c r="LG6" s="9"/>
      <c r="LH6" s="9"/>
      <c r="LI6" s="9"/>
      <c r="LJ6" s="9">
        <v>363225921.75999999</v>
      </c>
      <c r="LK6" s="9">
        <v>303169416.48000002</v>
      </c>
      <c r="LL6" s="9"/>
      <c r="LM6" s="9"/>
      <c r="LN6" s="9"/>
      <c r="LO6" s="10"/>
      <c r="LP6" s="9">
        <v>60056505.280000001</v>
      </c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11" t="s">
        <v>1585</v>
      </c>
      <c r="MM6" s="11" t="s">
        <v>1593</v>
      </c>
      <c r="MN6" s="9"/>
      <c r="MO6" s="11" t="s">
        <v>1528</v>
      </c>
      <c r="MP6" s="10"/>
      <c r="MQ6" s="11"/>
      <c r="MR6" s="11"/>
      <c r="MS6" s="11"/>
      <c r="MT6" s="10"/>
      <c r="MU6" s="12"/>
      <c r="MV6" s="9">
        <v>84236631.420000002</v>
      </c>
      <c r="MW6" s="9">
        <v>2752852.1</v>
      </c>
      <c r="MX6" s="9">
        <v>71541669.650000006</v>
      </c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>
        <v>271831295.95999998</v>
      </c>
      <c r="PC6" s="9">
        <v>141579782.11000001</v>
      </c>
      <c r="PD6" s="9">
        <v>4012.03</v>
      </c>
      <c r="PE6" s="9">
        <v>1172830.51</v>
      </c>
      <c r="PF6" s="9"/>
      <c r="PG6" s="9"/>
      <c r="PH6" s="9">
        <v>9742124.6099999994</v>
      </c>
      <c r="PI6" s="9">
        <v>424330045.22000003</v>
      </c>
      <c r="PJ6" s="9"/>
      <c r="PK6" s="9"/>
      <c r="PL6" s="9"/>
      <c r="PM6" s="9"/>
      <c r="PN6" s="9"/>
      <c r="PO6" s="9"/>
      <c r="PP6" s="9"/>
      <c r="PQ6" s="9"/>
      <c r="PR6" s="9">
        <v>20109027.780000001</v>
      </c>
      <c r="PS6" s="9"/>
      <c r="PT6" s="9"/>
      <c r="PU6" s="9"/>
      <c r="PV6" s="9"/>
      <c r="PW6" s="9"/>
      <c r="PX6" s="9"/>
      <c r="PY6" s="9">
        <v>20109027.780000001</v>
      </c>
      <c r="PZ6" s="9">
        <v>20109027.780000001</v>
      </c>
      <c r="QA6" s="9">
        <v>10109027.779999999</v>
      </c>
      <c r="QB6" s="9"/>
      <c r="QC6" s="9"/>
      <c r="QD6" s="9">
        <v>-38030.29</v>
      </c>
      <c r="QE6" s="9"/>
      <c r="QF6" s="9">
        <v>8601919.3599999994</v>
      </c>
      <c r="QG6" s="9"/>
      <c r="QH6" s="9"/>
      <c r="QI6" s="9"/>
      <c r="QJ6" s="9"/>
      <c r="QK6" s="9"/>
      <c r="QL6" s="9"/>
      <c r="QM6" s="9"/>
      <c r="QN6" s="9"/>
      <c r="QO6" s="9"/>
      <c r="QP6" s="9"/>
      <c r="QQ6" s="9">
        <v>2829287.67</v>
      </c>
      <c r="QR6" s="9"/>
      <c r="QS6" s="9"/>
      <c r="QT6" s="9"/>
      <c r="QU6" s="9"/>
      <c r="QV6" s="9"/>
      <c r="QW6" s="9">
        <v>-647555.36</v>
      </c>
      <c r="QX6" s="9"/>
      <c r="QY6" s="9">
        <v>10745621.380000001</v>
      </c>
      <c r="QZ6" s="9">
        <v>1891326.51</v>
      </c>
      <c r="RA6" s="9">
        <v>2332829.08</v>
      </c>
      <c r="RB6" s="9">
        <v>6521465.79</v>
      </c>
      <c r="RC6" s="9">
        <v>0</v>
      </c>
      <c r="RD6" s="9">
        <v>1198720.56</v>
      </c>
      <c r="RE6" s="9"/>
      <c r="RF6" s="9"/>
      <c r="RG6" s="9"/>
      <c r="RH6" s="9"/>
      <c r="RI6" s="9">
        <v>1795163.22</v>
      </c>
      <c r="RJ6" s="9">
        <v>10387294.789999999</v>
      </c>
      <c r="RK6" s="9"/>
      <c r="RL6" s="9">
        <v>-4917440.38</v>
      </c>
      <c r="RM6" s="9">
        <v>750961.7</v>
      </c>
      <c r="RN6" s="9"/>
      <c r="RO6" s="9"/>
      <c r="RP6" s="9"/>
      <c r="RQ6" s="9">
        <v>67989978.120000005</v>
      </c>
      <c r="RR6" s="9">
        <v>4.0999999999999996</v>
      </c>
      <c r="RS6" s="9">
        <v>7310561.8399999999</v>
      </c>
      <c r="RT6" s="9">
        <v>20550799.079999998</v>
      </c>
      <c r="RU6" s="9"/>
      <c r="RV6" s="9">
        <v>3420332</v>
      </c>
      <c r="RW6" s="9"/>
      <c r="RX6" s="9"/>
      <c r="RY6" s="9"/>
      <c r="RZ6" s="9"/>
      <c r="SA6" s="9">
        <v>25</v>
      </c>
      <c r="SB6" s="9"/>
      <c r="SC6" s="9"/>
      <c r="SD6" s="9"/>
      <c r="SE6" s="9"/>
      <c r="SF6" s="9">
        <v>219134.84</v>
      </c>
      <c r="SG6" s="9">
        <v>33346166.510000002</v>
      </c>
      <c r="SH6" s="9">
        <v>83552884.269999996</v>
      </c>
      <c r="SI6" s="9">
        <v>21619216.530000001</v>
      </c>
      <c r="SJ6" s="9">
        <v>17721609.41</v>
      </c>
      <c r="SK6" s="9">
        <v>66383465.649999999</v>
      </c>
      <c r="SL6" s="9">
        <v>62485858.530000001</v>
      </c>
      <c r="SM6" s="9"/>
      <c r="SN6" s="9">
        <v>11200</v>
      </c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 t="s">
        <v>1837</v>
      </c>
      <c r="TK6" s="11" t="s">
        <v>1801</v>
      </c>
      <c r="TL6" s="11">
        <v>259158692.24000001</v>
      </c>
      <c r="TM6" s="11">
        <v>155644942.78999999</v>
      </c>
      <c r="TN6" s="11">
        <v>103513749.45</v>
      </c>
      <c r="TO6" s="11" t="s">
        <v>1776</v>
      </c>
      <c r="TP6" s="11">
        <v>67310419.060000002</v>
      </c>
      <c r="TQ6" s="11">
        <v>51276051.960000001</v>
      </c>
      <c r="TR6" s="11">
        <v>16034367.1</v>
      </c>
      <c r="TS6" s="11" t="s">
        <v>1806</v>
      </c>
      <c r="TT6" s="11">
        <v>10594301.58</v>
      </c>
      <c r="TU6" s="11">
        <v>6486731</v>
      </c>
      <c r="TV6" s="11">
        <v>4107570.58</v>
      </c>
      <c r="TW6" s="11" t="s">
        <v>305</v>
      </c>
      <c r="TX6" s="11">
        <v>6248513.4100000001</v>
      </c>
      <c r="TY6" s="11">
        <v>5246521.38</v>
      </c>
      <c r="TZ6" s="11">
        <v>1001992.03</v>
      </c>
      <c r="UA6" s="11" t="s">
        <v>1565</v>
      </c>
      <c r="UB6" s="11">
        <v>120474.48</v>
      </c>
      <c r="UC6" s="11">
        <v>25320.13</v>
      </c>
      <c r="UD6" s="11">
        <v>95154.35</v>
      </c>
      <c r="UE6" s="11" t="s">
        <v>1830</v>
      </c>
      <c r="UF6" s="11" t="s">
        <v>1787</v>
      </c>
      <c r="UG6" s="11">
        <v>294998600</v>
      </c>
      <c r="UH6" s="11"/>
      <c r="UI6" s="11"/>
      <c r="UJ6" s="11" t="s">
        <v>1790</v>
      </c>
      <c r="UK6" s="11">
        <v>47281200</v>
      </c>
      <c r="UL6" s="11"/>
      <c r="UM6" s="11"/>
      <c r="UN6" s="11" t="s">
        <v>1728</v>
      </c>
      <c r="UO6" s="11">
        <v>1032100</v>
      </c>
      <c r="UP6" s="11"/>
      <c r="UQ6" s="11"/>
      <c r="UR6" s="11" t="s">
        <v>1725</v>
      </c>
      <c r="US6" s="11">
        <v>120500.77</v>
      </c>
      <c r="UT6" s="11"/>
      <c r="UU6" s="11"/>
      <c r="UV6" s="11"/>
      <c r="UW6" s="11"/>
      <c r="UX6" s="11"/>
      <c r="UY6" s="11"/>
      <c r="UZ6" s="11"/>
      <c r="VA6" s="11">
        <v>123548940.89</v>
      </c>
      <c r="VB6" s="11">
        <v>98.94</v>
      </c>
      <c r="VC6" s="11">
        <v>0</v>
      </c>
      <c r="VD6" s="11">
        <v>698924.16</v>
      </c>
      <c r="VE6" s="11">
        <v>0.56000000000000005</v>
      </c>
      <c r="VF6" s="11">
        <v>0</v>
      </c>
      <c r="VG6" s="11">
        <v>0</v>
      </c>
      <c r="VH6" s="11">
        <v>0</v>
      </c>
      <c r="VI6" s="11">
        <v>0</v>
      </c>
      <c r="VJ6" s="11">
        <v>625254.94999999995</v>
      </c>
      <c r="VK6" s="11">
        <v>0.5</v>
      </c>
      <c r="VL6" s="11">
        <v>0</v>
      </c>
      <c r="VM6" s="11">
        <v>0</v>
      </c>
      <c r="VN6" s="11">
        <v>0</v>
      </c>
      <c r="VO6" s="11">
        <v>0</v>
      </c>
      <c r="VP6" s="11">
        <v>0</v>
      </c>
    </row>
    <row r="7" spans="1:588" ht="13.8">
      <c r="C7" t="s">
        <v>1772</v>
      </c>
      <c r="E7" s="11" t="s">
        <v>1599</v>
      </c>
      <c r="F7" s="9">
        <v>63475827.079999998</v>
      </c>
      <c r="G7" s="9"/>
      <c r="H7" s="9">
        <v>363580</v>
      </c>
      <c r="I7" s="9">
        <v>52440188.57</v>
      </c>
      <c r="J7" s="9">
        <v>8771752.9499999993</v>
      </c>
      <c r="K7" s="9">
        <v>2054382.92</v>
      </c>
      <c r="L7" s="9"/>
      <c r="M7" s="9"/>
      <c r="N7" s="9"/>
      <c r="O7" s="9">
        <v>119794951.73999999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>
        <v>21100.21</v>
      </c>
      <c r="AC7" s="9"/>
      <c r="AD7" s="10"/>
      <c r="AE7" s="9">
        <v>246921783.47</v>
      </c>
      <c r="AF7" s="9"/>
      <c r="AG7" s="9"/>
      <c r="AH7" s="9"/>
      <c r="AI7" s="9"/>
      <c r="AJ7" s="9"/>
      <c r="AK7" s="9"/>
      <c r="AL7" s="9"/>
      <c r="AM7" s="9">
        <v>8260284.8600000003</v>
      </c>
      <c r="AN7" s="9"/>
      <c r="AO7" s="9"/>
      <c r="AP7" s="9"/>
      <c r="AQ7" s="9"/>
      <c r="AR7" s="9"/>
      <c r="AS7" s="9">
        <v>711639.8</v>
      </c>
      <c r="AT7" s="9"/>
      <c r="AU7" s="9"/>
      <c r="AV7" s="9"/>
      <c r="AW7" s="9">
        <v>12038538.890000001</v>
      </c>
      <c r="AX7" s="9"/>
      <c r="AY7" s="9"/>
      <c r="AZ7" s="9"/>
      <c r="BA7" s="10"/>
      <c r="BB7" s="9">
        <v>21010463.550000001</v>
      </c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10"/>
      <c r="BY7" s="9">
        <v>267932247.02000001</v>
      </c>
      <c r="BZ7" s="9">
        <v>4900000</v>
      </c>
      <c r="CA7" s="9"/>
      <c r="CB7" s="9"/>
      <c r="CC7" s="9">
        <v>14520100.310000001</v>
      </c>
      <c r="CD7" s="9">
        <v>150077289.38</v>
      </c>
      <c r="CE7" s="9">
        <v>5661097.1500000004</v>
      </c>
      <c r="CF7" s="9">
        <v>3825033.02</v>
      </c>
      <c r="CG7" s="9"/>
      <c r="CH7" s="9">
        <v>12518.06</v>
      </c>
      <c r="CI7" s="9"/>
      <c r="CJ7" s="9">
        <v>1144483.47</v>
      </c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10"/>
      <c r="DB7" s="9">
        <v>180140521.38999999</v>
      </c>
      <c r="DC7" s="9">
        <v>5000000</v>
      </c>
      <c r="DD7" s="9"/>
      <c r="DE7" s="9"/>
      <c r="DF7" s="9"/>
      <c r="DG7" s="9"/>
      <c r="DH7" s="9"/>
      <c r="DI7" s="9"/>
      <c r="DJ7" s="9"/>
      <c r="DK7" s="9"/>
      <c r="DL7" s="9"/>
      <c r="DM7" s="10"/>
      <c r="DN7" s="9">
        <v>5000000</v>
      </c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10"/>
      <c r="EH7" s="9">
        <v>185140521.38999999</v>
      </c>
      <c r="EI7" s="9">
        <v>42372126</v>
      </c>
      <c r="EJ7" s="9"/>
      <c r="EK7" s="9"/>
      <c r="EL7" s="9">
        <v>46881.48</v>
      </c>
      <c r="EM7" s="9">
        <v>6335974.2800000003</v>
      </c>
      <c r="EN7" s="9">
        <v>34036743.869999997</v>
      </c>
      <c r="EO7" s="9"/>
      <c r="EP7" s="9"/>
      <c r="EQ7" s="9"/>
      <c r="ER7" s="9"/>
      <c r="ES7" s="9"/>
      <c r="ET7" s="9"/>
      <c r="EU7" s="9"/>
      <c r="EV7" s="10"/>
      <c r="EW7" s="9">
        <v>82791725.629999995</v>
      </c>
      <c r="EX7" s="9"/>
      <c r="EY7" s="9">
        <v>82791725.629999995</v>
      </c>
      <c r="EZ7" s="9"/>
      <c r="FA7" s="10"/>
      <c r="FB7" s="9">
        <v>267932247.02000001</v>
      </c>
      <c r="FC7" s="9">
        <v>118370410.75</v>
      </c>
      <c r="FD7" s="9">
        <v>118370410.75</v>
      </c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>
        <v>103348538.14</v>
      </c>
      <c r="FT7" s="9">
        <v>76288420.269999996</v>
      </c>
      <c r="FU7" s="9"/>
      <c r="FV7" s="9"/>
      <c r="FW7" s="9"/>
      <c r="FX7" s="9">
        <v>509313.35</v>
      </c>
      <c r="FY7" s="9">
        <v>2919972.24</v>
      </c>
      <c r="FZ7" s="9">
        <v>12220311.65</v>
      </c>
      <c r="GA7" s="9">
        <v>-22149.35</v>
      </c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>
        <v>446180.8</v>
      </c>
      <c r="GO7" s="9"/>
      <c r="GP7" s="9"/>
      <c r="GQ7" s="9">
        <v>82857.919999999998</v>
      </c>
      <c r="GR7" s="9">
        <v>1181586.8</v>
      </c>
      <c r="GS7" s="9"/>
      <c r="GT7" s="10"/>
      <c r="GU7" s="9">
        <v>16732498.130000001</v>
      </c>
      <c r="GV7" s="9">
        <v>7563.1</v>
      </c>
      <c r="GW7" s="9">
        <v>63861.91</v>
      </c>
      <c r="GX7" s="9"/>
      <c r="GY7" s="9"/>
      <c r="GZ7" s="10"/>
      <c r="HA7" s="9">
        <v>16676199.32</v>
      </c>
      <c r="HB7" s="9">
        <v>1693329.4</v>
      </c>
      <c r="HC7" s="9"/>
      <c r="HD7" s="9"/>
      <c r="HE7" s="10"/>
      <c r="HF7" s="9">
        <v>14982869.92</v>
      </c>
      <c r="HG7" s="9">
        <v>14982869.92</v>
      </c>
      <c r="HH7" s="9"/>
      <c r="HI7" s="9"/>
      <c r="HJ7" s="9">
        <v>14982869.92</v>
      </c>
      <c r="HK7" s="9">
        <v>0.35</v>
      </c>
      <c r="HL7" s="9">
        <v>0.35</v>
      </c>
      <c r="HM7" s="9"/>
      <c r="HN7" s="9">
        <v>14982869.92</v>
      </c>
      <c r="HO7" s="9"/>
      <c r="HP7" s="9">
        <v>14982869.92</v>
      </c>
      <c r="HQ7" s="9">
        <v>112532704.72</v>
      </c>
      <c r="HR7" s="9">
        <v>38666.660000000003</v>
      </c>
      <c r="HS7" s="9">
        <v>14589320.720000001</v>
      </c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10"/>
      <c r="IH7" s="9">
        <v>127160692.09999999</v>
      </c>
      <c r="II7" s="9"/>
      <c r="IJ7" s="9"/>
      <c r="IK7" s="9">
        <v>39170744.170000002</v>
      </c>
      <c r="IL7" s="9">
        <v>39064567.770000003</v>
      </c>
      <c r="IM7" s="9">
        <v>6282730.5800000001</v>
      </c>
      <c r="IN7" s="9">
        <v>36752977.450000003</v>
      </c>
      <c r="IO7" s="9"/>
      <c r="IP7" s="9"/>
      <c r="IQ7" s="9"/>
      <c r="IR7" s="9"/>
      <c r="IS7" s="9"/>
      <c r="IT7" s="9"/>
      <c r="IU7" s="10"/>
      <c r="IV7" s="9">
        <v>121271019.97</v>
      </c>
      <c r="IW7" s="9">
        <v>5889672.1299999999</v>
      </c>
      <c r="IX7" s="9">
        <v>27000000</v>
      </c>
      <c r="IY7" s="9">
        <v>446180.8</v>
      </c>
      <c r="IZ7" s="9">
        <v>80000</v>
      </c>
      <c r="JA7" s="9"/>
      <c r="JB7" s="9"/>
      <c r="JC7" s="9"/>
      <c r="JD7" s="10"/>
      <c r="JE7" s="9">
        <v>27526180.800000001</v>
      </c>
      <c r="JF7" s="9">
        <v>1521505.91</v>
      </c>
      <c r="JG7" s="9">
        <v>27000000</v>
      </c>
      <c r="JH7" s="9"/>
      <c r="JI7" s="9"/>
      <c r="JJ7" s="9"/>
      <c r="JK7" s="9"/>
      <c r="JL7" s="10"/>
      <c r="JM7" s="9">
        <v>28521505.91</v>
      </c>
      <c r="JN7" s="9">
        <v>-995325.11</v>
      </c>
      <c r="JO7" s="9"/>
      <c r="JP7" s="9"/>
      <c r="JQ7" s="9">
        <v>9900000</v>
      </c>
      <c r="JR7" s="9"/>
      <c r="JS7" s="9"/>
      <c r="JT7" s="9"/>
      <c r="JU7" s="10"/>
      <c r="JV7" s="9">
        <v>9900000</v>
      </c>
      <c r="JW7" s="9"/>
      <c r="JX7" s="9">
        <v>4352802.43</v>
      </c>
      <c r="JY7" s="9"/>
      <c r="JZ7" s="9"/>
      <c r="KA7" s="9"/>
      <c r="KB7" s="10"/>
      <c r="KC7" s="9">
        <v>4352802.43</v>
      </c>
      <c r="KD7" s="9">
        <v>5547197.5700000003</v>
      </c>
      <c r="KE7" s="9"/>
      <c r="KF7" s="9"/>
      <c r="KG7" s="10"/>
      <c r="KH7" s="9">
        <v>10441544.59</v>
      </c>
      <c r="KI7" s="9">
        <v>53034282.490000002</v>
      </c>
      <c r="KJ7" s="9">
        <v>63475827.079999998</v>
      </c>
      <c r="KK7" s="9">
        <v>14982869.92</v>
      </c>
      <c r="KL7" s="9">
        <v>3119602.6</v>
      </c>
      <c r="KM7" s="9">
        <v>1593467.09</v>
      </c>
      <c r="KN7" s="9">
        <v>275430.73</v>
      </c>
      <c r="KO7" s="9"/>
      <c r="KP7" s="9"/>
      <c r="KQ7" s="9"/>
      <c r="KR7" s="9">
        <v>-82857.919999999998</v>
      </c>
      <c r="KS7" s="9"/>
      <c r="KT7" s="9"/>
      <c r="KU7" s="9">
        <v>127657.88</v>
      </c>
      <c r="KV7" s="9">
        <v>-446180.8</v>
      </c>
      <c r="KW7" s="9">
        <v>-739570.28</v>
      </c>
      <c r="KX7" s="9"/>
      <c r="KY7" s="9">
        <v>-4796086.2699999996</v>
      </c>
      <c r="KZ7" s="9">
        <v>-25043599.77</v>
      </c>
      <c r="LA7" s="9">
        <v>16898938.949999999</v>
      </c>
      <c r="LB7" s="9"/>
      <c r="LC7" s="9"/>
      <c r="LD7" s="9"/>
      <c r="LE7" s="10"/>
      <c r="LF7" s="9">
        <v>5889672.1299999999</v>
      </c>
      <c r="LG7" s="9"/>
      <c r="LH7" s="9"/>
      <c r="LI7" s="9"/>
      <c r="LJ7" s="9">
        <v>63475827.079999998</v>
      </c>
      <c r="LK7" s="9">
        <v>53034282.490000002</v>
      </c>
      <c r="LL7" s="9"/>
      <c r="LM7" s="9"/>
      <c r="LN7" s="9"/>
      <c r="LO7" s="10"/>
      <c r="LP7" s="9">
        <v>10441544.59</v>
      </c>
      <c r="LQ7" s="9">
        <v>24789773.280000001</v>
      </c>
      <c r="LR7" s="9">
        <v>14982869.92</v>
      </c>
      <c r="LS7" s="9"/>
      <c r="LT7" s="9">
        <v>4237612.34</v>
      </c>
      <c r="LU7" s="9">
        <v>1498286.99</v>
      </c>
      <c r="LV7" s="9"/>
      <c r="LW7" s="9"/>
      <c r="LX7" s="9">
        <v>34036743.869999997</v>
      </c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11" t="s">
        <v>1586</v>
      </c>
      <c r="MM7" s="11" t="s">
        <v>1734</v>
      </c>
      <c r="MN7" s="9">
        <v>100000</v>
      </c>
      <c r="MO7" s="11" t="s">
        <v>1528</v>
      </c>
      <c r="MP7" s="10"/>
      <c r="MQ7" s="11"/>
      <c r="MR7" s="11"/>
      <c r="MS7" s="11"/>
      <c r="MT7" s="10"/>
      <c r="MU7" s="12"/>
      <c r="MV7" s="9"/>
      <c r="MW7" s="9">
        <v>0</v>
      </c>
      <c r="MX7" s="9"/>
      <c r="MY7" s="9"/>
      <c r="MZ7" s="9"/>
      <c r="NA7" s="9"/>
      <c r="NB7" s="9"/>
      <c r="NC7" s="9"/>
      <c r="ND7" s="9">
        <v>18091667.84</v>
      </c>
      <c r="NE7" s="9">
        <v>9831382.9800000004</v>
      </c>
      <c r="NF7" s="9"/>
      <c r="NG7" s="9">
        <v>8260284.8600000003</v>
      </c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>
        <v>1436544.72</v>
      </c>
      <c r="NU7" s="9">
        <v>724904.92</v>
      </c>
      <c r="NV7" s="9"/>
      <c r="NW7" s="9">
        <v>711639.8</v>
      </c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>
        <v>82857.919999999998</v>
      </c>
      <c r="QE7" s="9"/>
      <c r="QF7" s="9">
        <v>1186586.8</v>
      </c>
      <c r="QG7" s="9"/>
      <c r="QH7" s="9"/>
      <c r="QI7" s="9"/>
      <c r="QJ7" s="9">
        <v>446180.8</v>
      </c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>
        <v>-61298.81</v>
      </c>
      <c r="QX7" s="9"/>
      <c r="QY7" s="9">
        <v>1654326.71</v>
      </c>
      <c r="QZ7" s="9">
        <v>248149.64</v>
      </c>
      <c r="RA7" s="9"/>
      <c r="RB7" s="9">
        <v>1406177.07</v>
      </c>
      <c r="RC7" s="9">
        <v>0</v>
      </c>
      <c r="RD7" s="9">
        <v>0</v>
      </c>
      <c r="RE7" s="9"/>
      <c r="RF7" s="9"/>
      <c r="RG7" s="9"/>
      <c r="RH7" s="9"/>
      <c r="RI7" s="9">
        <v>127657.88</v>
      </c>
      <c r="RJ7" s="9">
        <v>198340.76</v>
      </c>
      <c r="RK7" s="9"/>
      <c r="RL7" s="9"/>
      <c r="RM7" s="9">
        <v>48533.53</v>
      </c>
      <c r="RN7" s="9"/>
      <c r="RO7" s="9"/>
      <c r="RP7" s="9"/>
      <c r="RQ7" s="9">
        <v>8313067.3799999999</v>
      </c>
      <c r="RR7" s="9">
        <v>7.02</v>
      </c>
      <c r="RS7" s="9">
        <v>2211865.7999999998</v>
      </c>
      <c r="RT7" s="9">
        <v>6216465.4100000001</v>
      </c>
      <c r="RU7" s="9">
        <v>306258.7</v>
      </c>
      <c r="RV7" s="9">
        <v>1829239.39</v>
      </c>
      <c r="RW7" s="9"/>
      <c r="RX7" s="9">
        <v>1157983.79</v>
      </c>
      <c r="RY7" s="9"/>
      <c r="RZ7" s="9"/>
      <c r="SA7" s="9">
        <v>15</v>
      </c>
      <c r="SB7" s="9"/>
      <c r="SC7" s="9"/>
      <c r="SD7" s="9"/>
      <c r="SE7" s="9"/>
      <c r="SF7" s="9"/>
      <c r="SG7" s="9"/>
      <c r="SH7" s="9">
        <v>40006343.649999999</v>
      </c>
      <c r="SI7" s="9">
        <v>4300335.9000000004</v>
      </c>
      <c r="SJ7" s="9">
        <v>3934171.56</v>
      </c>
      <c r="SK7" s="9">
        <v>34984377.460000001</v>
      </c>
      <c r="SL7" s="9">
        <v>34618213.119999997</v>
      </c>
      <c r="SM7" s="9"/>
      <c r="SN7" s="9">
        <v>5000</v>
      </c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 t="s">
        <v>1838</v>
      </c>
      <c r="TK7" s="11" t="s">
        <v>1802</v>
      </c>
      <c r="TL7" s="11">
        <v>948477800</v>
      </c>
      <c r="TM7" s="11">
        <v>99618600</v>
      </c>
      <c r="TN7" s="11">
        <v>848859200</v>
      </c>
      <c r="TO7" s="11" t="s">
        <v>1777</v>
      </c>
      <c r="TP7" s="11">
        <v>341439300</v>
      </c>
      <c r="TQ7" s="11">
        <v>94129000</v>
      </c>
      <c r="TR7" s="11">
        <v>247310300</v>
      </c>
      <c r="TS7" s="11" t="s">
        <v>1785</v>
      </c>
      <c r="TT7" s="11">
        <v>202314800</v>
      </c>
      <c r="TU7" s="11">
        <v>96324400</v>
      </c>
      <c r="TV7" s="11">
        <v>105990400</v>
      </c>
      <c r="TW7" s="11" t="s">
        <v>1826</v>
      </c>
      <c r="TX7" s="11">
        <v>180606600</v>
      </c>
      <c r="TY7" s="11">
        <v>60960700</v>
      </c>
      <c r="TZ7" s="11">
        <v>119645900</v>
      </c>
      <c r="UA7" s="11" t="s">
        <v>1828</v>
      </c>
      <c r="UB7" s="11">
        <v>164092000</v>
      </c>
      <c r="UC7" s="11">
        <v>42855900</v>
      </c>
      <c r="UD7" s="11">
        <v>121236100</v>
      </c>
      <c r="UE7" s="11" t="s">
        <v>1831</v>
      </c>
      <c r="UF7" s="11" t="s">
        <v>1720</v>
      </c>
      <c r="UG7" s="11">
        <v>1105548100</v>
      </c>
      <c r="UH7" s="11"/>
      <c r="UI7" s="11"/>
      <c r="UJ7" s="11" t="s">
        <v>1727</v>
      </c>
      <c r="UK7" s="11">
        <v>392651500</v>
      </c>
      <c r="UL7" s="11"/>
      <c r="UM7" s="11"/>
      <c r="UN7" s="11" t="s">
        <v>1729</v>
      </c>
      <c r="UO7" s="11">
        <v>237212200</v>
      </c>
      <c r="UP7" s="11"/>
      <c r="UQ7" s="11"/>
      <c r="UR7" s="11" t="s">
        <v>1724</v>
      </c>
      <c r="US7" s="11">
        <v>226136300</v>
      </c>
      <c r="UT7" s="11"/>
      <c r="UU7" s="11"/>
      <c r="UV7" s="11" t="s">
        <v>1723</v>
      </c>
      <c r="UW7" s="11">
        <v>212701000</v>
      </c>
      <c r="UX7" s="11"/>
      <c r="UY7" s="11"/>
      <c r="UZ7" s="11">
        <v>33025300</v>
      </c>
      <c r="VA7" s="11">
        <v>418231776.29000002</v>
      </c>
      <c r="VB7" s="11">
        <v>94.26</v>
      </c>
      <c r="VC7" s="11">
        <v>20911588.809999999</v>
      </c>
      <c r="VD7" s="11">
        <v>19507204.82</v>
      </c>
      <c r="VE7" s="11">
        <v>4.4000000000000004</v>
      </c>
      <c r="VF7" s="11">
        <v>3901440.97</v>
      </c>
      <c r="VG7" s="11">
        <v>1185008.6399999999</v>
      </c>
      <c r="VH7" s="11">
        <v>0.27</v>
      </c>
      <c r="VI7" s="11">
        <v>948006.92</v>
      </c>
      <c r="VJ7" s="11">
        <v>4777979.79</v>
      </c>
      <c r="VK7" s="11">
        <v>1.08</v>
      </c>
      <c r="VL7" s="11">
        <v>4777979.79</v>
      </c>
      <c r="VM7" s="11">
        <v>0</v>
      </c>
      <c r="VN7" s="11">
        <v>0</v>
      </c>
      <c r="VO7" s="11">
        <v>0</v>
      </c>
      <c r="VP7" s="11">
        <v>0</v>
      </c>
    </row>
    <row r="8" spans="1:588" ht="13.8">
      <c r="C8" t="s">
        <v>1773</v>
      </c>
      <c r="E8" s="11" t="s">
        <v>1600</v>
      </c>
      <c r="F8" s="9">
        <v>26819204.789999999</v>
      </c>
      <c r="G8" s="9">
        <v>49459440.5</v>
      </c>
      <c r="H8" s="9">
        <v>4308921.74</v>
      </c>
      <c r="I8" s="9">
        <v>86257169.159999996</v>
      </c>
      <c r="J8" s="9">
        <v>117855418.3</v>
      </c>
      <c r="K8" s="9">
        <v>13459945.99</v>
      </c>
      <c r="L8" s="9"/>
      <c r="M8" s="9"/>
      <c r="N8" s="9"/>
      <c r="O8" s="9">
        <v>24590639.25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>
        <v>1666340.46</v>
      </c>
      <c r="AC8" s="9"/>
      <c r="AD8" s="10"/>
      <c r="AE8" s="9">
        <v>383396111.02999997</v>
      </c>
      <c r="AF8" s="9"/>
      <c r="AG8" s="9"/>
      <c r="AH8" s="9"/>
      <c r="AI8" s="9"/>
      <c r="AJ8" s="9">
        <v>1541977.33</v>
      </c>
      <c r="AK8" s="9"/>
      <c r="AL8" s="9">
        <v>6478000.8700000001</v>
      </c>
      <c r="AM8" s="9">
        <v>388880204.52999997</v>
      </c>
      <c r="AN8" s="9">
        <v>279487.18</v>
      </c>
      <c r="AO8" s="9">
        <v>161937626</v>
      </c>
      <c r="AP8" s="9"/>
      <c r="AQ8" s="9"/>
      <c r="AR8" s="9"/>
      <c r="AS8" s="9">
        <v>20072230.210000001</v>
      </c>
      <c r="AT8" s="9"/>
      <c r="AU8" s="9"/>
      <c r="AV8" s="9"/>
      <c r="AW8" s="9">
        <v>5364309.01</v>
      </c>
      <c r="AX8" s="9"/>
      <c r="AY8" s="9">
        <v>28194476.149999999</v>
      </c>
      <c r="AZ8" s="9"/>
      <c r="BA8" s="10"/>
      <c r="BB8" s="9">
        <v>613398311.27999997</v>
      </c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10"/>
      <c r="BY8" s="9">
        <v>996794422.30999994</v>
      </c>
      <c r="BZ8" s="9"/>
      <c r="CA8" s="9"/>
      <c r="CB8" s="9"/>
      <c r="CC8" s="9">
        <v>24174829.530000001</v>
      </c>
      <c r="CD8" s="9">
        <v>18124808.239999998</v>
      </c>
      <c r="CE8" s="9">
        <v>11327488.08</v>
      </c>
      <c r="CF8" s="9">
        <v>72656351.950000003</v>
      </c>
      <c r="CG8" s="9"/>
      <c r="CH8" s="9"/>
      <c r="CI8" s="9">
        <v>26250000</v>
      </c>
      <c r="CJ8" s="9">
        <v>3717942.17</v>
      </c>
      <c r="CK8" s="9"/>
      <c r="CL8" s="9"/>
      <c r="CM8" s="9"/>
      <c r="CN8" s="9">
        <v>24086564.550000001</v>
      </c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10"/>
      <c r="DB8" s="9">
        <v>180337984.52000001</v>
      </c>
      <c r="DC8" s="9"/>
      <c r="DD8" s="9"/>
      <c r="DE8" s="9">
        <v>63293987.520000003</v>
      </c>
      <c r="DF8" s="9"/>
      <c r="DG8" s="9"/>
      <c r="DH8" s="9"/>
      <c r="DI8" s="9">
        <v>356660.58</v>
      </c>
      <c r="DJ8" s="9">
        <v>2493259.36</v>
      </c>
      <c r="DK8" s="9"/>
      <c r="DL8" s="9"/>
      <c r="DM8" s="10"/>
      <c r="DN8" s="9">
        <v>66143907.460000001</v>
      </c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10"/>
      <c r="EH8" s="9">
        <v>246481891.97999999</v>
      </c>
      <c r="EI8" s="9">
        <v>90000000</v>
      </c>
      <c r="EJ8" s="9"/>
      <c r="EK8" s="9"/>
      <c r="EL8" s="9">
        <v>21710724.870000001</v>
      </c>
      <c r="EM8" s="9">
        <v>62087138.990000002</v>
      </c>
      <c r="EN8" s="9">
        <v>533999307.24000001</v>
      </c>
      <c r="EO8" s="9"/>
      <c r="EP8" s="9"/>
      <c r="EQ8" s="9">
        <v>42515359.229999997</v>
      </c>
      <c r="ER8" s="9"/>
      <c r="ES8" s="9"/>
      <c r="ET8" s="9"/>
      <c r="EU8" s="9"/>
      <c r="EV8" s="10"/>
      <c r="EW8" s="9">
        <v>750312530.33000004</v>
      </c>
      <c r="EX8" s="9"/>
      <c r="EY8" s="9">
        <v>750312530.33000004</v>
      </c>
      <c r="EZ8" s="9"/>
      <c r="FA8" s="10"/>
      <c r="FB8" s="9">
        <v>996794422.30999994</v>
      </c>
      <c r="FC8" s="9">
        <v>779287856.15999997</v>
      </c>
      <c r="FD8" s="9">
        <v>779287856.15999997</v>
      </c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>
        <v>463027781.64999998</v>
      </c>
      <c r="FT8" s="9">
        <v>315631903.30000001</v>
      </c>
      <c r="FU8" s="9"/>
      <c r="FV8" s="9"/>
      <c r="FW8" s="9"/>
      <c r="FX8" s="9">
        <v>7429356.3200000003</v>
      </c>
      <c r="FY8" s="9">
        <v>100661009.15000001</v>
      </c>
      <c r="FZ8" s="9">
        <v>37488454.060000002</v>
      </c>
      <c r="GA8" s="9">
        <v>-1779458.13</v>
      </c>
      <c r="GB8" s="9">
        <v>-2687172.32</v>
      </c>
      <c r="GC8" s="9"/>
      <c r="GD8" s="9"/>
      <c r="GE8" s="9"/>
      <c r="GF8" s="9"/>
      <c r="GG8" s="9"/>
      <c r="GH8" s="9"/>
      <c r="GI8" s="9"/>
      <c r="GJ8" s="9"/>
      <c r="GK8" s="9"/>
      <c r="GL8" s="9"/>
      <c r="GM8" s="9">
        <v>459440.5</v>
      </c>
      <c r="GN8" s="9">
        <v>200794.52</v>
      </c>
      <c r="GO8" s="9"/>
      <c r="GP8" s="9"/>
      <c r="GQ8" s="9">
        <v>21115.99</v>
      </c>
      <c r="GR8" s="9">
        <v>2177018.36</v>
      </c>
      <c r="GS8" s="9"/>
      <c r="GT8" s="10"/>
      <c r="GU8" s="9">
        <v>319118443.88</v>
      </c>
      <c r="GV8" s="9">
        <v>111679.74</v>
      </c>
      <c r="GW8" s="9">
        <v>374233.25</v>
      </c>
      <c r="GX8" s="9"/>
      <c r="GY8" s="9"/>
      <c r="GZ8" s="10"/>
      <c r="HA8" s="9">
        <v>318855890.37</v>
      </c>
      <c r="HB8" s="9">
        <v>56842318.420000002</v>
      </c>
      <c r="HC8" s="9"/>
      <c r="HD8" s="9"/>
      <c r="HE8" s="10"/>
      <c r="HF8" s="9">
        <v>262013571.94999999</v>
      </c>
      <c r="HG8" s="9">
        <v>262013571.94999999</v>
      </c>
      <c r="HH8" s="9"/>
      <c r="HI8" s="9"/>
      <c r="HJ8" s="9">
        <v>262013571.94999999</v>
      </c>
      <c r="HK8" s="9">
        <v>0.73</v>
      </c>
      <c r="HL8" s="9">
        <v>0.73</v>
      </c>
      <c r="HM8" s="9"/>
      <c r="HN8" s="9">
        <v>262013571.94999999</v>
      </c>
      <c r="HO8" s="9"/>
      <c r="HP8" s="9">
        <v>262013571.94999999</v>
      </c>
      <c r="HQ8" s="9">
        <v>635927712.07000005</v>
      </c>
      <c r="HR8" s="9">
        <v>1399220.23</v>
      </c>
      <c r="HS8" s="9">
        <v>2407274.33</v>
      </c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10"/>
      <c r="IH8" s="9">
        <v>639734206.63</v>
      </c>
      <c r="II8" s="9"/>
      <c r="IJ8" s="9"/>
      <c r="IK8" s="9">
        <v>157239731.31</v>
      </c>
      <c r="IL8" s="9">
        <v>50970026.829999998</v>
      </c>
      <c r="IM8" s="9">
        <v>121588815.48999999</v>
      </c>
      <c r="IN8" s="9">
        <v>47747188.090000004</v>
      </c>
      <c r="IO8" s="9"/>
      <c r="IP8" s="9"/>
      <c r="IQ8" s="9"/>
      <c r="IR8" s="9"/>
      <c r="IS8" s="9"/>
      <c r="IT8" s="9"/>
      <c r="IU8" s="10"/>
      <c r="IV8" s="9">
        <v>377545761.72000003</v>
      </c>
      <c r="IW8" s="9">
        <v>262188444.91</v>
      </c>
      <c r="IX8" s="9">
        <v>40000000</v>
      </c>
      <c r="IY8" s="9">
        <v>200794.52</v>
      </c>
      <c r="IZ8" s="9">
        <v>90661.5</v>
      </c>
      <c r="JA8" s="9"/>
      <c r="JB8" s="9">
        <v>21002358</v>
      </c>
      <c r="JC8" s="9"/>
      <c r="JD8" s="10"/>
      <c r="JE8" s="9">
        <v>61293814.020000003</v>
      </c>
      <c r="JF8" s="9">
        <v>43890509.560000002</v>
      </c>
      <c r="JG8" s="9">
        <v>89000000</v>
      </c>
      <c r="JH8" s="9"/>
      <c r="JI8" s="9"/>
      <c r="JJ8" s="9">
        <v>38096673.810000002</v>
      </c>
      <c r="JK8" s="9"/>
      <c r="JL8" s="10"/>
      <c r="JM8" s="9">
        <v>170987183.37</v>
      </c>
      <c r="JN8" s="9">
        <v>-109693369.34999999</v>
      </c>
      <c r="JO8" s="9"/>
      <c r="JP8" s="9"/>
      <c r="JQ8" s="9"/>
      <c r="JR8" s="9"/>
      <c r="JS8" s="9"/>
      <c r="JT8" s="9"/>
      <c r="JU8" s="10"/>
      <c r="JV8" s="9"/>
      <c r="JW8" s="9">
        <v>55000000</v>
      </c>
      <c r="JX8" s="9">
        <v>137638364.72</v>
      </c>
      <c r="JY8" s="9"/>
      <c r="JZ8" s="9">
        <v>8115689.3799999999</v>
      </c>
      <c r="KA8" s="9"/>
      <c r="KB8" s="10"/>
      <c r="KC8" s="9">
        <v>200754054.09999999</v>
      </c>
      <c r="KD8" s="9">
        <v>-200754054.09999999</v>
      </c>
      <c r="KE8" s="9"/>
      <c r="KF8" s="9"/>
      <c r="KG8" s="10"/>
      <c r="KH8" s="9">
        <v>-48258978.539999999</v>
      </c>
      <c r="KI8" s="9">
        <v>64078183.329999998</v>
      </c>
      <c r="KJ8" s="9">
        <v>15819204.789999999</v>
      </c>
      <c r="KK8" s="9">
        <v>262013571.94999999</v>
      </c>
      <c r="KL8" s="9">
        <v>2687172.32</v>
      </c>
      <c r="KM8" s="9">
        <v>61328780.979999997</v>
      </c>
      <c r="KN8" s="9">
        <v>639736.93999999994</v>
      </c>
      <c r="KO8" s="9"/>
      <c r="KP8" s="9"/>
      <c r="KQ8" s="9"/>
      <c r="KR8" s="9">
        <v>-21115.99</v>
      </c>
      <c r="KS8" s="9">
        <v>225129.91</v>
      </c>
      <c r="KT8" s="9">
        <v>-459440.5</v>
      </c>
      <c r="KU8" s="9">
        <v>-1030965</v>
      </c>
      <c r="KV8" s="9">
        <v>-200794.52</v>
      </c>
      <c r="KW8" s="9">
        <v>-592455.64</v>
      </c>
      <c r="KX8" s="9">
        <v>98349.17</v>
      </c>
      <c r="KY8" s="9">
        <v>-5651446.8099999996</v>
      </c>
      <c r="KZ8" s="9">
        <v>-73971219.120000005</v>
      </c>
      <c r="LA8" s="9">
        <v>15174644.970000001</v>
      </c>
      <c r="LB8" s="9"/>
      <c r="LC8" s="9">
        <v>1039151.62</v>
      </c>
      <c r="LD8" s="9"/>
      <c r="LE8" s="10"/>
      <c r="LF8" s="9">
        <v>262188444.91</v>
      </c>
      <c r="LG8" s="9"/>
      <c r="LH8" s="9"/>
      <c r="LI8" s="9"/>
      <c r="LJ8" s="9">
        <v>15819204.789999999</v>
      </c>
      <c r="LK8" s="9">
        <v>64078183.329999998</v>
      </c>
      <c r="LL8" s="9"/>
      <c r="LM8" s="9"/>
      <c r="LN8" s="9"/>
      <c r="LO8" s="10"/>
      <c r="LP8" s="9">
        <v>-48258978.539999999</v>
      </c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11" t="s">
        <v>1587</v>
      </c>
      <c r="MM8" s="11" t="s">
        <v>1594</v>
      </c>
      <c r="MN8" s="9"/>
      <c r="MO8" s="11" t="s">
        <v>1528</v>
      </c>
      <c r="MP8" s="10"/>
      <c r="MQ8" s="11"/>
      <c r="MR8" s="11"/>
      <c r="MS8" s="11"/>
      <c r="MT8" s="10"/>
      <c r="MU8" s="12"/>
      <c r="MV8" s="9">
        <v>19455432.25</v>
      </c>
      <c r="MW8" s="9"/>
      <c r="MX8" s="9">
        <v>6167154.8499999996</v>
      </c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>
        <v>26819204.789999999</v>
      </c>
      <c r="PC8" s="9"/>
      <c r="PD8" s="9"/>
      <c r="PE8" s="9"/>
      <c r="PF8" s="9"/>
      <c r="PG8" s="9"/>
      <c r="PH8" s="9"/>
      <c r="PI8" s="9">
        <v>26819204.789999999</v>
      </c>
      <c r="PJ8" s="9"/>
      <c r="PK8" s="9"/>
      <c r="PL8" s="9"/>
      <c r="PM8" s="9"/>
      <c r="PN8" s="9"/>
      <c r="PO8" s="9"/>
      <c r="PP8" s="9"/>
      <c r="PQ8" s="9"/>
      <c r="PR8" s="9">
        <v>14000000</v>
      </c>
      <c r="PS8" s="9"/>
      <c r="PT8" s="9"/>
      <c r="PU8" s="9"/>
      <c r="PV8" s="9"/>
      <c r="PW8" s="9"/>
      <c r="PX8" s="9"/>
      <c r="PY8" s="9">
        <v>14000000</v>
      </c>
      <c r="PZ8" s="9">
        <v>14000000</v>
      </c>
      <c r="QA8" s="9">
        <v>14000000</v>
      </c>
      <c r="QB8" s="9"/>
      <c r="QC8" s="9"/>
      <c r="QD8" s="9">
        <v>-225129.91</v>
      </c>
      <c r="QE8" s="9"/>
      <c r="QF8" s="9">
        <v>2377018.36</v>
      </c>
      <c r="QG8" s="9">
        <v>5116628.12</v>
      </c>
      <c r="QH8" s="9"/>
      <c r="QI8" s="9"/>
      <c r="QJ8" s="9"/>
      <c r="QK8" s="9"/>
      <c r="QL8" s="9"/>
      <c r="QM8" s="9"/>
      <c r="QN8" s="9"/>
      <c r="QO8" s="9"/>
      <c r="QP8" s="9"/>
      <c r="QQ8" s="9">
        <v>660235.02</v>
      </c>
      <c r="QR8" s="9">
        <v>480988.56</v>
      </c>
      <c r="QS8" s="9"/>
      <c r="QT8" s="9"/>
      <c r="QU8" s="9"/>
      <c r="QV8" s="9"/>
      <c r="QW8" s="9">
        <v>-16307.61</v>
      </c>
      <c r="QX8" s="9"/>
      <c r="QY8" s="9">
        <v>8393432.5399999991</v>
      </c>
      <c r="QZ8" s="9">
        <v>2032625.08</v>
      </c>
      <c r="RA8" s="9"/>
      <c r="RB8" s="9">
        <v>6360807.46</v>
      </c>
      <c r="RC8" s="9">
        <v>0</v>
      </c>
      <c r="RD8" s="9">
        <v>171787.72</v>
      </c>
      <c r="RE8" s="9"/>
      <c r="RF8" s="9"/>
      <c r="RG8" s="9"/>
      <c r="RH8" s="9"/>
      <c r="RI8" s="9">
        <v>4114921.29</v>
      </c>
      <c r="RJ8" s="9">
        <v>5752563.7300000004</v>
      </c>
      <c r="RK8" s="9"/>
      <c r="RL8" s="9">
        <v>-152428.72</v>
      </c>
      <c r="RM8" s="9"/>
      <c r="RN8" s="9">
        <v>10613.03</v>
      </c>
      <c r="RO8" s="9"/>
      <c r="RP8" s="9"/>
      <c r="RQ8" s="9"/>
      <c r="RR8" s="9"/>
      <c r="RS8" s="9">
        <v>13378145.279999999</v>
      </c>
      <c r="RT8" s="9">
        <v>13504589</v>
      </c>
      <c r="RU8" s="9">
        <v>3082897.74</v>
      </c>
      <c r="RV8" s="9">
        <v>6109036.5599999996</v>
      </c>
      <c r="RW8" s="9">
        <v>1109761.3899999999</v>
      </c>
      <c r="RX8" s="9">
        <v>2918317.32</v>
      </c>
      <c r="RY8" s="9">
        <v>77588139.510000005</v>
      </c>
      <c r="RZ8" s="9"/>
      <c r="SA8" s="9">
        <v>15</v>
      </c>
      <c r="SB8" s="9"/>
      <c r="SC8" s="9"/>
      <c r="SD8" s="9"/>
      <c r="SE8" s="9"/>
      <c r="SF8" s="9">
        <v>-494106.47</v>
      </c>
      <c r="SG8" s="9">
        <v>56842318.420000002</v>
      </c>
      <c r="SH8" s="9">
        <v>52466214.789999999</v>
      </c>
      <c r="SI8" s="9">
        <v>7308961.1200000001</v>
      </c>
      <c r="SJ8" s="9">
        <v>6650895.9699999997</v>
      </c>
      <c r="SK8" s="9">
        <v>42036613.539999999</v>
      </c>
      <c r="SL8" s="9">
        <v>41378548.390000001</v>
      </c>
      <c r="SM8" s="9"/>
      <c r="SN8" s="9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 t="s">
        <v>1839</v>
      </c>
      <c r="TK8" s="11" t="s">
        <v>1803</v>
      </c>
      <c r="TL8" s="11">
        <v>446792600</v>
      </c>
      <c r="TM8" s="11">
        <v>311345600</v>
      </c>
      <c r="TN8" s="11">
        <v>135447000</v>
      </c>
      <c r="TO8" s="11" t="s">
        <v>1778</v>
      </c>
      <c r="TP8" s="11">
        <v>164760400</v>
      </c>
      <c r="TQ8" s="11">
        <v>109985100</v>
      </c>
      <c r="TR8" s="11">
        <v>54775300</v>
      </c>
      <c r="TS8" s="11" t="s">
        <v>1821</v>
      </c>
      <c r="TT8" s="11">
        <v>3616300</v>
      </c>
      <c r="TU8" s="11"/>
      <c r="TV8" s="11"/>
      <c r="TW8" s="11" t="s">
        <v>1808</v>
      </c>
      <c r="TX8" s="11">
        <v>2289800</v>
      </c>
      <c r="TY8" s="11"/>
      <c r="TZ8" s="11"/>
      <c r="UA8" s="11" t="s">
        <v>1782</v>
      </c>
      <c r="UB8" s="11">
        <v>2204200</v>
      </c>
      <c r="UC8" s="11"/>
      <c r="UD8" s="11"/>
      <c r="UE8" s="11" t="s">
        <v>1832</v>
      </c>
      <c r="UF8" s="11" t="s">
        <v>1788</v>
      </c>
      <c r="UG8" s="11">
        <v>200411000</v>
      </c>
      <c r="UH8" s="11"/>
      <c r="UI8" s="11"/>
      <c r="UJ8" s="11" t="s">
        <v>1841</v>
      </c>
      <c r="UK8" s="11">
        <v>146204600</v>
      </c>
      <c r="UL8" s="11"/>
      <c r="UM8" s="11"/>
      <c r="UN8" s="11" t="s">
        <v>1787</v>
      </c>
      <c r="UO8" s="11">
        <v>120650200</v>
      </c>
      <c r="UP8" s="11"/>
      <c r="UQ8" s="11"/>
      <c r="UR8" s="11" t="s">
        <v>1790</v>
      </c>
      <c r="US8" s="11">
        <v>52528300</v>
      </c>
      <c r="UT8" s="11"/>
      <c r="UU8" s="11"/>
      <c r="UV8" s="11" t="s">
        <v>1792</v>
      </c>
      <c r="UW8" s="11">
        <v>34771200</v>
      </c>
      <c r="UX8" s="11"/>
      <c r="UY8" s="11"/>
      <c r="UZ8" s="11">
        <v>350691400</v>
      </c>
      <c r="VA8" s="11">
        <v>48717430.730000004</v>
      </c>
      <c r="VB8" s="11">
        <v>84.37</v>
      </c>
      <c r="VC8" s="11">
        <v>0</v>
      </c>
      <c r="VD8" s="11">
        <v>8420633.6799999997</v>
      </c>
      <c r="VE8" s="11">
        <v>14.58</v>
      </c>
      <c r="VF8" s="11">
        <v>0</v>
      </c>
      <c r="VG8" s="11">
        <v>157339.98000000001</v>
      </c>
      <c r="VH8" s="11">
        <v>0.27</v>
      </c>
      <c r="VI8" s="11">
        <v>0</v>
      </c>
      <c r="VJ8" s="11">
        <v>444919.94999999995</v>
      </c>
      <c r="VK8" s="11">
        <v>0.77</v>
      </c>
      <c r="VL8" s="11">
        <v>0</v>
      </c>
      <c r="VM8" s="11">
        <v>0</v>
      </c>
      <c r="VN8" s="11">
        <v>0</v>
      </c>
      <c r="VO8" s="11">
        <v>0</v>
      </c>
      <c r="VP8" s="11">
        <v>0</v>
      </c>
    </row>
    <row r="9" spans="1:588" ht="13.8">
      <c r="C9" t="s">
        <v>1774</v>
      </c>
      <c r="E9" s="11" t="s">
        <v>1601</v>
      </c>
      <c r="F9" s="9">
        <v>189541211.53</v>
      </c>
      <c r="G9" s="9"/>
      <c r="H9" s="9"/>
      <c r="I9" s="9">
        <v>67906009.379999995</v>
      </c>
      <c r="J9" s="9">
        <v>748360.72</v>
      </c>
      <c r="K9" s="9">
        <v>2760164.03</v>
      </c>
      <c r="L9" s="9"/>
      <c r="M9" s="9"/>
      <c r="N9" s="9">
        <v>754520.55</v>
      </c>
      <c r="O9" s="9">
        <v>55191396.93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>
        <v>3743065.84</v>
      </c>
      <c r="AC9" s="9"/>
      <c r="AD9" s="10"/>
      <c r="AE9" s="9">
        <v>338692236.94999999</v>
      </c>
      <c r="AF9" s="9"/>
      <c r="AG9" s="9"/>
      <c r="AH9" s="9"/>
      <c r="AI9" s="9"/>
      <c r="AJ9" s="9"/>
      <c r="AK9" s="9"/>
      <c r="AL9" s="9"/>
      <c r="AM9" s="9">
        <v>167976248.69</v>
      </c>
      <c r="AN9" s="9"/>
      <c r="AO9" s="9">
        <v>2990655.59</v>
      </c>
      <c r="AP9" s="9"/>
      <c r="AQ9" s="9"/>
      <c r="AR9" s="9"/>
      <c r="AS9" s="9">
        <v>13126474.529999999</v>
      </c>
      <c r="AT9" s="9"/>
      <c r="AU9" s="9"/>
      <c r="AV9" s="9"/>
      <c r="AW9" s="9">
        <v>4200021.43</v>
      </c>
      <c r="AX9" s="9"/>
      <c r="AY9" s="9">
        <v>2594730.04</v>
      </c>
      <c r="AZ9" s="9"/>
      <c r="BA9" s="10"/>
      <c r="BB9" s="9">
        <v>198288130.28</v>
      </c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10"/>
      <c r="BY9" s="9">
        <v>536980367.23000002</v>
      </c>
      <c r="BZ9" s="9"/>
      <c r="CA9" s="9"/>
      <c r="CB9" s="9">
        <v>7507615.6100000003</v>
      </c>
      <c r="CC9" s="9">
        <v>26367865.010000002</v>
      </c>
      <c r="CD9" s="9">
        <v>1349775.46</v>
      </c>
      <c r="CE9" s="9">
        <v>11307716.17</v>
      </c>
      <c r="CF9" s="9">
        <v>1665918.46</v>
      </c>
      <c r="CG9" s="9"/>
      <c r="CH9" s="9"/>
      <c r="CI9" s="9"/>
      <c r="CJ9" s="9">
        <v>12214754.369999999</v>
      </c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>
        <v>1505092.6</v>
      </c>
      <c r="CZ9" s="9"/>
      <c r="DA9" s="10"/>
      <c r="DB9" s="9">
        <v>61918737.68</v>
      </c>
      <c r="DC9" s="9"/>
      <c r="DD9" s="9"/>
      <c r="DE9" s="9"/>
      <c r="DF9" s="9"/>
      <c r="DG9" s="9"/>
      <c r="DH9" s="9"/>
      <c r="DI9" s="9"/>
      <c r="DJ9" s="9">
        <v>7375645</v>
      </c>
      <c r="DK9" s="9"/>
      <c r="DL9" s="9"/>
      <c r="DM9" s="10"/>
      <c r="DN9" s="9">
        <v>7375645</v>
      </c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10"/>
      <c r="EH9" s="9">
        <v>69294382.680000007</v>
      </c>
      <c r="EI9" s="9">
        <v>109160000</v>
      </c>
      <c r="EJ9" s="9"/>
      <c r="EK9" s="9"/>
      <c r="EL9" s="9">
        <v>205087698.40000001</v>
      </c>
      <c r="EM9" s="9">
        <v>18577270.670000002</v>
      </c>
      <c r="EN9" s="9">
        <v>137746003.62</v>
      </c>
      <c r="EO9" s="9"/>
      <c r="EP9" s="9">
        <v>-3220607.24</v>
      </c>
      <c r="EQ9" s="9"/>
      <c r="ER9" s="9"/>
      <c r="ES9" s="9"/>
      <c r="ET9" s="9"/>
      <c r="EU9" s="9"/>
      <c r="EV9" s="10"/>
      <c r="EW9" s="9">
        <v>467350365.44999999</v>
      </c>
      <c r="EX9" s="9">
        <v>335619.1</v>
      </c>
      <c r="EY9" s="9">
        <v>467685984.55000001</v>
      </c>
      <c r="EZ9" s="9"/>
      <c r="FA9" s="10"/>
      <c r="FB9" s="9">
        <v>536980367.23000002</v>
      </c>
      <c r="FC9" s="9">
        <v>251364973.90000001</v>
      </c>
      <c r="FD9" s="9">
        <v>251364973.90000001</v>
      </c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>
        <v>254675255.75</v>
      </c>
      <c r="FT9" s="9">
        <v>190617000.33000001</v>
      </c>
      <c r="FU9" s="9"/>
      <c r="FV9" s="9"/>
      <c r="FW9" s="9"/>
      <c r="FX9" s="9">
        <v>3042563.79</v>
      </c>
      <c r="FY9" s="9">
        <v>14736407.58</v>
      </c>
      <c r="FZ9" s="9">
        <v>26995056.09</v>
      </c>
      <c r="GA9" s="9">
        <v>-1102745.6499999999</v>
      </c>
      <c r="GB9" s="9">
        <v>-810721.95</v>
      </c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>
        <v>2842450.3</v>
      </c>
      <c r="GO9" s="9"/>
      <c r="GP9" s="9"/>
      <c r="GQ9" s="9">
        <v>59111.11</v>
      </c>
      <c r="GR9" s="9">
        <v>6028034.0999999996</v>
      </c>
      <c r="GS9" s="9"/>
      <c r="GT9" s="10"/>
      <c r="GU9" s="9">
        <v>5619313.6600000001</v>
      </c>
      <c r="GV9" s="9">
        <v>204382.02</v>
      </c>
      <c r="GW9" s="9">
        <v>621623.39</v>
      </c>
      <c r="GX9" s="9"/>
      <c r="GY9" s="9"/>
      <c r="GZ9" s="10"/>
      <c r="HA9" s="9">
        <v>5202072.29</v>
      </c>
      <c r="HB9" s="9">
        <v>-159618.07</v>
      </c>
      <c r="HC9" s="9"/>
      <c r="HD9" s="9"/>
      <c r="HE9" s="10"/>
      <c r="HF9" s="9">
        <v>5361690.3600000003</v>
      </c>
      <c r="HG9" s="9">
        <v>5361690.3600000003</v>
      </c>
      <c r="HH9" s="9"/>
      <c r="HI9" s="9">
        <v>-249394.71</v>
      </c>
      <c r="HJ9" s="9">
        <v>5611085.0700000003</v>
      </c>
      <c r="HK9" s="9">
        <v>0.05</v>
      </c>
      <c r="HL9" s="9">
        <v>0.05</v>
      </c>
      <c r="HM9" s="9">
        <v>-2506016.94</v>
      </c>
      <c r="HN9" s="9">
        <v>2855673.42</v>
      </c>
      <c r="HO9" s="9">
        <v>-249394.71</v>
      </c>
      <c r="HP9" s="9">
        <v>3105068.13</v>
      </c>
      <c r="HQ9" s="9">
        <v>277812551.79000002</v>
      </c>
      <c r="HR9" s="9">
        <v>7232336.5599999996</v>
      </c>
      <c r="HS9" s="9">
        <v>14606192.82</v>
      </c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10"/>
      <c r="IH9" s="9">
        <v>299651081.17000002</v>
      </c>
      <c r="II9" s="9"/>
      <c r="IJ9" s="9"/>
      <c r="IK9" s="9">
        <v>124389004.41</v>
      </c>
      <c r="IL9" s="9">
        <v>86986190.370000005</v>
      </c>
      <c r="IM9" s="9">
        <v>5244755.99</v>
      </c>
      <c r="IN9" s="9">
        <v>27011248.469999999</v>
      </c>
      <c r="IO9" s="9"/>
      <c r="IP9" s="9"/>
      <c r="IQ9" s="9"/>
      <c r="IR9" s="9"/>
      <c r="IS9" s="9"/>
      <c r="IT9" s="9"/>
      <c r="IU9" s="10"/>
      <c r="IV9" s="9">
        <v>243631199.24000001</v>
      </c>
      <c r="IW9" s="9">
        <v>56019881.93</v>
      </c>
      <c r="IX9" s="9">
        <v>243900000</v>
      </c>
      <c r="IY9" s="9">
        <v>2842450.3</v>
      </c>
      <c r="IZ9" s="9">
        <v>5656.5</v>
      </c>
      <c r="JA9" s="9"/>
      <c r="JB9" s="9"/>
      <c r="JC9" s="9"/>
      <c r="JD9" s="10"/>
      <c r="JE9" s="9">
        <v>246748106.80000001</v>
      </c>
      <c r="JF9" s="9">
        <v>20449872.510000002</v>
      </c>
      <c r="JG9" s="9">
        <v>244225000</v>
      </c>
      <c r="JH9" s="9"/>
      <c r="JI9" s="9"/>
      <c r="JJ9" s="9"/>
      <c r="JK9" s="9"/>
      <c r="JL9" s="10"/>
      <c r="JM9" s="9">
        <v>264674872.50999999</v>
      </c>
      <c r="JN9" s="9">
        <v>-17926765.710000001</v>
      </c>
      <c r="JO9" s="9">
        <v>3231750</v>
      </c>
      <c r="JP9" s="9"/>
      <c r="JQ9" s="9"/>
      <c r="JR9" s="9"/>
      <c r="JS9" s="9"/>
      <c r="JT9" s="9"/>
      <c r="JU9" s="10"/>
      <c r="JV9" s="9">
        <v>3231750</v>
      </c>
      <c r="JW9" s="9"/>
      <c r="JX9" s="9">
        <v>5676319.9900000002</v>
      </c>
      <c r="JY9" s="9"/>
      <c r="JZ9" s="9">
        <v>29200</v>
      </c>
      <c r="KA9" s="9"/>
      <c r="KB9" s="10"/>
      <c r="KC9" s="9">
        <v>5705519.9900000002</v>
      </c>
      <c r="KD9" s="9">
        <v>-2473769.9900000002</v>
      </c>
      <c r="KE9" s="9">
        <v>-54901.53</v>
      </c>
      <c r="KF9" s="9"/>
      <c r="KG9" s="10"/>
      <c r="KH9" s="9">
        <v>35564444.700000003</v>
      </c>
      <c r="KI9" s="9">
        <v>153976766.83000001</v>
      </c>
      <c r="KJ9" s="9">
        <v>189541211.53</v>
      </c>
      <c r="KK9" s="9">
        <v>5361690.3600000003</v>
      </c>
      <c r="KL9" s="9">
        <v>810721.95</v>
      </c>
      <c r="KM9" s="9">
        <v>23231717.75</v>
      </c>
      <c r="KN9" s="9">
        <v>724215.82</v>
      </c>
      <c r="KO9" s="9">
        <v>150252.79</v>
      </c>
      <c r="KP9" s="9"/>
      <c r="KQ9" s="9"/>
      <c r="KR9" s="9">
        <v>-59111.11</v>
      </c>
      <c r="KS9" s="9">
        <v>425723.15</v>
      </c>
      <c r="KT9" s="9"/>
      <c r="KU9" s="9">
        <v>212.38</v>
      </c>
      <c r="KV9" s="9">
        <v>-2842450.3</v>
      </c>
      <c r="KW9" s="9">
        <v>-1419980.65</v>
      </c>
      <c r="KX9" s="9"/>
      <c r="KY9" s="9">
        <v>4615806.29</v>
      </c>
      <c r="KZ9" s="9">
        <v>21462749.579999998</v>
      </c>
      <c r="LA9" s="9">
        <v>5037636.9400000004</v>
      </c>
      <c r="LB9" s="9"/>
      <c r="LC9" s="9"/>
      <c r="LD9" s="9"/>
      <c r="LE9" s="10"/>
      <c r="LF9" s="9">
        <v>56019881.93</v>
      </c>
      <c r="LG9" s="9"/>
      <c r="LH9" s="9"/>
      <c r="LI9" s="9"/>
      <c r="LJ9" s="9">
        <v>189541211.53</v>
      </c>
      <c r="LK9" s="9">
        <v>153976766.83000001</v>
      </c>
      <c r="LL9" s="9"/>
      <c r="LM9" s="9"/>
      <c r="LN9" s="9"/>
      <c r="LO9" s="10"/>
      <c r="LP9" s="9">
        <v>35564444.700000003</v>
      </c>
      <c r="LQ9" s="9">
        <v>138021391.71000001</v>
      </c>
      <c r="LR9" s="9">
        <v>5611085.0700000003</v>
      </c>
      <c r="LS9" s="9"/>
      <c r="LT9" s="9">
        <v>5676319.9900000002</v>
      </c>
      <c r="LU9" s="9">
        <v>210153.17</v>
      </c>
      <c r="LV9" s="9"/>
      <c r="LW9" s="9"/>
      <c r="LX9" s="9">
        <v>137746003.62</v>
      </c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11" t="s">
        <v>1585</v>
      </c>
      <c r="MM9" s="11" t="s">
        <v>1735</v>
      </c>
      <c r="MN9" s="9">
        <v>350000</v>
      </c>
      <c r="MO9" s="11" t="s">
        <v>1528</v>
      </c>
      <c r="MP9" s="10"/>
      <c r="MQ9" s="11"/>
      <c r="MR9" s="11"/>
      <c r="MS9" s="11"/>
      <c r="MT9" s="10"/>
      <c r="MU9" s="12"/>
      <c r="MV9" s="9">
        <v>7741222.9500000002</v>
      </c>
      <c r="MW9" s="9">
        <v>14337093</v>
      </c>
      <c r="MX9" s="9">
        <v>32402397.41</v>
      </c>
      <c r="MY9" s="9"/>
      <c r="MZ9" s="9"/>
      <c r="NA9" s="9">
        <v>1521405.52</v>
      </c>
      <c r="NB9" s="9"/>
      <c r="NC9" s="9"/>
      <c r="ND9" s="9">
        <v>266004505.56999999</v>
      </c>
      <c r="NE9" s="9">
        <v>98028256.879999995</v>
      </c>
      <c r="NF9" s="9"/>
      <c r="NG9" s="9">
        <v>167976248.69</v>
      </c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>
        <v>17141414.93</v>
      </c>
      <c r="NU9" s="9">
        <v>4014940.4</v>
      </c>
      <c r="NV9" s="9"/>
      <c r="NW9" s="9">
        <v>13126474.529999999</v>
      </c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>
        <v>-366612.04</v>
      </c>
      <c r="QE9" s="9"/>
      <c r="QF9" s="9">
        <v>5957569</v>
      </c>
      <c r="QG9" s="9">
        <v>754520.55</v>
      </c>
      <c r="QH9" s="9"/>
      <c r="QI9" s="9"/>
      <c r="QJ9" s="9"/>
      <c r="QK9" s="9"/>
      <c r="QL9" s="9"/>
      <c r="QM9" s="9"/>
      <c r="QN9" s="9"/>
      <c r="QO9" s="9"/>
      <c r="QP9" s="9"/>
      <c r="QQ9" s="9">
        <v>2842450.3</v>
      </c>
      <c r="QR9" s="9"/>
      <c r="QS9" s="9"/>
      <c r="QT9" s="9"/>
      <c r="QU9" s="9"/>
      <c r="QV9" s="9"/>
      <c r="QW9" s="9">
        <v>8481.7800000000007</v>
      </c>
      <c r="QX9" s="9">
        <v>70465.100000000006</v>
      </c>
      <c r="QY9" s="9">
        <v>9266874.6899999995</v>
      </c>
      <c r="QZ9" s="9">
        <v>1633346.44</v>
      </c>
      <c r="RA9" s="9">
        <v>-22.73</v>
      </c>
      <c r="RB9" s="9">
        <v>7633550.9800000004</v>
      </c>
      <c r="RC9" s="9">
        <v>0</v>
      </c>
      <c r="RD9" s="9">
        <v>810721.95</v>
      </c>
      <c r="RE9" s="9"/>
      <c r="RF9" s="9"/>
      <c r="RG9" s="9"/>
      <c r="RH9" s="9"/>
      <c r="RI9" s="9">
        <v>862.38</v>
      </c>
      <c r="RJ9" s="9">
        <v>889072.16</v>
      </c>
      <c r="RK9" s="9"/>
      <c r="RL9" s="9">
        <v>-238189.7</v>
      </c>
      <c r="RM9" s="9"/>
      <c r="RN9" s="9">
        <v>23653.83</v>
      </c>
      <c r="RO9" s="9"/>
      <c r="RP9" s="9"/>
      <c r="RQ9" s="9">
        <v>21055554.68</v>
      </c>
      <c r="RR9" s="9">
        <v>8.3800000000000008</v>
      </c>
      <c r="RS9" s="9">
        <v>6241315.1699999999</v>
      </c>
      <c r="RT9" s="9">
        <v>14069869.949999999</v>
      </c>
      <c r="RU9" s="9">
        <v>61408.41</v>
      </c>
      <c r="RV9" s="9">
        <v>3907449.46</v>
      </c>
      <c r="RW9" s="9"/>
      <c r="RX9" s="9"/>
      <c r="RY9" s="9">
        <v>2088864.87</v>
      </c>
      <c r="RZ9" s="9">
        <v>4554106.0999999996</v>
      </c>
      <c r="SA9" s="9">
        <v>15</v>
      </c>
      <c r="SB9" s="9"/>
      <c r="SC9" s="9"/>
      <c r="SD9" s="9"/>
      <c r="SE9" s="9"/>
      <c r="SF9" s="9"/>
      <c r="SG9" s="9"/>
      <c r="SH9" s="9">
        <v>85369127.120000005</v>
      </c>
      <c r="SI9" s="9">
        <v>11307716.17</v>
      </c>
      <c r="SJ9" s="9">
        <v>12924779.42</v>
      </c>
      <c r="SK9" s="9">
        <v>73893892.480000004</v>
      </c>
      <c r="SL9" s="9">
        <v>75510955.730000004</v>
      </c>
      <c r="SM9" s="9"/>
      <c r="SN9" s="9"/>
      <c r="SO9" s="11" t="s">
        <v>1835</v>
      </c>
      <c r="SP9" s="11" t="s">
        <v>1794</v>
      </c>
      <c r="SQ9" s="11">
        <v>251067000</v>
      </c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 t="s">
        <v>1840</v>
      </c>
      <c r="TK9" s="11" t="s">
        <v>1804</v>
      </c>
      <c r="TL9" s="11">
        <v>149460000</v>
      </c>
      <c r="TM9" s="11"/>
      <c r="TN9" s="11"/>
      <c r="TO9" s="11" t="s">
        <v>1779</v>
      </c>
      <c r="TP9" s="11">
        <v>35463300</v>
      </c>
      <c r="TQ9" s="11"/>
      <c r="TR9" s="11"/>
      <c r="TS9" s="11" t="s">
        <v>1824</v>
      </c>
      <c r="TT9" s="11">
        <v>34717000</v>
      </c>
      <c r="TU9" s="11"/>
      <c r="TV9" s="11"/>
      <c r="TW9" s="11" t="s">
        <v>1809</v>
      </c>
      <c r="TX9" s="11">
        <v>31426700</v>
      </c>
      <c r="TY9" s="11"/>
      <c r="TZ9" s="11"/>
      <c r="UA9" s="11" t="s">
        <v>1565</v>
      </c>
      <c r="UB9" s="11">
        <v>72450.44</v>
      </c>
      <c r="UC9" s="11">
        <v>69545.62</v>
      </c>
      <c r="UD9" s="11">
        <v>2904.82</v>
      </c>
      <c r="UE9" s="11" t="s">
        <v>1833</v>
      </c>
      <c r="UF9" s="11" t="s">
        <v>1789</v>
      </c>
      <c r="UG9" s="11">
        <v>216350000</v>
      </c>
      <c r="UH9" s="11"/>
      <c r="UI9" s="11"/>
      <c r="UJ9" s="11" t="s">
        <v>1791</v>
      </c>
      <c r="UK9" s="11">
        <v>34717000</v>
      </c>
      <c r="UL9" s="11"/>
      <c r="UM9" s="11"/>
      <c r="UN9" s="11" t="s">
        <v>1725</v>
      </c>
      <c r="UO9" s="11">
        <v>72431.62</v>
      </c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>
        <v>194100000</v>
      </c>
      <c r="VB9" s="11">
        <v>100</v>
      </c>
      <c r="VC9" s="11">
        <v>970500</v>
      </c>
      <c r="VD9" s="11">
        <v>0</v>
      </c>
      <c r="VE9" s="11">
        <v>0</v>
      </c>
      <c r="VF9" s="11">
        <v>0</v>
      </c>
      <c r="VG9" s="11">
        <v>0</v>
      </c>
      <c r="VH9" s="11">
        <v>0</v>
      </c>
      <c r="VI9" s="11">
        <v>0</v>
      </c>
      <c r="VJ9" s="11">
        <v>0</v>
      </c>
      <c r="VK9" s="11">
        <v>0</v>
      </c>
      <c r="VL9" s="11">
        <v>0</v>
      </c>
      <c r="VM9" s="11">
        <v>0</v>
      </c>
      <c r="VN9" s="11">
        <v>0</v>
      </c>
      <c r="VO9" s="11">
        <v>0</v>
      </c>
      <c r="VP9" s="11">
        <v>0</v>
      </c>
    </row>
    <row r="10" spans="1:588" ht="13.8">
      <c r="C10" t="s">
        <v>1566</v>
      </c>
      <c r="E10" s="11" t="s">
        <v>1602</v>
      </c>
      <c r="F10" s="9">
        <v>5639652485.4499998</v>
      </c>
      <c r="G10" s="9"/>
      <c r="H10" s="9">
        <v>58964950</v>
      </c>
      <c r="I10" s="9">
        <v>1771530816.78</v>
      </c>
      <c r="J10" s="9">
        <v>16279731612.379999</v>
      </c>
      <c r="K10" s="9">
        <v>77359477.519999996</v>
      </c>
      <c r="L10" s="9"/>
      <c r="M10" s="9"/>
      <c r="N10" s="9">
        <v>9354497.9199999999</v>
      </c>
      <c r="O10" s="9">
        <v>9673384608.25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v>473759203.54000002</v>
      </c>
      <c r="AC10" s="9"/>
      <c r="AD10" s="10"/>
      <c r="AE10" s="9">
        <v>33983737651.84</v>
      </c>
      <c r="AF10" s="9"/>
      <c r="AG10" s="9"/>
      <c r="AH10" s="9">
        <v>369938380</v>
      </c>
      <c r="AI10" s="9">
        <v>100000000</v>
      </c>
      <c r="AJ10" s="9">
        <v>323978874.14999998</v>
      </c>
      <c r="AK10" s="9">
        <v>1907804406.77</v>
      </c>
      <c r="AL10" s="9"/>
      <c r="AM10" s="9">
        <v>4549706173.0100002</v>
      </c>
      <c r="AN10" s="9"/>
      <c r="AO10" s="9">
        <v>275996345.81</v>
      </c>
      <c r="AP10" s="9"/>
      <c r="AQ10" s="9"/>
      <c r="AR10" s="9"/>
      <c r="AS10" s="9">
        <v>768104928.36000001</v>
      </c>
      <c r="AT10" s="9"/>
      <c r="AU10" s="9"/>
      <c r="AV10" s="9">
        <v>61155495.340000004</v>
      </c>
      <c r="AW10" s="9">
        <v>3752298.38</v>
      </c>
      <c r="AX10" s="9"/>
      <c r="AY10" s="9"/>
      <c r="AZ10" s="9"/>
      <c r="BA10" s="10"/>
      <c r="BB10" s="9">
        <v>8360436901.8199997</v>
      </c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10"/>
      <c r="BY10" s="9">
        <v>42344174553.660004</v>
      </c>
      <c r="BZ10" s="9">
        <v>2542700000</v>
      </c>
      <c r="CA10" s="9"/>
      <c r="CB10" s="9">
        <v>5713330000</v>
      </c>
      <c r="CC10" s="9">
        <v>1153095691.1600001</v>
      </c>
      <c r="CD10" s="9">
        <v>52184496.100000001</v>
      </c>
      <c r="CE10" s="9">
        <v>11459888.960000001</v>
      </c>
      <c r="CF10" s="9">
        <v>909639678.86000001</v>
      </c>
      <c r="CG10" s="9"/>
      <c r="CH10" s="9">
        <v>49921958.420000002</v>
      </c>
      <c r="CI10" s="9"/>
      <c r="CJ10" s="9">
        <v>137147106.33000001</v>
      </c>
      <c r="CK10" s="9"/>
      <c r="CL10" s="9"/>
      <c r="CM10" s="9"/>
      <c r="CN10" s="9">
        <v>1386631583.95</v>
      </c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10"/>
      <c r="DB10" s="9">
        <v>11956110403.780001</v>
      </c>
      <c r="DC10" s="9">
        <v>9910686600.9200001</v>
      </c>
      <c r="DD10" s="9">
        <v>500000000</v>
      </c>
      <c r="DE10" s="9">
        <v>2650298783.0999999</v>
      </c>
      <c r="DF10" s="9"/>
      <c r="DG10" s="9"/>
      <c r="DH10" s="9"/>
      <c r="DI10" s="9"/>
      <c r="DJ10" s="9"/>
      <c r="DK10" s="9"/>
      <c r="DL10" s="9"/>
      <c r="DM10" s="10"/>
      <c r="DN10" s="9">
        <v>13060985384.02</v>
      </c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10"/>
      <c r="EH10" s="9">
        <v>25017095787.799999</v>
      </c>
      <c r="EI10" s="9">
        <v>651258100</v>
      </c>
      <c r="EJ10" s="9"/>
      <c r="EK10" s="9"/>
      <c r="EL10" s="9">
        <v>14168482311.639999</v>
      </c>
      <c r="EM10" s="9">
        <v>4745.82</v>
      </c>
      <c r="EN10" s="9">
        <v>452540962.16000003</v>
      </c>
      <c r="EO10" s="9"/>
      <c r="EP10" s="9"/>
      <c r="EQ10" s="9"/>
      <c r="ER10" s="9"/>
      <c r="ES10" s="9"/>
      <c r="ET10" s="9"/>
      <c r="EU10" s="9"/>
      <c r="EV10" s="10"/>
      <c r="EW10" s="9">
        <v>15272286119.620001</v>
      </c>
      <c r="EX10" s="9">
        <v>2054792646.24</v>
      </c>
      <c r="EY10" s="9">
        <v>17327078765.860001</v>
      </c>
      <c r="EZ10" s="9"/>
      <c r="FA10" s="10"/>
      <c r="FB10" s="9">
        <v>42344174553.660004</v>
      </c>
      <c r="FC10" s="9">
        <v>2575242734.1900001</v>
      </c>
      <c r="FD10" s="9">
        <v>2575242734.1900001</v>
      </c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>
        <v>2458814457.8000002</v>
      </c>
      <c r="FT10" s="9">
        <v>2038505638.3299999</v>
      </c>
      <c r="FU10" s="9"/>
      <c r="FV10" s="9"/>
      <c r="FW10" s="9"/>
      <c r="FX10" s="9">
        <v>64036442.68</v>
      </c>
      <c r="FY10" s="9">
        <v>104744553.47</v>
      </c>
      <c r="FZ10" s="9">
        <v>168887244.56999999</v>
      </c>
      <c r="GA10" s="9">
        <v>82552153.680000007</v>
      </c>
      <c r="GB10" s="9">
        <v>-88425.07</v>
      </c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>
        <v>34273777.439999998</v>
      </c>
      <c r="GO10" s="9">
        <v>-14932014.49</v>
      </c>
      <c r="GP10" s="9"/>
      <c r="GQ10" s="9">
        <v>-127681.2</v>
      </c>
      <c r="GR10" s="9">
        <v>206448999.34</v>
      </c>
      <c r="GS10" s="9"/>
      <c r="GT10" s="10"/>
      <c r="GU10" s="9">
        <v>357023371.97000003</v>
      </c>
      <c r="GV10" s="9">
        <v>3046381.66</v>
      </c>
      <c r="GW10" s="9">
        <v>492118.21</v>
      </c>
      <c r="GX10" s="9"/>
      <c r="GY10" s="9"/>
      <c r="GZ10" s="10"/>
      <c r="HA10" s="9">
        <v>359577635.42000002</v>
      </c>
      <c r="HB10" s="9">
        <v>115241812.01000001</v>
      </c>
      <c r="HC10" s="9"/>
      <c r="HD10" s="9"/>
      <c r="HE10" s="10"/>
      <c r="HF10" s="9">
        <v>244335823.41</v>
      </c>
      <c r="HG10" s="9">
        <v>244335823.41</v>
      </c>
      <c r="HH10" s="9"/>
      <c r="HI10" s="9">
        <v>54592149.289999999</v>
      </c>
      <c r="HJ10" s="9">
        <v>189743674.12</v>
      </c>
      <c r="HK10" s="9"/>
      <c r="HL10" s="9"/>
      <c r="HM10" s="9"/>
      <c r="HN10" s="9">
        <v>244335823.41</v>
      </c>
      <c r="HO10" s="9">
        <v>54592149.289999999</v>
      </c>
      <c r="HP10" s="9">
        <v>189743674.12</v>
      </c>
      <c r="HQ10" s="9">
        <v>2029004164.97</v>
      </c>
      <c r="HR10" s="9"/>
      <c r="HS10" s="9">
        <v>1846269603.3299999</v>
      </c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10"/>
      <c r="IH10" s="9">
        <v>3875273768.3000002</v>
      </c>
      <c r="II10" s="9"/>
      <c r="IJ10" s="9"/>
      <c r="IK10" s="9">
        <v>1223154242.8599999</v>
      </c>
      <c r="IL10" s="9">
        <v>123649042.87</v>
      </c>
      <c r="IM10" s="9">
        <v>143089687.40000001</v>
      </c>
      <c r="IN10" s="9">
        <v>2278065069.7199998</v>
      </c>
      <c r="IO10" s="9"/>
      <c r="IP10" s="9"/>
      <c r="IQ10" s="9"/>
      <c r="IR10" s="9"/>
      <c r="IS10" s="9"/>
      <c r="IT10" s="9"/>
      <c r="IU10" s="10"/>
      <c r="IV10" s="9">
        <v>3767958042.8499999</v>
      </c>
      <c r="IW10" s="9">
        <v>107315725.45</v>
      </c>
      <c r="IX10" s="9"/>
      <c r="IY10" s="9">
        <v>31238444.84</v>
      </c>
      <c r="IZ10" s="9"/>
      <c r="JA10" s="9"/>
      <c r="JB10" s="9"/>
      <c r="JC10" s="9"/>
      <c r="JD10" s="10"/>
      <c r="JE10" s="9">
        <v>31238444.84</v>
      </c>
      <c r="JF10" s="9">
        <v>483028585.10000002</v>
      </c>
      <c r="JG10" s="9">
        <v>140000000</v>
      </c>
      <c r="JH10" s="9"/>
      <c r="JI10" s="9"/>
      <c r="JJ10" s="9">
        <v>341841781.99000001</v>
      </c>
      <c r="JK10" s="9"/>
      <c r="JL10" s="10"/>
      <c r="JM10" s="9">
        <v>964870367.09000003</v>
      </c>
      <c r="JN10" s="9">
        <v>-933631922.25</v>
      </c>
      <c r="JO10" s="9">
        <v>2245456000</v>
      </c>
      <c r="JP10" s="9"/>
      <c r="JQ10" s="9">
        <v>9357107333.3400002</v>
      </c>
      <c r="JR10" s="9">
        <v>1053956335.0599999</v>
      </c>
      <c r="JS10" s="9"/>
      <c r="JT10" s="9"/>
      <c r="JU10" s="10"/>
      <c r="JV10" s="9">
        <v>12656519668.4</v>
      </c>
      <c r="JW10" s="9">
        <v>9007445453.9200001</v>
      </c>
      <c r="JX10" s="9">
        <v>665886123.13999999</v>
      </c>
      <c r="JY10" s="9"/>
      <c r="JZ10" s="9">
        <v>2661314039.02</v>
      </c>
      <c r="KA10" s="9"/>
      <c r="KB10" s="10"/>
      <c r="KC10" s="9">
        <v>12334645616.08</v>
      </c>
      <c r="KD10" s="9">
        <v>321874052.31999999</v>
      </c>
      <c r="KE10" s="9"/>
      <c r="KF10" s="9"/>
      <c r="KG10" s="10"/>
      <c r="KH10" s="9">
        <v>-504442144.48000002</v>
      </c>
      <c r="KI10" s="9">
        <v>1992844538.4200001</v>
      </c>
      <c r="KJ10" s="9">
        <v>1488402393.9400001</v>
      </c>
      <c r="KK10" s="9">
        <v>244335823.41</v>
      </c>
      <c r="KL10" s="9">
        <v>-88425.07</v>
      </c>
      <c r="KM10" s="9">
        <v>161945559.11000001</v>
      </c>
      <c r="KN10" s="9">
        <v>22431212.66</v>
      </c>
      <c r="KO10" s="9">
        <v>16798842.460000001</v>
      </c>
      <c r="KP10" s="9"/>
      <c r="KQ10" s="9"/>
      <c r="KR10" s="9">
        <v>127681.2</v>
      </c>
      <c r="KS10" s="9"/>
      <c r="KT10" s="9"/>
      <c r="KU10" s="9">
        <v>114100676.54000001</v>
      </c>
      <c r="KV10" s="9">
        <v>-34273777.439999998</v>
      </c>
      <c r="KW10" s="9">
        <v>23291.72</v>
      </c>
      <c r="KX10" s="9"/>
      <c r="KY10" s="9">
        <v>618851572.83000004</v>
      </c>
      <c r="KZ10" s="9">
        <v>-2444183890.23</v>
      </c>
      <c r="LA10" s="9">
        <v>1407247158.26</v>
      </c>
      <c r="LB10" s="9"/>
      <c r="LC10" s="9"/>
      <c r="LD10" s="9"/>
      <c r="LE10" s="10"/>
      <c r="LF10" s="9">
        <v>107315725.45</v>
      </c>
      <c r="LG10" s="9"/>
      <c r="LH10" s="9"/>
      <c r="LI10" s="9"/>
      <c r="LJ10" s="9">
        <v>1488402393.9400001</v>
      </c>
      <c r="LK10" s="9">
        <v>1992844538.4200001</v>
      </c>
      <c r="LL10" s="9"/>
      <c r="LM10" s="9"/>
      <c r="LN10" s="9"/>
      <c r="LO10" s="10"/>
      <c r="LP10" s="9">
        <v>-504442144.48000002</v>
      </c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11" t="s">
        <v>1588</v>
      </c>
      <c r="MM10" s="11"/>
      <c r="MN10" s="9"/>
      <c r="MO10" s="11" t="s">
        <v>1528</v>
      </c>
      <c r="MP10" s="10"/>
      <c r="MQ10" s="11"/>
      <c r="MR10" s="11"/>
      <c r="MS10" s="11"/>
      <c r="MT10" s="10"/>
      <c r="MU10" s="12"/>
      <c r="MV10" s="9">
        <v>0</v>
      </c>
      <c r="MW10" s="9"/>
      <c r="MX10" s="9">
        <v>0</v>
      </c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>
        <v>114100676.54000001</v>
      </c>
      <c r="RJ10" s="9">
        <v>35847907.649999999</v>
      </c>
      <c r="RK10" s="9"/>
      <c r="RL10" s="9">
        <v>-92539.57</v>
      </c>
      <c r="RM10" s="9">
        <v>4391924.3600000003</v>
      </c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11"/>
      <c r="SP10" s="18" t="s">
        <v>1561</v>
      </c>
      <c r="SQ10" s="11"/>
      <c r="SR10" s="11"/>
      <c r="SS10" s="11"/>
      <c r="ST10" s="18" t="s">
        <v>1561</v>
      </c>
      <c r="SU10" s="11"/>
      <c r="SV10" s="11"/>
      <c r="SW10" s="11"/>
      <c r="SX10" s="18" t="s">
        <v>1561</v>
      </c>
      <c r="SY10" s="11"/>
      <c r="SZ10" s="11"/>
      <c r="TA10" s="11"/>
      <c r="TB10" s="18" t="s">
        <v>1561</v>
      </c>
      <c r="TC10" s="11"/>
      <c r="TD10" s="11"/>
      <c r="TE10" s="11"/>
      <c r="TF10" s="18" t="s">
        <v>1561</v>
      </c>
      <c r="TG10" s="11"/>
      <c r="TH10" s="11"/>
      <c r="TI10" s="11"/>
      <c r="TJ10" s="11"/>
      <c r="TK10" s="11"/>
      <c r="TL10" s="11"/>
      <c r="TM10" s="11"/>
      <c r="TN10" s="11"/>
      <c r="TO10" s="11"/>
      <c r="TP10" s="11"/>
      <c r="TQ10" s="11"/>
      <c r="TR10" s="11"/>
      <c r="TS10" s="11"/>
      <c r="TT10" s="11"/>
      <c r="TU10" s="11"/>
      <c r="TV10" s="11"/>
      <c r="TW10" s="11"/>
      <c r="TX10" s="11"/>
      <c r="TY10" s="11"/>
      <c r="TZ10" s="11"/>
      <c r="UA10" s="11"/>
      <c r="UB10" s="11"/>
      <c r="UC10" s="11"/>
      <c r="UD10" s="11"/>
      <c r="UE10" s="11"/>
      <c r="UF10" s="11"/>
      <c r="UG10" s="11"/>
      <c r="UH10" s="11"/>
      <c r="UI10" s="11"/>
      <c r="UJ10" s="11"/>
      <c r="UK10" s="11"/>
      <c r="UL10" s="11"/>
      <c r="UM10" s="11"/>
      <c r="UN10" s="11"/>
      <c r="UO10" s="11"/>
      <c r="UP10" s="11"/>
      <c r="UQ10" s="11"/>
      <c r="UR10" s="11"/>
      <c r="US10" s="11"/>
      <c r="UT10" s="11"/>
      <c r="UU10" s="11"/>
      <c r="UV10" s="11"/>
      <c r="UW10" s="11"/>
      <c r="UX10" s="11"/>
      <c r="UY10" s="11"/>
      <c r="UZ10" s="11"/>
      <c r="VA10" s="11"/>
      <c r="VB10" s="11"/>
      <c r="VC10" s="11"/>
      <c r="VD10" s="11"/>
      <c r="VE10" s="11"/>
      <c r="VF10" s="11"/>
      <c r="VG10" s="11"/>
      <c r="VH10" s="11"/>
      <c r="VI10" s="11"/>
      <c r="VJ10" s="11"/>
      <c r="VK10" s="11"/>
      <c r="VL10" s="11"/>
      <c r="VM10" s="11"/>
      <c r="VN10" s="11"/>
      <c r="VO10" s="11"/>
      <c r="VP10" s="11"/>
    </row>
    <row r="11" spans="1:588" ht="13.8">
      <c r="C11" t="s">
        <v>1567</v>
      </c>
      <c r="E11" s="11" t="s">
        <v>1603</v>
      </c>
      <c r="F11" s="9">
        <v>3073305999.1500001</v>
      </c>
      <c r="G11" s="9"/>
      <c r="H11" s="9">
        <v>995618.88</v>
      </c>
      <c r="I11" s="9">
        <v>459380365.25</v>
      </c>
      <c r="J11" s="9">
        <v>2134942982.6600001</v>
      </c>
      <c r="K11" s="9">
        <v>902189641.23000002</v>
      </c>
      <c r="L11" s="9"/>
      <c r="M11" s="9">
        <v>14000000</v>
      </c>
      <c r="N11" s="9">
        <v>19328302.030000001</v>
      </c>
      <c r="O11" s="9">
        <v>7711630394.0699997</v>
      </c>
      <c r="P11" s="9"/>
      <c r="Q11" s="9"/>
      <c r="R11" s="9"/>
      <c r="S11" s="9">
        <v>30000000</v>
      </c>
      <c r="T11" s="9"/>
      <c r="U11" s="9"/>
      <c r="V11" s="9"/>
      <c r="W11" s="9"/>
      <c r="X11" s="9"/>
      <c r="Y11" s="9"/>
      <c r="Z11" s="9"/>
      <c r="AA11" s="9"/>
      <c r="AB11" s="9">
        <v>342626537.60000002</v>
      </c>
      <c r="AC11" s="9"/>
      <c r="AD11" s="10"/>
      <c r="AE11" s="9">
        <v>14688399840.870001</v>
      </c>
      <c r="AF11" s="9"/>
      <c r="AG11" s="9"/>
      <c r="AH11" s="9">
        <v>1525270668.23</v>
      </c>
      <c r="AI11" s="9"/>
      <c r="AJ11" s="9">
        <v>1783260865</v>
      </c>
      <c r="AK11" s="9">
        <v>1048604411.66</v>
      </c>
      <c r="AL11" s="9">
        <v>16639572.33</v>
      </c>
      <c r="AM11" s="9">
        <v>1733508126.8599999</v>
      </c>
      <c r="AN11" s="9"/>
      <c r="AO11" s="9">
        <v>214361252.86000001</v>
      </c>
      <c r="AP11" s="9">
        <v>6615252.7999999998</v>
      </c>
      <c r="AQ11" s="9">
        <v>16255338.140000001</v>
      </c>
      <c r="AR11" s="9"/>
      <c r="AS11" s="9">
        <v>966510220.44000006</v>
      </c>
      <c r="AT11" s="9">
        <v>1904310.38</v>
      </c>
      <c r="AU11" s="9">
        <v>2220021373.3600001</v>
      </c>
      <c r="AV11" s="9">
        <v>134781949.62</v>
      </c>
      <c r="AW11" s="9">
        <v>244834234.38</v>
      </c>
      <c r="AX11" s="9"/>
      <c r="AY11" s="9">
        <v>726331581.32000005</v>
      </c>
      <c r="AZ11" s="9"/>
      <c r="BA11" s="10"/>
      <c r="BB11" s="9">
        <v>10638899157.379999</v>
      </c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10"/>
      <c r="BY11" s="9">
        <v>25327298998.25</v>
      </c>
      <c r="BZ11" s="9">
        <v>1910190000</v>
      </c>
      <c r="CA11" s="9"/>
      <c r="CB11" s="9">
        <v>474592262.69999999</v>
      </c>
      <c r="CC11" s="9">
        <v>621055029.49000001</v>
      </c>
      <c r="CD11" s="9">
        <v>3025125320.4099998</v>
      </c>
      <c r="CE11" s="9">
        <v>103708383.62</v>
      </c>
      <c r="CF11" s="9">
        <v>114538770.44</v>
      </c>
      <c r="CG11" s="9"/>
      <c r="CH11" s="9">
        <v>151343591.86000001</v>
      </c>
      <c r="CI11" s="9"/>
      <c r="CJ11" s="9">
        <v>1501972391.53</v>
      </c>
      <c r="CK11" s="9"/>
      <c r="CL11" s="9"/>
      <c r="CM11" s="9"/>
      <c r="CN11" s="9">
        <v>1317597091.6600001</v>
      </c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>
        <v>500000000</v>
      </c>
      <c r="CZ11" s="9"/>
      <c r="DA11" s="10"/>
      <c r="DB11" s="9">
        <v>9720122841.7099991</v>
      </c>
      <c r="DC11" s="9">
        <v>4988500000</v>
      </c>
      <c r="DD11" s="9">
        <v>4827267079.0500002</v>
      </c>
      <c r="DE11" s="9">
        <v>1226725355.52</v>
      </c>
      <c r="DF11" s="9"/>
      <c r="DG11" s="9">
        <v>71270385.170000002</v>
      </c>
      <c r="DH11" s="9"/>
      <c r="DI11" s="9">
        <v>339460217.93000001</v>
      </c>
      <c r="DJ11" s="9">
        <v>57629341.280000001</v>
      </c>
      <c r="DK11" s="9"/>
      <c r="DL11" s="9"/>
      <c r="DM11" s="10"/>
      <c r="DN11" s="9">
        <v>11510852378.950001</v>
      </c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10"/>
      <c r="EH11" s="9">
        <v>21230975220.66</v>
      </c>
      <c r="EI11" s="9">
        <v>1000000000</v>
      </c>
      <c r="EJ11" s="9"/>
      <c r="EK11" s="9"/>
      <c r="EL11" s="9">
        <v>1383009658.1700001</v>
      </c>
      <c r="EM11" s="9"/>
      <c r="EN11" s="9">
        <v>295262520.48000002</v>
      </c>
      <c r="EO11" s="9"/>
      <c r="EP11" s="9">
        <v>136918035.03</v>
      </c>
      <c r="EQ11" s="9"/>
      <c r="ER11" s="9"/>
      <c r="ES11" s="9"/>
      <c r="ET11" s="9"/>
      <c r="EU11" s="9"/>
      <c r="EV11" s="10"/>
      <c r="EW11" s="9">
        <v>2815190213.6799998</v>
      </c>
      <c r="EX11" s="9">
        <v>1281133563.9100001</v>
      </c>
      <c r="EY11" s="9">
        <v>4096323777.5900002</v>
      </c>
      <c r="EZ11" s="9"/>
      <c r="FA11" s="10"/>
      <c r="FB11" s="9">
        <v>25327298998.25</v>
      </c>
      <c r="FC11" s="9">
        <v>3387456587.4299998</v>
      </c>
      <c r="FD11" s="9">
        <v>3387456587.4299998</v>
      </c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>
        <v>3706157001.21</v>
      </c>
      <c r="FT11" s="9">
        <v>2361597780.4400001</v>
      </c>
      <c r="FU11" s="9"/>
      <c r="FV11" s="9"/>
      <c r="FW11" s="9"/>
      <c r="FX11" s="9">
        <v>32938567.02</v>
      </c>
      <c r="FY11" s="9">
        <v>432660870.79000002</v>
      </c>
      <c r="FZ11" s="9">
        <v>373807200.12</v>
      </c>
      <c r="GA11" s="9">
        <v>461456570.62</v>
      </c>
      <c r="GB11" s="9">
        <v>-20784308.809999999</v>
      </c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>
        <v>382318033.67000002</v>
      </c>
      <c r="GN11" s="9">
        <v>-30390456.91</v>
      </c>
      <c r="GO11" s="9"/>
      <c r="GP11" s="9"/>
      <c r="GQ11" s="9">
        <v>-2744758.28</v>
      </c>
      <c r="GR11" s="9">
        <v>89707198.650000006</v>
      </c>
      <c r="GS11" s="9"/>
      <c r="GT11" s="10"/>
      <c r="GU11" s="9">
        <v>120189603.34999999</v>
      </c>
      <c r="GV11" s="9">
        <v>112296036.41</v>
      </c>
      <c r="GW11" s="9">
        <v>6614961.7000000002</v>
      </c>
      <c r="GX11" s="9"/>
      <c r="GY11" s="9"/>
      <c r="GZ11" s="10"/>
      <c r="HA11" s="9">
        <v>225870678.06</v>
      </c>
      <c r="HB11" s="9">
        <v>57073140.109999999</v>
      </c>
      <c r="HC11" s="9"/>
      <c r="HD11" s="9"/>
      <c r="HE11" s="10"/>
      <c r="HF11" s="9">
        <v>168797537.94999999</v>
      </c>
      <c r="HG11" s="9"/>
      <c r="HH11" s="9"/>
      <c r="HI11" s="9">
        <v>133292753.03</v>
      </c>
      <c r="HJ11" s="9">
        <v>35504784.920000002</v>
      </c>
      <c r="HK11" s="9"/>
      <c r="HL11" s="9"/>
      <c r="HM11" s="9"/>
      <c r="HN11" s="9">
        <v>168797537.94999999</v>
      </c>
      <c r="HO11" s="9">
        <v>133292753.03</v>
      </c>
      <c r="HP11" s="9">
        <v>35504784.920000002</v>
      </c>
      <c r="HQ11" s="9">
        <v>6070995333.4099998</v>
      </c>
      <c r="HR11" s="9">
        <v>397952.95</v>
      </c>
      <c r="HS11" s="9">
        <v>4671320518.0100002</v>
      </c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10"/>
      <c r="IH11" s="9">
        <v>10742713804.370001</v>
      </c>
      <c r="II11" s="9"/>
      <c r="IJ11" s="9"/>
      <c r="IK11" s="9">
        <v>5544720856.2700005</v>
      </c>
      <c r="IL11" s="9">
        <v>455668813.72000003</v>
      </c>
      <c r="IM11" s="9">
        <v>235103979.28999999</v>
      </c>
      <c r="IN11" s="9">
        <v>5489698645.1999998</v>
      </c>
      <c r="IO11" s="9"/>
      <c r="IP11" s="9"/>
      <c r="IQ11" s="9"/>
      <c r="IR11" s="9"/>
      <c r="IS11" s="9"/>
      <c r="IT11" s="9"/>
      <c r="IU11" s="10"/>
      <c r="IV11" s="9">
        <v>11725192294.48</v>
      </c>
      <c r="IW11" s="9">
        <v>-982478490.11000001</v>
      </c>
      <c r="IX11" s="9">
        <v>2848293028.23</v>
      </c>
      <c r="IY11" s="9">
        <v>7839436.6600000001</v>
      </c>
      <c r="IZ11" s="9">
        <v>17888.560000000001</v>
      </c>
      <c r="JA11" s="9">
        <v>-1669108.18</v>
      </c>
      <c r="JB11" s="9">
        <v>459378.67</v>
      </c>
      <c r="JC11" s="9"/>
      <c r="JD11" s="10"/>
      <c r="JE11" s="9">
        <v>2854940623.9400001</v>
      </c>
      <c r="JF11" s="9">
        <v>326780614.97000003</v>
      </c>
      <c r="JG11" s="9">
        <v>4673487238.1099997</v>
      </c>
      <c r="JH11" s="9"/>
      <c r="JI11" s="9">
        <v>-231382650.52000001</v>
      </c>
      <c r="JJ11" s="9">
        <v>824094031.94000006</v>
      </c>
      <c r="JK11" s="9"/>
      <c r="JL11" s="10"/>
      <c r="JM11" s="9">
        <v>5592979234.5</v>
      </c>
      <c r="JN11" s="9">
        <v>-2738038610.5599999</v>
      </c>
      <c r="JO11" s="9">
        <v>88508000</v>
      </c>
      <c r="JP11" s="9">
        <v>88408000</v>
      </c>
      <c r="JQ11" s="9">
        <v>8859047377.7800007</v>
      </c>
      <c r="JR11" s="9">
        <v>353263454.14999998</v>
      </c>
      <c r="JS11" s="9"/>
      <c r="JT11" s="9"/>
      <c r="JU11" s="10"/>
      <c r="JV11" s="9">
        <v>9300818831.9300003</v>
      </c>
      <c r="JW11" s="9">
        <v>3596058841.77</v>
      </c>
      <c r="JX11" s="9">
        <v>665578821.55999994</v>
      </c>
      <c r="JY11" s="9"/>
      <c r="JZ11" s="9">
        <v>324194548.19</v>
      </c>
      <c r="KA11" s="9"/>
      <c r="KB11" s="10"/>
      <c r="KC11" s="9">
        <v>4585832211.5200005</v>
      </c>
      <c r="KD11" s="9">
        <v>4714986620.4099998</v>
      </c>
      <c r="KE11" s="9">
        <v>105925.82</v>
      </c>
      <c r="KF11" s="9"/>
      <c r="KG11" s="10"/>
      <c r="KH11" s="9">
        <v>994575445.55999994</v>
      </c>
      <c r="KI11" s="9">
        <v>1570190148.8699999</v>
      </c>
      <c r="KJ11" s="9">
        <v>2564765594.4299998</v>
      </c>
      <c r="KK11" s="9">
        <v>168797537.94999999</v>
      </c>
      <c r="KL11" s="9">
        <v>20784308.809999999</v>
      </c>
      <c r="KM11" s="9">
        <v>86128849.840000004</v>
      </c>
      <c r="KN11" s="9">
        <v>23378467.5</v>
      </c>
      <c r="KO11" s="9">
        <v>22526067.5</v>
      </c>
      <c r="KP11" s="9"/>
      <c r="KQ11" s="9"/>
      <c r="KR11" s="9">
        <v>3599711.43</v>
      </c>
      <c r="KS11" s="9">
        <v>83317.960000000006</v>
      </c>
      <c r="KT11" s="9">
        <v>-382318033.67000002</v>
      </c>
      <c r="KU11" s="9">
        <v>617409318.94000006</v>
      </c>
      <c r="KV11" s="9">
        <v>30390456.91</v>
      </c>
      <c r="KW11" s="9">
        <v>-126282869.90000001</v>
      </c>
      <c r="KX11" s="9">
        <v>142866151.63</v>
      </c>
      <c r="KY11" s="9">
        <v>-3521762076.1100001</v>
      </c>
      <c r="KZ11" s="9">
        <v>576863873.26999998</v>
      </c>
      <c r="LA11" s="9">
        <v>1355056427.8299999</v>
      </c>
      <c r="LB11" s="9"/>
      <c r="LC11" s="9"/>
      <c r="LD11" s="9"/>
      <c r="LE11" s="10"/>
      <c r="LF11" s="9">
        <v>-982478490.11000001</v>
      </c>
      <c r="LG11" s="9"/>
      <c r="LH11" s="9"/>
      <c r="LI11" s="9"/>
      <c r="LJ11" s="9">
        <v>2564765594.4299998</v>
      </c>
      <c r="LK11" s="9">
        <v>1570190148.8699999</v>
      </c>
      <c r="LL11" s="9"/>
      <c r="LM11" s="9"/>
      <c r="LN11" s="9"/>
      <c r="LO11" s="10"/>
      <c r="LP11" s="9">
        <v>994575445.55999994</v>
      </c>
      <c r="LQ11" s="9">
        <v>154694426.47999999</v>
      </c>
      <c r="LR11" s="9">
        <v>35504784.920000002</v>
      </c>
      <c r="LS11" s="9"/>
      <c r="LT11" s="9"/>
      <c r="LU11" s="9"/>
      <c r="LV11" s="9"/>
      <c r="LW11" s="9"/>
      <c r="LX11" s="9">
        <v>295262520.48000002</v>
      </c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11" t="s">
        <v>1588</v>
      </c>
      <c r="MM11" s="11"/>
      <c r="MN11" s="9"/>
      <c r="MO11" s="11" t="s">
        <v>1528</v>
      </c>
      <c r="MP11" s="10"/>
      <c r="MQ11" s="11"/>
      <c r="MR11" s="11"/>
      <c r="MS11" s="11"/>
      <c r="MT11" s="10"/>
      <c r="MU11" s="12"/>
      <c r="MV11" s="9">
        <v>69366047.590000004</v>
      </c>
      <c r="MW11" s="9">
        <v>23235464.609999999</v>
      </c>
      <c r="MX11" s="9">
        <v>348905880.06</v>
      </c>
      <c r="MY11" s="9"/>
      <c r="MZ11" s="9"/>
      <c r="NA11" s="9"/>
      <c r="NB11" s="9"/>
      <c r="NC11" s="9"/>
      <c r="ND11" s="9">
        <v>2247931172.6900001</v>
      </c>
      <c r="NE11" s="9">
        <v>509862965.79000002</v>
      </c>
      <c r="NF11" s="9">
        <v>4560080.04</v>
      </c>
      <c r="NG11" s="9">
        <v>1733508126.8599999</v>
      </c>
      <c r="NH11" s="9"/>
      <c r="NI11" s="9"/>
      <c r="NJ11" s="9"/>
      <c r="NK11" s="9"/>
      <c r="NL11" s="9">
        <v>18693647.5</v>
      </c>
      <c r="NM11" s="9">
        <v>2438309.36</v>
      </c>
      <c r="NN11" s="9"/>
      <c r="NO11" s="9">
        <v>16255338.140000001</v>
      </c>
      <c r="NP11" s="9"/>
      <c r="NQ11" s="9"/>
      <c r="NR11" s="9"/>
      <c r="NS11" s="9"/>
      <c r="NT11" s="9">
        <v>1084108522.6099999</v>
      </c>
      <c r="NU11" s="9">
        <v>117598302.17</v>
      </c>
      <c r="NV11" s="9"/>
      <c r="NW11" s="9">
        <v>966510220.44000006</v>
      </c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>
        <v>3073305999.1500001</v>
      </c>
      <c r="PC11" s="9"/>
      <c r="PD11" s="9"/>
      <c r="PE11" s="9"/>
      <c r="PF11" s="9"/>
      <c r="PG11" s="9"/>
      <c r="PH11" s="9"/>
      <c r="PI11" s="9">
        <v>3073305999.1500001</v>
      </c>
      <c r="PJ11" s="9">
        <v>1910190000</v>
      </c>
      <c r="PK11" s="9"/>
      <c r="PL11" s="9"/>
      <c r="PM11" s="9"/>
      <c r="PN11" s="9"/>
      <c r="PO11" s="9"/>
      <c r="PP11" s="9"/>
      <c r="PQ11" s="9">
        <v>1910190000</v>
      </c>
      <c r="PR11" s="9">
        <v>6002000000</v>
      </c>
      <c r="PS11" s="9"/>
      <c r="PT11" s="9"/>
      <c r="PU11" s="9"/>
      <c r="PV11" s="9"/>
      <c r="PW11" s="9"/>
      <c r="PX11" s="9"/>
      <c r="PY11" s="9">
        <v>6002000000</v>
      </c>
      <c r="PZ11" s="9">
        <v>7912190000</v>
      </c>
      <c r="QA11" s="9">
        <v>1013500000</v>
      </c>
      <c r="QB11" s="9">
        <v>10000000</v>
      </c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>
        <v>471547202.31999999</v>
      </c>
      <c r="RJ11" s="9">
        <v>31752065.34</v>
      </c>
      <c r="RK11" s="9"/>
      <c r="RL11" s="9">
        <v>130703.53</v>
      </c>
      <c r="RM11" s="9">
        <v>21530730.109999999</v>
      </c>
      <c r="RN11" s="9"/>
      <c r="RO11" s="9"/>
      <c r="RP11" s="9"/>
      <c r="RQ11" s="9"/>
      <c r="RR11" s="9"/>
      <c r="RS11" s="9">
        <v>155292150.94999999</v>
      </c>
      <c r="RT11" s="9">
        <v>178782916.93000001</v>
      </c>
      <c r="RU11" s="9"/>
      <c r="RV11" s="9">
        <v>75635664.420000002</v>
      </c>
      <c r="RW11" s="9"/>
      <c r="RX11" s="9">
        <v>16914282.710000001</v>
      </c>
      <c r="RY11" s="9">
        <v>92316755.459999993</v>
      </c>
      <c r="RZ11" s="9">
        <v>75529919.150000006</v>
      </c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>
        <v>1878140.8</v>
      </c>
      <c r="SO11" s="11"/>
      <c r="SP11" s="18" t="s">
        <v>1561</v>
      </c>
      <c r="SQ11" s="11"/>
      <c r="SR11" s="11"/>
      <c r="SS11" s="11"/>
      <c r="ST11" s="18" t="s">
        <v>1561</v>
      </c>
      <c r="SU11" s="11"/>
      <c r="SV11" s="11"/>
      <c r="SW11" s="11"/>
      <c r="SX11" s="18" t="s">
        <v>1561</v>
      </c>
      <c r="SY11" s="11"/>
      <c r="SZ11" s="11"/>
      <c r="TA11" s="11"/>
      <c r="TB11" s="18" t="s">
        <v>1561</v>
      </c>
      <c r="TC11" s="11"/>
      <c r="TD11" s="11"/>
      <c r="TE11" s="11"/>
      <c r="TF11" s="18" t="s">
        <v>1561</v>
      </c>
      <c r="TG11" s="11"/>
      <c r="TH11" s="11"/>
      <c r="TI11" s="11"/>
      <c r="TJ11" s="11"/>
      <c r="TK11" s="11"/>
      <c r="TL11" s="11"/>
      <c r="TM11" s="11"/>
      <c r="TN11" s="11"/>
      <c r="TO11" s="11"/>
      <c r="TP11" s="11"/>
      <c r="TQ11" s="11"/>
      <c r="TR11" s="11"/>
      <c r="TS11" s="11"/>
      <c r="TT11" s="11"/>
      <c r="TU11" s="11"/>
      <c r="TV11" s="11"/>
      <c r="TW11" s="11"/>
      <c r="TX11" s="11"/>
      <c r="TY11" s="11"/>
      <c r="TZ11" s="11"/>
      <c r="UA11" s="11"/>
      <c r="UB11" s="11"/>
      <c r="UC11" s="11"/>
      <c r="UD11" s="11"/>
      <c r="UE11" s="11"/>
      <c r="UF11" s="11"/>
      <c r="UG11" s="11"/>
      <c r="UH11" s="11"/>
      <c r="UI11" s="11"/>
      <c r="UJ11" s="11"/>
      <c r="UK11" s="11"/>
      <c r="UL11" s="11"/>
      <c r="UM11" s="11"/>
      <c r="UN11" s="11"/>
      <c r="UO11" s="11"/>
      <c r="UP11" s="11"/>
      <c r="UQ11" s="11"/>
      <c r="UR11" s="11"/>
      <c r="US11" s="11"/>
      <c r="UT11" s="11"/>
      <c r="UU11" s="11"/>
      <c r="UV11" s="11"/>
      <c r="UW11" s="11"/>
      <c r="UX11" s="11"/>
      <c r="UY11" s="11"/>
      <c r="UZ11" s="11"/>
      <c r="VA11" s="11"/>
      <c r="VB11" s="11"/>
      <c r="VC11" s="11"/>
      <c r="VD11" s="11"/>
      <c r="VE11" s="11"/>
      <c r="VF11" s="11"/>
      <c r="VG11" s="11"/>
      <c r="VH11" s="11"/>
      <c r="VI11" s="11"/>
      <c r="VJ11" s="11"/>
      <c r="VK11" s="11"/>
      <c r="VL11" s="11"/>
      <c r="VM11" s="11"/>
      <c r="VN11" s="11"/>
      <c r="VO11" s="11"/>
      <c r="VP11" s="11"/>
    </row>
    <row r="12" spans="1:588" ht="13.8">
      <c r="C12" t="s">
        <v>1568</v>
      </c>
      <c r="E12" s="11" t="s">
        <v>1604</v>
      </c>
      <c r="F12" s="9">
        <v>6616207056.9200001</v>
      </c>
      <c r="G12" s="9"/>
      <c r="H12" s="9"/>
      <c r="I12" s="9">
        <v>57649403.469999999</v>
      </c>
      <c r="J12" s="9">
        <v>1469019023.9400001</v>
      </c>
      <c r="K12" s="9">
        <v>7431015.0099999998</v>
      </c>
      <c r="L12" s="9"/>
      <c r="M12" s="9"/>
      <c r="N12" s="9"/>
      <c r="O12" s="9">
        <v>4014193711.7800002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>
        <v>2954607767.0700002</v>
      </c>
      <c r="AC12" s="9"/>
      <c r="AD12" s="10"/>
      <c r="AE12" s="9">
        <v>15119107978.190001</v>
      </c>
      <c r="AF12" s="9"/>
      <c r="AG12" s="9"/>
      <c r="AH12" s="9"/>
      <c r="AI12" s="9"/>
      <c r="AJ12" s="9"/>
      <c r="AK12" s="9">
        <v>288000414.97000003</v>
      </c>
      <c r="AL12" s="9"/>
      <c r="AM12" s="9">
        <v>25677457689.09</v>
      </c>
      <c r="AN12" s="9"/>
      <c r="AO12" s="9">
        <v>41584198665.019997</v>
      </c>
      <c r="AP12" s="9">
        <v>14868731.23</v>
      </c>
      <c r="AQ12" s="9"/>
      <c r="AR12" s="9"/>
      <c r="AS12" s="9">
        <v>13121982.279999999</v>
      </c>
      <c r="AT12" s="9"/>
      <c r="AU12" s="9"/>
      <c r="AV12" s="9">
        <v>10035597.220000001</v>
      </c>
      <c r="AW12" s="9">
        <v>42061769.25</v>
      </c>
      <c r="AX12" s="9"/>
      <c r="AY12" s="9">
        <v>2383078117.7600002</v>
      </c>
      <c r="AZ12" s="9"/>
      <c r="BA12" s="10"/>
      <c r="BB12" s="9">
        <v>70012822966.820007</v>
      </c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10"/>
      <c r="BY12" s="9">
        <v>85131930945.009995</v>
      </c>
      <c r="BZ12" s="9"/>
      <c r="CA12" s="9"/>
      <c r="CB12" s="9"/>
      <c r="CC12" s="9">
        <v>2606655875.1900001</v>
      </c>
      <c r="CD12" s="9">
        <v>108361968.55</v>
      </c>
      <c r="CE12" s="9">
        <v>155297352.96000001</v>
      </c>
      <c r="CF12" s="9">
        <v>6154072.0599999996</v>
      </c>
      <c r="CG12" s="9"/>
      <c r="CH12" s="9">
        <v>17256071.16</v>
      </c>
      <c r="CI12" s="9"/>
      <c r="CJ12" s="9">
        <v>231426122.69999999</v>
      </c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10"/>
      <c r="DB12" s="9">
        <v>3125151462.6199999</v>
      </c>
      <c r="DC12" s="9">
        <v>13229222000</v>
      </c>
      <c r="DD12" s="9">
        <v>4071592622.9499998</v>
      </c>
      <c r="DE12" s="9"/>
      <c r="DF12" s="9"/>
      <c r="DG12" s="9">
        <v>7111400539.5900002</v>
      </c>
      <c r="DH12" s="9"/>
      <c r="DI12" s="9"/>
      <c r="DJ12" s="9">
        <v>57383615.740000002</v>
      </c>
      <c r="DK12" s="9"/>
      <c r="DL12" s="9"/>
      <c r="DM12" s="10"/>
      <c r="DN12" s="9">
        <v>24469598778.279999</v>
      </c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10"/>
      <c r="EH12" s="9">
        <v>27594750240.900002</v>
      </c>
      <c r="EI12" s="9">
        <v>30000000000</v>
      </c>
      <c r="EJ12" s="9"/>
      <c r="EK12" s="9"/>
      <c r="EL12" s="9">
        <v>23567656932.52</v>
      </c>
      <c r="EM12" s="9">
        <v>411608907.97000003</v>
      </c>
      <c r="EN12" s="9">
        <v>3554377523.96</v>
      </c>
      <c r="EO12" s="9"/>
      <c r="EP12" s="9"/>
      <c r="EQ12" s="9">
        <v>3537339.66</v>
      </c>
      <c r="ER12" s="9"/>
      <c r="ES12" s="9"/>
      <c r="ET12" s="9"/>
      <c r="EU12" s="9"/>
      <c r="EV12" s="10"/>
      <c r="EW12" s="9">
        <v>57537180704.110001</v>
      </c>
      <c r="EX12" s="9"/>
      <c r="EY12" s="9">
        <v>57537180704.110001</v>
      </c>
      <c r="EZ12" s="9"/>
      <c r="FA12" s="10"/>
      <c r="FB12" s="9">
        <v>85131930945.009995</v>
      </c>
      <c r="FC12" s="9">
        <v>389194880.12</v>
      </c>
      <c r="FD12" s="9">
        <v>389194880.12</v>
      </c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>
        <v>940328743.09000003</v>
      </c>
      <c r="FT12" s="9">
        <v>920662578.65999997</v>
      </c>
      <c r="FU12" s="9"/>
      <c r="FV12" s="9"/>
      <c r="FW12" s="9"/>
      <c r="FX12" s="9">
        <v>2811724.52</v>
      </c>
      <c r="FY12" s="9">
        <v>10539549.890000001</v>
      </c>
      <c r="FZ12" s="9">
        <v>117184079.41</v>
      </c>
      <c r="GA12" s="9">
        <v>-99010946.379999995</v>
      </c>
      <c r="GB12" s="9">
        <v>11858243.01</v>
      </c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>
        <v>-13100452.800000001</v>
      </c>
      <c r="GO12" s="9">
        <v>-13100452.800000001</v>
      </c>
      <c r="GP12" s="9"/>
      <c r="GQ12" s="9">
        <v>-126662.77</v>
      </c>
      <c r="GR12" s="9">
        <v>407828478.76999998</v>
      </c>
      <c r="GS12" s="9"/>
      <c r="GT12" s="10"/>
      <c r="GU12" s="9">
        <v>-156532499.77000001</v>
      </c>
      <c r="GV12" s="9">
        <v>800839119.37</v>
      </c>
      <c r="GW12" s="9">
        <v>80893192.260000005</v>
      </c>
      <c r="GX12" s="9"/>
      <c r="GY12" s="9"/>
      <c r="GZ12" s="10"/>
      <c r="HA12" s="9">
        <v>563413427.34000003</v>
      </c>
      <c r="HB12" s="9">
        <v>5988416.71</v>
      </c>
      <c r="HC12" s="9"/>
      <c r="HD12" s="9"/>
      <c r="HE12" s="10"/>
      <c r="HF12" s="9">
        <v>557425010.63</v>
      </c>
      <c r="HG12" s="9">
        <v>557425010.63</v>
      </c>
      <c r="HH12" s="9"/>
      <c r="HI12" s="9"/>
      <c r="HJ12" s="9">
        <v>557425010.63</v>
      </c>
      <c r="HK12" s="9"/>
      <c r="HL12" s="9"/>
      <c r="HM12" s="9"/>
      <c r="HN12" s="9">
        <v>557425010.63</v>
      </c>
      <c r="HO12" s="9"/>
      <c r="HP12" s="9">
        <v>557425010.63</v>
      </c>
      <c r="HQ12" s="9">
        <v>367902664.79000002</v>
      </c>
      <c r="HR12" s="9">
        <v>126533.39</v>
      </c>
      <c r="HS12" s="9">
        <v>1804704353.51</v>
      </c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10"/>
      <c r="IH12" s="9">
        <v>2172733551.6900001</v>
      </c>
      <c r="II12" s="9"/>
      <c r="IJ12" s="9"/>
      <c r="IK12" s="9">
        <v>2026164711.6800001</v>
      </c>
      <c r="IL12" s="9">
        <v>492810890.19</v>
      </c>
      <c r="IM12" s="9">
        <v>15263722.470000001</v>
      </c>
      <c r="IN12" s="9">
        <v>423331387.60000002</v>
      </c>
      <c r="IO12" s="9"/>
      <c r="IP12" s="9"/>
      <c r="IQ12" s="9"/>
      <c r="IR12" s="9"/>
      <c r="IS12" s="9"/>
      <c r="IT12" s="9"/>
      <c r="IU12" s="10"/>
      <c r="IV12" s="9">
        <v>2957570711.9400001</v>
      </c>
      <c r="IW12" s="9">
        <v>-784837160.25</v>
      </c>
      <c r="IX12" s="9"/>
      <c r="IY12" s="9"/>
      <c r="IZ12" s="9">
        <v>174967.5</v>
      </c>
      <c r="JA12" s="9"/>
      <c r="JB12" s="9">
        <v>630817511.58000004</v>
      </c>
      <c r="JC12" s="9"/>
      <c r="JD12" s="10"/>
      <c r="JE12" s="9">
        <v>630992479.08000004</v>
      </c>
      <c r="JF12" s="9">
        <v>15293598851.549999</v>
      </c>
      <c r="JG12" s="9">
        <v>246000000</v>
      </c>
      <c r="JH12" s="9"/>
      <c r="JI12" s="9"/>
      <c r="JJ12" s="9">
        <v>276965235.13999999</v>
      </c>
      <c r="JK12" s="9"/>
      <c r="JL12" s="10"/>
      <c r="JM12" s="9">
        <v>15816564086.690001</v>
      </c>
      <c r="JN12" s="9">
        <v>-15185571607.610001</v>
      </c>
      <c r="JO12" s="9"/>
      <c r="JP12" s="9"/>
      <c r="JQ12" s="9">
        <v>12200000000</v>
      </c>
      <c r="JR12" s="9">
        <v>4411243063.9099998</v>
      </c>
      <c r="JS12" s="9"/>
      <c r="JT12" s="9"/>
      <c r="JU12" s="10"/>
      <c r="JV12" s="9">
        <v>16611243063.91</v>
      </c>
      <c r="JW12" s="9">
        <v>100778000</v>
      </c>
      <c r="JX12" s="9">
        <v>336355345.11000001</v>
      </c>
      <c r="JY12" s="9"/>
      <c r="JZ12" s="9"/>
      <c r="KA12" s="9"/>
      <c r="KB12" s="10"/>
      <c r="KC12" s="9">
        <v>437133345.11000001</v>
      </c>
      <c r="KD12" s="9">
        <v>16174109718.799999</v>
      </c>
      <c r="KE12" s="9"/>
      <c r="KF12" s="9"/>
      <c r="KG12" s="10"/>
      <c r="KH12" s="9">
        <v>203700950.94</v>
      </c>
      <c r="KI12" s="9">
        <v>6412506105.9799995</v>
      </c>
      <c r="KJ12" s="9">
        <v>6616207056.9200001</v>
      </c>
      <c r="KK12" s="9">
        <v>557425010.63</v>
      </c>
      <c r="KL12" s="9">
        <v>-11858243.01</v>
      </c>
      <c r="KM12" s="9">
        <v>212671009.06</v>
      </c>
      <c r="KN12" s="9">
        <v>3990849.36</v>
      </c>
      <c r="KO12" s="9">
        <v>353223.9</v>
      </c>
      <c r="KP12" s="9"/>
      <c r="KQ12" s="9"/>
      <c r="KR12" s="9">
        <v>126662.77</v>
      </c>
      <c r="KS12" s="9">
        <v>80893086.420000002</v>
      </c>
      <c r="KT12" s="9"/>
      <c r="KU12" s="9">
        <v>97875</v>
      </c>
      <c r="KV12" s="9">
        <v>13100452.800000001</v>
      </c>
      <c r="KW12" s="9">
        <v>2964560.74</v>
      </c>
      <c r="KX12" s="9"/>
      <c r="KY12" s="9">
        <v>-24144406.620000001</v>
      </c>
      <c r="KZ12" s="9">
        <v>-962743178.26999998</v>
      </c>
      <c r="LA12" s="9">
        <v>-657714063.02999997</v>
      </c>
      <c r="LB12" s="9"/>
      <c r="LC12" s="9"/>
      <c r="LD12" s="9"/>
      <c r="LE12" s="10"/>
      <c r="LF12" s="9">
        <v>-784837160.25</v>
      </c>
      <c r="LG12" s="9"/>
      <c r="LH12" s="9"/>
      <c r="LI12" s="9"/>
      <c r="LJ12" s="9">
        <v>4616207056.9200001</v>
      </c>
      <c r="LK12" s="9">
        <v>2942506105.98</v>
      </c>
      <c r="LL12" s="9">
        <v>2000000000</v>
      </c>
      <c r="LM12" s="9">
        <v>3470000000</v>
      </c>
      <c r="LN12" s="9"/>
      <c r="LO12" s="10"/>
      <c r="LP12" s="9">
        <v>203700950.94</v>
      </c>
      <c r="LQ12" s="9">
        <v>3069917990.6500001</v>
      </c>
      <c r="LR12" s="9">
        <v>557425010.63</v>
      </c>
      <c r="LS12" s="9"/>
      <c r="LT12" s="9"/>
      <c r="LU12" s="9">
        <v>72965477.319999993</v>
      </c>
      <c r="LV12" s="9"/>
      <c r="LW12" s="9"/>
      <c r="LX12" s="9">
        <v>3554377523.96</v>
      </c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11" t="s">
        <v>1589</v>
      </c>
      <c r="MM12" s="11"/>
      <c r="MN12" s="9"/>
      <c r="MO12" s="11" t="s">
        <v>1528</v>
      </c>
      <c r="MP12" s="10"/>
      <c r="MQ12" s="11"/>
      <c r="MR12" s="11"/>
      <c r="MS12" s="11"/>
      <c r="MT12" s="10"/>
      <c r="MU12" s="12"/>
      <c r="MV12" s="9">
        <v>2419612.19</v>
      </c>
      <c r="MW12" s="9"/>
      <c r="MX12" s="9">
        <v>565818343.5</v>
      </c>
      <c r="MY12" s="9"/>
      <c r="MZ12" s="9"/>
      <c r="NA12" s="9"/>
      <c r="NB12" s="9"/>
      <c r="NC12" s="9"/>
      <c r="ND12" s="9">
        <v>26176993673.529999</v>
      </c>
      <c r="NE12" s="9">
        <v>499535984.44</v>
      </c>
      <c r="NF12" s="9"/>
      <c r="NG12" s="9">
        <v>25677457689.09</v>
      </c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>
        <v>36964489.219999999</v>
      </c>
      <c r="NU12" s="9">
        <v>23842506.940000001</v>
      </c>
      <c r="NV12" s="9"/>
      <c r="NW12" s="9">
        <v>13121982.279999999</v>
      </c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>
        <v>6616207056.9200001</v>
      </c>
      <c r="PC12" s="9"/>
      <c r="PD12" s="9"/>
      <c r="PE12" s="9"/>
      <c r="PF12" s="9"/>
      <c r="PG12" s="9"/>
      <c r="PH12" s="9"/>
      <c r="PI12" s="9">
        <v>6616207056.9200001</v>
      </c>
      <c r="PJ12" s="9"/>
      <c r="PK12" s="9"/>
      <c r="PL12" s="9"/>
      <c r="PM12" s="9"/>
      <c r="PN12" s="9"/>
      <c r="PO12" s="9"/>
      <c r="PP12" s="9"/>
      <c r="PQ12" s="9"/>
      <c r="PR12" s="9">
        <v>13229222000</v>
      </c>
      <c r="PS12" s="9"/>
      <c r="PT12" s="9"/>
      <c r="PU12" s="9"/>
      <c r="PV12" s="9"/>
      <c r="PW12" s="9"/>
      <c r="PX12" s="9"/>
      <c r="PY12" s="9">
        <v>13229222000</v>
      </c>
      <c r="PZ12" s="9">
        <v>13229222000</v>
      </c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>
        <v>0</v>
      </c>
      <c r="RD12" s="9">
        <v>0</v>
      </c>
      <c r="RE12" s="9"/>
      <c r="RF12" s="9"/>
      <c r="RG12" s="9"/>
      <c r="RH12" s="9"/>
      <c r="RI12" s="9">
        <v>3091917.55</v>
      </c>
      <c r="RJ12" s="9">
        <v>102137661.15000001</v>
      </c>
      <c r="RK12" s="9"/>
      <c r="RL12" s="9">
        <v>-4671</v>
      </c>
      <c r="RM12" s="9">
        <v>38986.58</v>
      </c>
      <c r="RN12" s="9">
        <v>481.64</v>
      </c>
      <c r="RO12" s="9"/>
      <c r="RP12" s="9"/>
      <c r="RQ12" s="9"/>
      <c r="RR12" s="9"/>
      <c r="RS12" s="9">
        <v>7843023.4900000002</v>
      </c>
      <c r="RT12" s="9">
        <v>73626297.629999995</v>
      </c>
      <c r="RU12" s="9">
        <v>63777.08</v>
      </c>
      <c r="RV12" s="9">
        <v>967077.23</v>
      </c>
      <c r="RW12" s="9"/>
      <c r="RX12" s="9"/>
      <c r="RY12" s="9">
        <v>1516828.81</v>
      </c>
      <c r="RZ12" s="9"/>
      <c r="SA12" s="9"/>
      <c r="SB12" s="9"/>
      <c r="SC12" s="9"/>
      <c r="SD12" s="9"/>
      <c r="SE12" s="9"/>
      <c r="SF12" s="9"/>
      <c r="SG12" s="9"/>
      <c r="SH12" s="9">
        <v>812193377.20000005</v>
      </c>
      <c r="SI12" s="9">
        <v>150582614.47</v>
      </c>
      <c r="SJ12" s="9">
        <v>94877864.519999996</v>
      </c>
      <c r="SK12" s="9">
        <v>593807818.08000004</v>
      </c>
      <c r="SL12" s="9">
        <v>538103068.13</v>
      </c>
      <c r="SM12" s="9"/>
      <c r="SN12" s="9">
        <v>800007152.70000005</v>
      </c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>
        <v>50419194.560000002</v>
      </c>
      <c r="VB12" s="11">
        <v>22.38</v>
      </c>
      <c r="VC12" s="11">
        <v>0</v>
      </c>
      <c r="VD12" s="11">
        <v>6264564.0999999996</v>
      </c>
      <c r="VE12" s="11">
        <v>2.78</v>
      </c>
      <c r="VF12" s="11">
        <v>311789.31</v>
      </c>
      <c r="VG12" s="11">
        <v>0</v>
      </c>
      <c r="VH12" s="11">
        <v>0</v>
      </c>
      <c r="VI12" s="11">
        <v>0</v>
      </c>
      <c r="VJ12" s="11">
        <v>0</v>
      </c>
      <c r="VK12" s="11">
        <v>0</v>
      </c>
      <c r="VL12" s="11">
        <v>0</v>
      </c>
      <c r="VM12" s="11">
        <v>85808375.400000006</v>
      </c>
      <c r="VN12" s="11">
        <v>81527278.319999993</v>
      </c>
      <c r="VO12" s="11">
        <v>0</v>
      </c>
      <c r="VP12" s="11">
        <v>0</v>
      </c>
    </row>
    <row r="13" spans="1:588" ht="13.8">
      <c r="C13" t="s">
        <v>1569</v>
      </c>
      <c r="E13" s="11" t="s">
        <v>1605</v>
      </c>
      <c r="F13" s="9">
        <v>309856918.83999997</v>
      </c>
      <c r="G13" s="9"/>
      <c r="H13" s="9"/>
      <c r="I13" s="9">
        <v>238611472.38999999</v>
      </c>
      <c r="J13" s="9">
        <v>1088804244.9000001</v>
      </c>
      <c r="K13" s="9">
        <v>137659748.27000001</v>
      </c>
      <c r="L13" s="9"/>
      <c r="M13" s="9"/>
      <c r="N13" s="9"/>
      <c r="O13" s="9">
        <v>317173564.39999998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>
        <v>3234886.09</v>
      </c>
      <c r="AC13" s="9"/>
      <c r="AD13" s="10"/>
      <c r="AE13" s="9">
        <v>2095340834.8900001</v>
      </c>
      <c r="AF13" s="9"/>
      <c r="AG13" s="9"/>
      <c r="AH13" s="9">
        <v>5001000</v>
      </c>
      <c r="AI13" s="9"/>
      <c r="AJ13" s="9">
        <v>166400324.16999999</v>
      </c>
      <c r="AK13" s="9">
        <v>297959181.04000002</v>
      </c>
      <c r="AL13" s="9">
        <v>210546332.96000001</v>
      </c>
      <c r="AM13" s="9">
        <v>733238763.04999995</v>
      </c>
      <c r="AN13" s="9"/>
      <c r="AO13" s="9">
        <v>87097488.930000007</v>
      </c>
      <c r="AP13" s="9">
        <v>255812.56</v>
      </c>
      <c r="AQ13" s="9"/>
      <c r="AR13" s="9"/>
      <c r="AS13" s="9">
        <v>195094770.18000001</v>
      </c>
      <c r="AT13" s="9"/>
      <c r="AU13" s="9"/>
      <c r="AV13" s="9">
        <v>12636428.859999999</v>
      </c>
      <c r="AW13" s="9">
        <v>231174.25</v>
      </c>
      <c r="AX13" s="9"/>
      <c r="AY13" s="9"/>
      <c r="AZ13" s="9"/>
      <c r="BA13" s="10"/>
      <c r="BB13" s="9">
        <v>1708461276</v>
      </c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10"/>
      <c r="BY13" s="9">
        <v>3803802110.8899999</v>
      </c>
      <c r="BZ13" s="9">
        <v>30000000</v>
      </c>
      <c r="CA13" s="9"/>
      <c r="CB13" s="9">
        <v>30550580.190000001</v>
      </c>
      <c r="CC13" s="9">
        <v>218648685.22</v>
      </c>
      <c r="CD13" s="9">
        <v>318492473.29000002</v>
      </c>
      <c r="CE13" s="9">
        <v>8720055.3300000001</v>
      </c>
      <c r="CF13" s="9">
        <v>48516168.57</v>
      </c>
      <c r="CG13" s="9"/>
      <c r="CH13" s="9">
        <v>424966.67</v>
      </c>
      <c r="CI13" s="9"/>
      <c r="CJ13" s="9">
        <v>369313563.18000001</v>
      </c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10"/>
      <c r="DB13" s="9">
        <v>1024666492.45</v>
      </c>
      <c r="DC13" s="9">
        <v>1324962500</v>
      </c>
      <c r="DD13" s="9"/>
      <c r="DE13" s="9"/>
      <c r="DF13" s="9"/>
      <c r="DG13" s="9"/>
      <c r="DH13" s="9"/>
      <c r="DI13" s="9"/>
      <c r="DJ13" s="9"/>
      <c r="DK13" s="9"/>
      <c r="DL13" s="9"/>
      <c r="DM13" s="10"/>
      <c r="DN13" s="9">
        <v>1564440552.6600001</v>
      </c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10"/>
      <c r="EH13" s="9">
        <v>2589107045.1100001</v>
      </c>
      <c r="EI13" s="9">
        <v>270000000</v>
      </c>
      <c r="EJ13" s="9"/>
      <c r="EK13" s="9"/>
      <c r="EL13" s="9">
        <v>456354620.41000003</v>
      </c>
      <c r="EM13" s="9">
        <v>4712434.1900000004</v>
      </c>
      <c r="EN13" s="9">
        <v>178345969.66999999</v>
      </c>
      <c r="EO13" s="9"/>
      <c r="EP13" s="9"/>
      <c r="EQ13" s="9"/>
      <c r="ER13" s="9"/>
      <c r="ES13" s="9"/>
      <c r="ET13" s="9"/>
      <c r="EU13" s="9"/>
      <c r="EV13" s="10"/>
      <c r="EW13" s="9">
        <v>909413024.26999998</v>
      </c>
      <c r="EX13" s="9">
        <v>305282041.50999999</v>
      </c>
      <c r="EY13" s="9">
        <v>1214695065.78</v>
      </c>
      <c r="EZ13" s="9"/>
      <c r="FA13" s="10"/>
      <c r="FB13" s="9">
        <v>3803802110.8899999</v>
      </c>
      <c r="FC13" s="9">
        <v>626506130.78999996</v>
      </c>
      <c r="FD13" s="9">
        <v>626506130.78999996</v>
      </c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>
        <v>463612448.44</v>
      </c>
      <c r="FT13" s="9">
        <v>358808487.56999999</v>
      </c>
      <c r="FU13" s="9"/>
      <c r="FV13" s="9"/>
      <c r="FW13" s="9"/>
      <c r="FX13" s="9">
        <v>3583567.88</v>
      </c>
      <c r="FY13" s="9">
        <v>77065.41</v>
      </c>
      <c r="FZ13" s="9">
        <v>60997227.689999998</v>
      </c>
      <c r="GA13" s="9">
        <v>38805861.030000001</v>
      </c>
      <c r="GB13" s="9">
        <v>-1340238.8600000001</v>
      </c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>
        <v>68912651.719999999</v>
      </c>
      <c r="GO13" s="9">
        <v>68912651.719999999</v>
      </c>
      <c r="GP13" s="9"/>
      <c r="GQ13" s="9"/>
      <c r="GR13" s="9">
        <v>1833266</v>
      </c>
      <c r="GS13" s="9"/>
      <c r="GT13" s="10"/>
      <c r="GU13" s="9">
        <v>233639600.06999999</v>
      </c>
      <c r="GV13" s="9">
        <v>1150930.43</v>
      </c>
      <c r="GW13" s="9">
        <v>6856837.71</v>
      </c>
      <c r="GX13" s="9"/>
      <c r="GY13" s="9"/>
      <c r="GZ13" s="10"/>
      <c r="HA13" s="9">
        <v>227933692.78999999</v>
      </c>
      <c r="HB13" s="9">
        <v>49764595.369999997</v>
      </c>
      <c r="HC13" s="9"/>
      <c r="HD13" s="9"/>
      <c r="HE13" s="10"/>
      <c r="HF13" s="9">
        <v>178169097.41999999</v>
      </c>
      <c r="HG13" s="9">
        <v>178169097.41999999</v>
      </c>
      <c r="HH13" s="9"/>
      <c r="HI13" s="9">
        <v>77331018.950000003</v>
      </c>
      <c r="HJ13" s="9">
        <v>100838078.47</v>
      </c>
      <c r="HK13" s="9"/>
      <c r="HL13" s="9"/>
      <c r="HM13" s="9"/>
      <c r="HN13" s="9">
        <v>178169097.41999999</v>
      </c>
      <c r="HO13" s="9">
        <v>77331018.950000003</v>
      </c>
      <c r="HP13" s="9">
        <v>100838078.47</v>
      </c>
      <c r="HQ13" s="9">
        <v>594336367.52999997</v>
      </c>
      <c r="HR13" s="9">
        <v>399540.96</v>
      </c>
      <c r="HS13" s="9">
        <v>128174888.17</v>
      </c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10"/>
      <c r="IH13" s="9">
        <v>722910796.65999997</v>
      </c>
      <c r="II13" s="9"/>
      <c r="IJ13" s="9"/>
      <c r="IK13" s="9">
        <v>265276315.30000001</v>
      </c>
      <c r="IL13" s="9">
        <v>95857846.790000007</v>
      </c>
      <c r="IM13" s="9">
        <v>68480165.140000001</v>
      </c>
      <c r="IN13" s="9">
        <v>173637158.09</v>
      </c>
      <c r="IO13" s="9"/>
      <c r="IP13" s="9"/>
      <c r="IQ13" s="9"/>
      <c r="IR13" s="9"/>
      <c r="IS13" s="9"/>
      <c r="IT13" s="9"/>
      <c r="IU13" s="10"/>
      <c r="IV13" s="9">
        <v>603251485.32000005</v>
      </c>
      <c r="IW13" s="9">
        <v>119659311.34</v>
      </c>
      <c r="IX13" s="9"/>
      <c r="IY13" s="9"/>
      <c r="IZ13" s="9">
        <v>1097605.9099999999</v>
      </c>
      <c r="JA13" s="9"/>
      <c r="JB13" s="9">
        <v>48581753.289999999</v>
      </c>
      <c r="JC13" s="9"/>
      <c r="JD13" s="10"/>
      <c r="JE13" s="9">
        <v>49679359.200000003</v>
      </c>
      <c r="JF13" s="9">
        <v>34435928.799999997</v>
      </c>
      <c r="JG13" s="9">
        <v>50000000</v>
      </c>
      <c r="JH13" s="9"/>
      <c r="JI13" s="9"/>
      <c r="JJ13" s="9">
        <v>254930</v>
      </c>
      <c r="JK13" s="9"/>
      <c r="JL13" s="10"/>
      <c r="JM13" s="9">
        <v>84690858.799999997</v>
      </c>
      <c r="JN13" s="9">
        <v>-35011499.600000001</v>
      </c>
      <c r="JO13" s="9"/>
      <c r="JP13" s="9"/>
      <c r="JQ13" s="9">
        <v>408000000</v>
      </c>
      <c r="JR13" s="9">
        <v>50000000</v>
      </c>
      <c r="JS13" s="9"/>
      <c r="JT13" s="9"/>
      <c r="JU13" s="10"/>
      <c r="JV13" s="9">
        <v>458000000</v>
      </c>
      <c r="JW13" s="9">
        <v>214515000</v>
      </c>
      <c r="JX13" s="9">
        <v>107209101.45</v>
      </c>
      <c r="JY13" s="9"/>
      <c r="JZ13" s="9">
        <v>101000000</v>
      </c>
      <c r="KA13" s="9"/>
      <c r="KB13" s="10"/>
      <c r="KC13" s="9">
        <v>422724101.44999999</v>
      </c>
      <c r="KD13" s="9">
        <v>35275898.549999997</v>
      </c>
      <c r="KE13" s="9"/>
      <c r="KF13" s="9"/>
      <c r="KG13" s="10"/>
      <c r="KH13" s="9">
        <v>119923710.29000001</v>
      </c>
      <c r="KI13" s="9">
        <v>157804273.78</v>
      </c>
      <c r="KJ13" s="9">
        <v>277727984.06999999</v>
      </c>
      <c r="KK13" s="9">
        <v>178169097.41999999</v>
      </c>
      <c r="KL13" s="9">
        <v>1340238.8600000001</v>
      </c>
      <c r="KM13" s="9">
        <v>91496528.730000004</v>
      </c>
      <c r="KN13" s="9">
        <v>1326199.93</v>
      </c>
      <c r="KO13" s="9">
        <v>1564906.47</v>
      </c>
      <c r="KP13" s="9"/>
      <c r="KQ13" s="9"/>
      <c r="KR13" s="9">
        <v>-585686.81000000006</v>
      </c>
      <c r="KS13" s="9">
        <v>332126.84000000003</v>
      </c>
      <c r="KT13" s="9"/>
      <c r="KU13" s="9">
        <v>32208818.809999999</v>
      </c>
      <c r="KV13" s="9">
        <v>-113600292.72</v>
      </c>
      <c r="KW13" s="9">
        <v>-53800.38</v>
      </c>
      <c r="KX13" s="9"/>
      <c r="KY13" s="9">
        <v>132841635.81</v>
      </c>
      <c r="KZ13" s="9">
        <v>450737189.86000001</v>
      </c>
      <c r="LA13" s="9">
        <v>-656117651.48000002</v>
      </c>
      <c r="LB13" s="9"/>
      <c r="LC13" s="9"/>
      <c r="LD13" s="9"/>
      <c r="LE13" s="10"/>
      <c r="LF13" s="9">
        <v>119659311.34</v>
      </c>
      <c r="LG13" s="9"/>
      <c r="LH13" s="9"/>
      <c r="LI13" s="9"/>
      <c r="LJ13" s="9">
        <v>277727984.06999999</v>
      </c>
      <c r="LK13" s="9">
        <v>157804273.78</v>
      </c>
      <c r="LL13" s="9"/>
      <c r="LM13" s="9"/>
      <c r="LN13" s="9"/>
      <c r="LO13" s="10"/>
      <c r="LP13" s="9">
        <v>119923710.29000001</v>
      </c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11" t="s">
        <v>1541</v>
      </c>
      <c r="MM13" s="11"/>
      <c r="MN13" s="9"/>
      <c r="MO13" s="11" t="s">
        <v>1528</v>
      </c>
      <c r="MP13" s="10"/>
      <c r="MQ13" s="11"/>
      <c r="MR13" s="11"/>
      <c r="MS13" s="11"/>
      <c r="MT13" s="10"/>
      <c r="MU13" s="12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>
        <v>64417206.399999999</v>
      </c>
      <c r="RJ13" s="9">
        <v>26521391.73</v>
      </c>
      <c r="RK13" s="9"/>
      <c r="RL13" s="9"/>
      <c r="RM13" s="9"/>
      <c r="RN13" s="9">
        <v>910046.36</v>
      </c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11"/>
      <c r="SP13" s="11"/>
      <c r="SQ13" s="11"/>
      <c r="SR13" s="11"/>
      <c r="SS13" s="11"/>
      <c r="ST13" s="11"/>
      <c r="SU13" s="11"/>
      <c r="SV13" s="11"/>
      <c r="SW13" s="11"/>
      <c r="SX13" s="11"/>
      <c r="SY13" s="11"/>
      <c r="SZ13" s="11"/>
      <c r="TA13" s="11"/>
      <c r="TB13" s="11"/>
      <c r="TC13" s="11"/>
      <c r="TD13" s="11"/>
      <c r="TE13" s="11"/>
      <c r="TF13" s="11"/>
      <c r="TG13" s="11"/>
      <c r="TH13" s="11"/>
      <c r="TI13" s="11"/>
      <c r="TJ13" s="11" t="s">
        <v>1738</v>
      </c>
      <c r="TK13" s="11" t="s">
        <v>1645</v>
      </c>
      <c r="TL13" s="11">
        <v>341552079.58999997</v>
      </c>
      <c r="TM13" s="11">
        <v>129337631.67</v>
      </c>
      <c r="TN13" s="11">
        <v>212214447.91999999</v>
      </c>
      <c r="TO13" s="11" t="s">
        <v>1642</v>
      </c>
      <c r="TP13" s="11">
        <v>203143028.47999999</v>
      </c>
      <c r="TQ13" s="11">
        <v>182697011.88999999</v>
      </c>
      <c r="TR13" s="11">
        <v>20446016.59</v>
      </c>
      <c r="TS13" s="11" t="s">
        <v>1676</v>
      </c>
      <c r="TT13" s="11">
        <v>36504557.299999997</v>
      </c>
      <c r="TU13" s="11">
        <v>22073118.940000001</v>
      </c>
      <c r="TV13" s="11">
        <v>14431438.359999999</v>
      </c>
      <c r="TW13" s="11" t="s">
        <v>1696</v>
      </c>
      <c r="TX13" s="11">
        <v>27802330.219999999</v>
      </c>
      <c r="TY13" s="11">
        <v>7833609.5999999996</v>
      </c>
      <c r="TZ13" s="11">
        <v>19968720.620000001</v>
      </c>
      <c r="UA13" s="11" t="s">
        <v>305</v>
      </c>
      <c r="UB13" s="11">
        <v>5160103.9800000004</v>
      </c>
      <c r="UC13" s="11">
        <v>1886398.39</v>
      </c>
      <c r="UD13" s="11">
        <v>3273705.59</v>
      </c>
      <c r="UE13" s="11"/>
      <c r="UF13" s="11"/>
      <c r="UG13" s="11"/>
      <c r="UH13" s="11"/>
      <c r="UI13" s="11"/>
      <c r="UJ13" s="11"/>
      <c r="UK13" s="11"/>
      <c r="UL13" s="11"/>
      <c r="UM13" s="11"/>
      <c r="UN13" s="11"/>
      <c r="UO13" s="11"/>
      <c r="UP13" s="11"/>
      <c r="UQ13" s="11"/>
      <c r="UR13" s="11"/>
      <c r="US13" s="11"/>
      <c r="UT13" s="11"/>
      <c r="UU13" s="11"/>
      <c r="UV13" s="11"/>
      <c r="UW13" s="11"/>
      <c r="UX13" s="11"/>
      <c r="UY13" s="11"/>
      <c r="UZ13" s="11"/>
      <c r="VA13" s="11"/>
      <c r="VB13" s="11"/>
      <c r="VC13" s="11"/>
      <c r="VD13" s="11"/>
      <c r="VE13" s="11"/>
      <c r="VF13" s="11"/>
      <c r="VG13" s="11"/>
      <c r="VH13" s="11"/>
      <c r="VI13" s="11"/>
      <c r="VJ13" s="11"/>
      <c r="VK13" s="11"/>
      <c r="VL13" s="11"/>
      <c r="VM13" s="11"/>
      <c r="VN13" s="11"/>
      <c r="VO13" s="11"/>
      <c r="VP13" s="11"/>
    </row>
    <row r="14" spans="1:588" ht="13.8">
      <c r="C14" t="s">
        <v>1570</v>
      </c>
      <c r="E14" s="11" t="s">
        <v>1606</v>
      </c>
      <c r="F14" s="9">
        <v>365161847.49000001</v>
      </c>
      <c r="G14" s="9"/>
      <c r="H14" s="9"/>
      <c r="I14" s="9">
        <v>25393161.98</v>
      </c>
      <c r="J14" s="9">
        <v>25351213.940000001</v>
      </c>
      <c r="K14" s="9">
        <v>5125605.8099999996</v>
      </c>
      <c r="L14" s="9"/>
      <c r="M14" s="9"/>
      <c r="N14" s="9"/>
      <c r="O14" s="9">
        <v>559117554.59000003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458065721.54000002</v>
      </c>
      <c r="AC14" s="9"/>
      <c r="AD14" s="10"/>
      <c r="AE14" s="9">
        <v>1438215105.3499999</v>
      </c>
      <c r="AF14" s="9"/>
      <c r="AG14" s="9"/>
      <c r="AH14" s="9"/>
      <c r="AI14" s="9"/>
      <c r="AJ14" s="9">
        <v>13101579.82</v>
      </c>
      <c r="AK14" s="9"/>
      <c r="AL14" s="9">
        <v>260679658.44</v>
      </c>
      <c r="AM14" s="9"/>
      <c r="AN14" s="9"/>
      <c r="AO14" s="9"/>
      <c r="AP14" s="9"/>
      <c r="AQ14" s="9"/>
      <c r="AR14" s="9"/>
      <c r="AS14" s="9">
        <v>2456441380.6900001</v>
      </c>
      <c r="AT14" s="9"/>
      <c r="AU14" s="9"/>
      <c r="AV14" s="9">
        <v>31319061.18</v>
      </c>
      <c r="AW14" s="9">
        <v>5892127.4699999997</v>
      </c>
      <c r="AX14" s="9"/>
      <c r="AY14" s="9">
        <v>112676526.44</v>
      </c>
      <c r="AZ14" s="9"/>
      <c r="BA14" s="10"/>
      <c r="BB14" s="9">
        <v>4322946936.1400003</v>
      </c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10"/>
      <c r="BY14" s="9">
        <v>5761162041.4899998</v>
      </c>
      <c r="BZ14" s="9"/>
      <c r="CA14" s="9"/>
      <c r="CB14" s="9"/>
      <c r="CC14" s="9">
        <v>57411681.810000002</v>
      </c>
      <c r="CD14" s="9">
        <v>69521094.980000004</v>
      </c>
      <c r="CE14" s="9">
        <v>26565232.629999999</v>
      </c>
      <c r="CF14" s="9">
        <v>25758717.039999999</v>
      </c>
      <c r="CG14" s="9"/>
      <c r="CH14" s="9"/>
      <c r="CI14" s="9"/>
      <c r="CJ14" s="9">
        <v>417556387.88999999</v>
      </c>
      <c r="CK14" s="9"/>
      <c r="CL14" s="9"/>
      <c r="CM14" s="9"/>
      <c r="CN14" s="9">
        <v>32650575.109999999</v>
      </c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10"/>
      <c r="DB14" s="9">
        <v>629463689.46000004</v>
      </c>
      <c r="DC14" s="9"/>
      <c r="DD14" s="9"/>
      <c r="DE14" s="9">
        <v>336196319.31</v>
      </c>
      <c r="DF14" s="9"/>
      <c r="DG14" s="9"/>
      <c r="DH14" s="9"/>
      <c r="DI14" s="9"/>
      <c r="DJ14" s="9"/>
      <c r="DK14" s="9"/>
      <c r="DL14" s="9"/>
      <c r="DM14" s="10"/>
      <c r="DN14" s="9">
        <v>336196319.31</v>
      </c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10"/>
      <c r="EH14" s="9">
        <v>965660008.76999998</v>
      </c>
      <c r="EI14" s="9">
        <v>1000000000</v>
      </c>
      <c r="EJ14" s="9"/>
      <c r="EK14" s="9"/>
      <c r="EL14" s="9">
        <v>3041228322.9299998</v>
      </c>
      <c r="EM14" s="9">
        <v>129653568.58</v>
      </c>
      <c r="EN14" s="9">
        <v>103014020.8</v>
      </c>
      <c r="EO14" s="9"/>
      <c r="EP14" s="9"/>
      <c r="EQ14" s="9"/>
      <c r="ER14" s="9"/>
      <c r="ES14" s="9"/>
      <c r="ET14" s="9"/>
      <c r="EU14" s="9"/>
      <c r="EV14" s="10"/>
      <c r="EW14" s="9">
        <v>4273895912.3099999</v>
      </c>
      <c r="EX14" s="9">
        <v>521606120.41000003</v>
      </c>
      <c r="EY14" s="9">
        <v>4795502032.7200003</v>
      </c>
      <c r="EZ14" s="9"/>
      <c r="FA14" s="10"/>
      <c r="FB14" s="9">
        <v>5761162041.4899998</v>
      </c>
      <c r="FC14" s="9">
        <v>488809722.63999999</v>
      </c>
      <c r="FD14" s="9">
        <v>488809722.63999999</v>
      </c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>
        <v>451470107.25</v>
      </c>
      <c r="FT14" s="9">
        <v>238896450.03999999</v>
      </c>
      <c r="FU14" s="9"/>
      <c r="FV14" s="9"/>
      <c r="FW14" s="9"/>
      <c r="FX14" s="9">
        <v>11797576.529999999</v>
      </c>
      <c r="FY14" s="9">
        <v>59527027.82</v>
      </c>
      <c r="FZ14" s="9">
        <v>120629644.76000001</v>
      </c>
      <c r="GA14" s="9">
        <v>18667943</v>
      </c>
      <c r="GB14" s="9">
        <v>-1951465.1</v>
      </c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>
        <v>12236706.49</v>
      </c>
      <c r="GO14" s="9">
        <v>-471498.77</v>
      </c>
      <c r="GP14" s="9"/>
      <c r="GQ14" s="9"/>
      <c r="GR14" s="9">
        <v>1030813.93</v>
      </c>
      <c r="GS14" s="9"/>
      <c r="GT14" s="10"/>
      <c r="GU14" s="9">
        <v>50607135.810000002</v>
      </c>
      <c r="GV14" s="9">
        <v>16298893.91</v>
      </c>
      <c r="GW14" s="9">
        <v>16807116.800000001</v>
      </c>
      <c r="GX14" s="9"/>
      <c r="GY14" s="9"/>
      <c r="GZ14" s="10"/>
      <c r="HA14" s="9">
        <v>50098912.920000002</v>
      </c>
      <c r="HB14" s="9">
        <v>22701950.140000001</v>
      </c>
      <c r="HC14" s="9"/>
      <c r="HD14" s="9"/>
      <c r="HE14" s="10"/>
      <c r="HF14" s="9">
        <v>27396962.780000001</v>
      </c>
      <c r="HG14" s="9">
        <v>27396962.780000001</v>
      </c>
      <c r="HH14" s="9"/>
      <c r="HI14" s="9">
        <v>-9460709.9399999995</v>
      </c>
      <c r="HJ14" s="9">
        <v>36857672.719999999</v>
      </c>
      <c r="HK14" s="9"/>
      <c r="HL14" s="9"/>
      <c r="HM14" s="9"/>
      <c r="HN14" s="9">
        <v>27396962.780000001</v>
      </c>
      <c r="HO14" s="9">
        <v>-9460709.9399999995</v>
      </c>
      <c r="HP14" s="9">
        <v>36857672.719999999</v>
      </c>
      <c r="HQ14" s="9">
        <v>472480724.41000003</v>
      </c>
      <c r="HR14" s="9">
        <v>2691092.7</v>
      </c>
      <c r="HS14" s="9">
        <v>733535046.13999999</v>
      </c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10"/>
      <c r="IH14" s="9">
        <v>1208706863.25</v>
      </c>
      <c r="II14" s="9"/>
      <c r="IJ14" s="9"/>
      <c r="IK14" s="9">
        <v>611473696.37</v>
      </c>
      <c r="IL14" s="9">
        <v>213179510.00999999</v>
      </c>
      <c r="IM14" s="9">
        <v>128091107.66</v>
      </c>
      <c r="IN14" s="9">
        <v>564571731.33000004</v>
      </c>
      <c r="IO14" s="9"/>
      <c r="IP14" s="9"/>
      <c r="IQ14" s="9"/>
      <c r="IR14" s="9"/>
      <c r="IS14" s="9"/>
      <c r="IT14" s="9"/>
      <c r="IU14" s="10"/>
      <c r="IV14" s="9">
        <v>1517316045.3699999</v>
      </c>
      <c r="IW14" s="9">
        <v>-308609182.12</v>
      </c>
      <c r="IX14" s="9">
        <v>3600000</v>
      </c>
      <c r="IY14" s="9"/>
      <c r="IZ14" s="9">
        <v>22357.54</v>
      </c>
      <c r="JA14" s="9"/>
      <c r="JB14" s="9">
        <v>1953898339.8499999</v>
      </c>
      <c r="JC14" s="9"/>
      <c r="JD14" s="10"/>
      <c r="JE14" s="9">
        <v>1957520697.3900001</v>
      </c>
      <c r="JF14" s="9">
        <v>987104106.23000002</v>
      </c>
      <c r="JG14" s="9"/>
      <c r="JH14" s="9"/>
      <c r="JI14" s="9"/>
      <c r="JJ14" s="9">
        <v>2189000000</v>
      </c>
      <c r="JK14" s="9"/>
      <c r="JL14" s="10"/>
      <c r="JM14" s="9">
        <v>3176104106.23</v>
      </c>
      <c r="JN14" s="9">
        <v>-1218583408.8399999</v>
      </c>
      <c r="JO14" s="9">
        <v>1550845500</v>
      </c>
      <c r="JP14" s="9"/>
      <c r="JQ14" s="9"/>
      <c r="JR14" s="9">
        <v>370000000</v>
      </c>
      <c r="JS14" s="9"/>
      <c r="JT14" s="9"/>
      <c r="JU14" s="10"/>
      <c r="JV14" s="9">
        <v>1920845500</v>
      </c>
      <c r="JW14" s="9"/>
      <c r="JX14" s="9">
        <v>310401000</v>
      </c>
      <c r="JY14" s="9"/>
      <c r="JZ14" s="9">
        <v>42901910</v>
      </c>
      <c r="KA14" s="9"/>
      <c r="KB14" s="10"/>
      <c r="KC14" s="9">
        <v>353302910</v>
      </c>
      <c r="KD14" s="9">
        <v>1567542590</v>
      </c>
      <c r="KE14" s="9"/>
      <c r="KF14" s="9"/>
      <c r="KG14" s="10"/>
      <c r="KH14" s="9">
        <v>40349999.039999999</v>
      </c>
      <c r="KI14" s="9">
        <v>324811848.44999999</v>
      </c>
      <c r="KJ14" s="9">
        <v>365161847.49000001</v>
      </c>
      <c r="KK14" s="9">
        <v>27396962.780000001</v>
      </c>
      <c r="KL14" s="9">
        <v>1951465.1</v>
      </c>
      <c r="KM14" s="9">
        <v>50856376.740000002</v>
      </c>
      <c r="KN14" s="9">
        <v>4122909.35</v>
      </c>
      <c r="KO14" s="9">
        <v>4912081.3099999996</v>
      </c>
      <c r="KP14" s="9"/>
      <c r="KQ14" s="9"/>
      <c r="KR14" s="9">
        <v>2830921.69</v>
      </c>
      <c r="KS14" s="9"/>
      <c r="KT14" s="9"/>
      <c r="KU14" s="9">
        <v>24044653.440000001</v>
      </c>
      <c r="KV14" s="9">
        <v>-12236706.49</v>
      </c>
      <c r="KW14" s="9">
        <v>416944.51</v>
      </c>
      <c r="KX14" s="9"/>
      <c r="KY14" s="9">
        <v>-551967985.13</v>
      </c>
      <c r="KZ14" s="9">
        <v>-677027273.72000003</v>
      </c>
      <c r="LA14" s="9">
        <v>816090468.29999995</v>
      </c>
      <c r="LB14" s="9"/>
      <c r="LC14" s="9"/>
      <c r="LD14" s="9"/>
      <c r="LE14" s="10"/>
      <c r="LF14" s="9">
        <v>-308609182.12</v>
      </c>
      <c r="LG14" s="9"/>
      <c r="LH14" s="9"/>
      <c r="LI14" s="9"/>
      <c r="LJ14" s="9">
        <v>365161847.49000001</v>
      </c>
      <c r="LK14" s="9">
        <v>324811848.44999999</v>
      </c>
      <c r="LL14" s="9"/>
      <c r="LM14" s="9"/>
      <c r="LN14" s="9"/>
      <c r="LO14" s="10"/>
      <c r="LP14" s="9">
        <v>40349999.039999999</v>
      </c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11" t="s">
        <v>1540</v>
      </c>
      <c r="MM14" s="11"/>
      <c r="MN14" s="9"/>
      <c r="MO14" s="11" t="s">
        <v>1528</v>
      </c>
      <c r="MP14" s="10"/>
      <c r="MQ14" s="11"/>
      <c r="MR14" s="11"/>
      <c r="MS14" s="11"/>
      <c r="MT14" s="10"/>
      <c r="MU14" s="12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>
        <v>24044653.440000001</v>
      </c>
      <c r="RJ14" s="9">
        <v>6009699.2800000003</v>
      </c>
      <c r="RK14" s="9"/>
      <c r="RL14" s="9"/>
      <c r="RM14" s="9">
        <v>632988.84</v>
      </c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 t="s">
        <v>1739</v>
      </c>
      <c r="TK14" s="11" t="s">
        <v>1646</v>
      </c>
      <c r="TL14" s="11">
        <v>307250116.41000003</v>
      </c>
      <c r="TM14" s="11">
        <v>118520482.06999999</v>
      </c>
      <c r="TN14" s="11">
        <v>188729634.34</v>
      </c>
      <c r="TO14" s="11" t="s">
        <v>1697</v>
      </c>
      <c r="TP14" s="11">
        <v>30562779.100000001</v>
      </c>
      <c r="TQ14" s="11">
        <v>21328026.989999998</v>
      </c>
      <c r="TR14" s="11">
        <v>9234752.1099999994</v>
      </c>
      <c r="TS14" s="11" t="s">
        <v>1716</v>
      </c>
      <c r="TT14" s="11">
        <v>26137737.93</v>
      </c>
      <c r="TU14" s="11">
        <v>13259348.380000001</v>
      </c>
      <c r="TV14" s="11">
        <v>12878389.550000001</v>
      </c>
      <c r="TW14" s="11" t="s">
        <v>1661</v>
      </c>
      <c r="TX14" s="11">
        <v>21937755.98</v>
      </c>
      <c r="TY14" s="11">
        <v>9811202.3499999996</v>
      </c>
      <c r="TZ14" s="11">
        <v>12126553.630000001</v>
      </c>
      <c r="UA14" s="11" t="s">
        <v>1653</v>
      </c>
      <c r="UB14" s="11">
        <v>19451559.98</v>
      </c>
      <c r="UC14" s="11">
        <v>16238737.869999999</v>
      </c>
      <c r="UD14" s="11">
        <v>3212822.11</v>
      </c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</row>
    <row r="15" spans="1:588" ht="13.8">
      <c r="C15" t="s">
        <v>1571</v>
      </c>
      <c r="E15" s="11" t="s">
        <v>1607</v>
      </c>
      <c r="F15" s="9">
        <v>517563115.01999998</v>
      </c>
      <c r="G15" s="9"/>
      <c r="H15" s="9"/>
      <c r="I15" s="9">
        <v>371340439.44999999</v>
      </c>
      <c r="J15" s="9">
        <v>897313921.98000002</v>
      </c>
      <c r="K15" s="9">
        <v>8828080.3399999999</v>
      </c>
      <c r="L15" s="9"/>
      <c r="M15" s="9">
        <v>600000</v>
      </c>
      <c r="N15" s="9"/>
      <c r="O15" s="9">
        <v>608562791.88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8587812.4100000001</v>
      </c>
      <c r="AC15" s="9"/>
      <c r="AD15" s="10"/>
      <c r="AE15" s="9">
        <v>2412796161.0799999</v>
      </c>
      <c r="AF15" s="9"/>
      <c r="AG15" s="9"/>
      <c r="AH15" s="9">
        <v>673685505.75</v>
      </c>
      <c r="AI15" s="9"/>
      <c r="AJ15" s="9">
        <v>1875764600</v>
      </c>
      <c r="AK15" s="9">
        <v>50721897.450000003</v>
      </c>
      <c r="AL15" s="9"/>
      <c r="AM15" s="9">
        <v>3315991.17</v>
      </c>
      <c r="AN15" s="9"/>
      <c r="AO15" s="9">
        <v>117955218.45</v>
      </c>
      <c r="AP15" s="9"/>
      <c r="AQ15" s="9"/>
      <c r="AR15" s="9"/>
      <c r="AS15" s="9">
        <v>118273.39</v>
      </c>
      <c r="AT15" s="9"/>
      <c r="AU15" s="9"/>
      <c r="AV15" s="9">
        <v>13430622.789999999</v>
      </c>
      <c r="AW15" s="9">
        <v>6385374.9100000001</v>
      </c>
      <c r="AX15" s="9"/>
      <c r="AY15" s="9"/>
      <c r="AZ15" s="9"/>
      <c r="BA15" s="10"/>
      <c r="BB15" s="9">
        <v>2741377483.9099998</v>
      </c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10"/>
      <c r="BY15" s="9">
        <v>5154173644.9899998</v>
      </c>
      <c r="BZ15" s="9"/>
      <c r="CA15" s="9"/>
      <c r="CB15" s="9"/>
      <c r="CC15" s="9">
        <v>15205737.060000001</v>
      </c>
      <c r="CD15" s="9">
        <v>64924596.289999999</v>
      </c>
      <c r="CE15" s="9">
        <v>8749768.2599999998</v>
      </c>
      <c r="CF15" s="9">
        <v>20728426.579999998</v>
      </c>
      <c r="CG15" s="9"/>
      <c r="CH15" s="9"/>
      <c r="CI15" s="9"/>
      <c r="CJ15" s="9">
        <v>118936098.23</v>
      </c>
      <c r="CK15" s="9"/>
      <c r="CL15" s="9"/>
      <c r="CM15" s="9"/>
      <c r="CN15" s="9">
        <v>141680064</v>
      </c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10"/>
      <c r="DB15" s="9">
        <v>370224690.42000002</v>
      </c>
      <c r="DC15" s="9">
        <v>1402796250</v>
      </c>
      <c r="DD15" s="9"/>
      <c r="DE15" s="9"/>
      <c r="DF15" s="9"/>
      <c r="DG15" s="9">
        <v>1600000</v>
      </c>
      <c r="DH15" s="9"/>
      <c r="DI15" s="9">
        <v>146022699.59999999</v>
      </c>
      <c r="DJ15" s="9"/>
      <c r="DK15" s="9"/>
      <c r="DL15" s="9"/>
      <c r="DM15" s="10"/>
      <c r="DN15" s="9">
        <v>1550418949.5999999</v>
      </c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10"/>
      <c r="EH15" s="9">
        <v>1920643640.02</v>
      </c>
      <c r="EI15" s="9">
        <v>1170000000</v>
      </c>
      <c r="EJ15" s="9"/>
      <c r="EK15" s="9"/>
      <c r="EL15" s="9">
        <v>1467720363.3</v>
      </c>
      <c r="EM15" s="9">
        <v>10514212.560000001</v>
      </c>
      <c r="EN15" s="9">
        <v>566182207.86000001</v>
      </c>
      <c r="EO15" s="9"/>
      <c r="EP15" s="9"/>
      <c r="EQ15" s="9"/>
      <c r="ER15" s="9"/>
      <c r="ES15" s="9"/>
      <c r="ET15" s="9"/>
      <c r="EU15" s="9"/>
      <c r="EV15" s="10"/>
      <c r="EW15" s="9">
        <v>3214416783.7199998</v>
      </c>
      <c r="EX15" s="9">
        <v>19113221.25</v>
      </c>
      <c r="EY15" s="9">
        <v>3233530004.9699998</v>
      </c>
      <c r="EZ15" s="9"/>
      <c r="FA15" s="10"/>
      <c r="FB15" s="9">
        <v>5154173644.9899998</v>
      </c>
      <c r="FC15" s="9">
        <v>360624029.62</v>
      </c>
      <c r="FD15" s="9">
        <v>360624029.62</v>
      </c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>
        <v>347043094.02999997</v>
      </c>
      <c r="FT15" s="9">
        <v>256939857.47</v>
      </c>
      <c r="FU15" s="9"/>
      <c r="FV15" s="9"/>
      <c r="FW15" s="9"/>
      <c r="FX15" s="9">
        <v>8194289.5800000001</v>
      </c>
      <c r="FY15" s="9"/>
      <c r="FZ15" s="9">
        <v>32747987.43</v>
      </c>
      <c r="GA15" s="9">
        <v>47715763.270000003</v>
      </c>
      <c r="GB15" s="9">
        <v>-1445196.28</v>
      </c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>
        <v>91284032.180000007</v>
      </c>
      <c r="GN15" s="9">
        <v>35997259.140000001</v>
      </c>
      <c r="GO15" s="9">
        <v>33691149.219999999</v>
      </c>
      <c r="GP15" s="9"/>
      <c r="GQ15" s="9"/>
      <c r="GR15" s="9">
        <v>40301710.710000001</v>
      </c>
      <c r="GS15" s="9"/>
      <c r="GT15" s="10"/>
      <c r="GU15" s="9">
        <v>181163937.62</v>
      </c>
      <c r="GV15" s="9">
        <v>1808678.04</v>
      </c>
      <c r="GW15" s="9">
        <v>126860.57</v>
      </c>
      <c r="GX15" s="9"/>
      <c r="GY15" s="9"/>
      <c r="GZ15" s="10"/>
      <c r="HA15" s="9">
        <v>182845755.09</v>
      </c>
      <c r="HB15" s="9">
        <v>28368180.030000001</v>
      </c>
      <c r="HC15" s="9"/>
      <c r="HD15" s="9"/>
      <c r="HE15" s="10"/>
      <c r="HF15" s="9">
        <v>154477575.06</v>
      </c>
      <c r="HG15" s="9">
        <v>154477575.06</v>
      </c>
      <c r="HH15" s="9"/>
      <c r="HI15" s="9">
        <v>11517126.99</v>
      </c>
      <c r="HJ15" s="9">
        <v>142960448.06999999</v>
      </c>
      <c r="HK15" s="9"/>
      <c r="HL15" s="9"/>
      <c r="HM15" s="9"/>
      <c r="HN15" s="9">
        <v>154477575.06</v>
      </c>
      <c r="HO15" s="9">
        <v>11517126.99</v>
      </c>
      <c r="HP15" s="9">
        <v>142960448.06999999</v>
      </c>
      <c r="HQ15" s="9">
        <v>234187867.63</v>
      </c>
      <c r="HR15" s="9"/>
      <c r="HS15" s="9">
        <v>161762182.37</v>
      </c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10"/>
      <c r="IH15" s="9">
        <v>395950050</v>
      </c>
      <c r="II15" s="9"/>
      <c r="IJ15" s="9"/>
      <c r="IK15" s="9">
        <v>252262523.56999999</v>
      </c>
      <c r="IL15" s="9">
        <v>69605152.989999995</v>
      </c>
      <c r="IM15" s="9">
        <v>17697233.620000001</v>
      </c>
      <c r="IN15" s="9">
        <v>210299751.77000001</v>
      </c>
      <c r="IO15" s="9"/>
      <c r="IP15" s="9"/>
      <c r="IQ15" s="9"/>
      <c r="IR15" s="9"/>
      <c r="IS15" s="9"/>
      <c r="IT15" s="9"/>
      <c r="IU15" s="10"/>
      <c r="IV15" s="9">
        <v>549864661.95000005</v>
      </c>
      <c r="IW15" s="9">
        <v>-153914611.94999999</v>
      </c>
      <c r="IX15" s="9">
        <v>340000000</v>
      </c>
      <c r="IY15" s="9">
        <v>1706109.92</v>
      </c>
      <c r="IZ15" s="9"/>
      <c r="JA15" s="9"/>
      <c r="JB15" s="9"/>
      <c r="JC15" s="9"/>
      <c r="JD15" s="10"/>
      <c r="JE15" s="9">
        <v>341706109.92000002</v>
      </c>
      <c r="JF15" s="9">
        <v>62419377.07</v>
      </c>
      <c r="JG15" s="9">
        <v>340000000</v>
      </c>
      <c r="JH15" s="9"/>
      <c r="JI15" s="9"/>
      <c r="JJ15" s="9"/>
      <c r="JK15" s="9"/>
      <c r="JL15" s="10"/>
      <c r="JM15" s="9">
        <v>402419377.06999999</v>
      </c>
      <c r="JN15" s="9">
        <v>-60713267.149999999</v>
      </c>
      <c r="JO15" s="9">
        <v>2450000</v>
      </c>
      <c r="JP15" s="9">
        <v>2450000</v>
      </c>
      <c r="JQ15" s="9">
        <v>423590000</v>
      </c>
      <c r="JR15" s="9"/>
      <c r="JS15" s="9"/>
      <c r="JT15" s="9"/>
      <c r="JU15" s="10"/>
      <c r="JV15" s="9">
        <v>426040000</v>
      </c>
      <c r="JW15" s="9">
        <v>304123900</v>
      </c>
      <c r="JX15" s="9">
        <v>98843450.359999999</v>
      </c>
      <c r="JY15" s="9"/>
      <c r="JZ15" s="9"/>
      <c r="KA15" s="9"/>
      <c r="KB15" s="10"/>
      <c r="KC15" s="9">
        <v>402967350.36000001</v>
      </c>
      <c r="KD15" s="9">
        <v>23072649.640000001</v>
      </c>
      <c r="KE15" s="9"/>
      <c r="KF15" s="9"/>
      <c r="KG15" s="10"/>
      <c r="KH15" s="9">
        <v>-191555229.46000001</v>
      </c>
      <c r="KI15" s="9">
        <v>709118344.48000002</v>
      </c>
      <c r="KJ15" s="9">
        <v>517563115.01999998</v>
      </c>
      <c r="KK15" s="9">
        <v>154477575.06</v>
      </c>
      <c r="KL15" s="9">
        <v>1445196.28</v>
      </c>
      <c r="KM15" s="9">
        <v>1243352.24</v>
      </c>
      <c r="KN15" s="9">
        <v>28762.2</v>
      </c>
      <c r="KO15" s="9">
        <v>2560047.4900000002</v>
      </c>
      <c r="KP15" s="9"/>
      <c r="KQ15" s="9"/>
      <c r="KR15" s="9"/>
      <c r="KS15" s="9"/>
      <c r="KT15" s="9"/>
      <c r="KU15" s="9">
        <v>54488719.509999998</v>
      </c>
      <c r="KV15" s="9">
        <v>-35997259.140000001</v>
      </c>
      <c r="KW15" s="9">
        <v>7847350.9199999999</v>
      </c>
      <c r="KX15" s="9">
        <v>14612358.050000001</v>
      </c>
      <c r="KY15" s="9">
        <v>25912048.27</v>
      </c>
      <c r="KZ15" s="9">
        <v>-284451000.73000002</v>
      </c>
      <c r="LA15" s="9">
        <v>-96081762.099999994</v>
      </c>
      <c r="LB15" s="9"/>
      <c r="LC15" s="9"/>
      <c r="LD15" s="9"/>
      <c r="LE15" s="10"/>
      <c r="LF15" s="9">
        <v>-153914611.94999999</v>
      </c>
      <c r="LG15" s="9"/>
      <c r="LH15" s="9"/>
      <c r="LI15" s="9"/>
      <c r="LJ15" s="9">
        <v>517563115.01999998</v>
      </c>
      <c r="LK15" s="9">
        <v>709118344.48000002</v>
      </c>
      <c r="LL15" s="9"/>
      <c r="LM15" s="9"/>
      <c r="LN15" s="9"/>
      <c r="LO15" s="10"/>
      <c r="LP15" s="9">
        <v>-191555229.46000001</v>
      </c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11" t="s">
        <v>1588</v>
      </c>
      <c r="MM15" s="11"/>
      <c r="MN15" s="9"/>
      <c r="MO15" s="11" t="s">
        <v>1528</v>
      </c>
      <c r="MP15" s="10"/>
      <c r="MQ15" s="11"/>
      <c r="MR15" s="11"/>
      <c r="MS15" s="11"/>
      <c r="MT15" s="10"/>
      <c r="MU15" s="12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>
        <v>54488719.509999998</v>
      </c>
      <c r="RJ15" s="9">
        <v>6845460.9299999997</v>
      </c>
      <c r="RK15" s="9"/>
      <c r="RL15" s="9"/>
      <c r="RM15" s="9">
        <v>72504.69</v>
      </c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 t="s">
        <v>1740</v>
      </c>
      <c r="TK15" s="11" t="s">
        <v>1647</v>
      </c>
      <c r="TL15" s="11">
        <v>139742266.97</v>
      </c>
      <c r="TM15" s="11">
        <v>127052162.63</v>
      </c>
      <c r="TN15" s="11">
        <v>12690104.34</v>
      </c>
      <c r="TO15" s="11" t="s">
        <v>1715</v>
      </c>
      <c r="TP15" s="11">
        <v>75422133.25</v>
      </c>
      <c r="TQ15" s="11">
        <v>73582569.019999996</v>
      </c>
      <c r="TR15" s="11">
        <v>1839564.23</v>
      </c>
      <c r="TS15" s="11" t="s">
        <v>1678</v>
      </c>
      <c r="TT15" s="11">
        <v>69202428.680000007</v>
      </c>
      <c r="TU15" s="11">
        <v>2282120.46</v>
      </c>
      <c r="TV15" s="11">
        <v>66920308.219999999</v>
      </c>
      <c r="TW15" s="11" t="s">
        <v>1689</v>
      </c>
      <c r="TX15" s="11">
        <v>36747472.869999997</v>
      </c>
      <c r="TY15" s="11">
        <v>31279426.48</v>
      </c>
      <c r="TZ15" s="11">
        <v>5468046.3899999997</v>
      </c>
      <c r="UA15" s="11" t="s">
        <v>1761</v>
      </c>
      <c r="UB15" s="11">
        <v>18578122.280000001</v>
      </c>
      <c r="UC15" s="11">
        <v>17558751.170000002</v>
      </c>
      <c r="UD15" s="11">
        <v>1019371.11</v>
      </c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>
        <v>0</v>
      </c>
      <c r="VB15" s="11">
        <v>0</v>
      </c>
      <c r="VC15" s="11">
        <v>0</v>
      </c>
      <c r="VD15" s="11">
        <v>0</v>
      </c>
      <c r="VE15" s="11">
        <v>0</v>
      </c>
      <c r="VF15" s="11">
        <v>0</v>
      </c>
      <c r="VG15" s="11">
        <v>0</v>
      </c>
      <c r="VH15" s="11">
        <v>0</v>
      </c>
      <c r="VI15" s="11">
        <v>0</v>
      </c>
      <c r="VJ15" s="11">
        <v>0</v>
      </c>
      <c r="VK15" s="11">
        <v>0</v>
      </c>
      <c r="VL15" s="11">
        <v>0</v>
      </c>
      <c r="VM15" s="11">
        <v>0</v>
      </c>
      <c r="VN15" s="11">
        <v>0</v>
      </c>
      <c r="VO15" s="11">
        <v>0</v>
      </c>
      <c r="VP15" s="11">
        <v>0</v>
      </c>
    </row>
    <row r="16" spans="1:588" ht="13.8">
      <c r="C16" t="s">
        <v>1572</v>
      </c>
      <c r="E16" s="11" t="s">
        <v>1608</v>
      </c>
      <c r="F16" s="9">
        <v>709326247.20000005</v>
      </c>
      <c r="G16" s="9"/>
      <c r="H16" s="9"/>
      <c r="I16" s="9">
        <v>605756834.00999999</v>
      </c>
      <c r="J16" s="9">
        <v>2272886543.52</v>
      </c>
      <c r="K16" s="9">
        <v>874595720.42999995</v>
      </c>
      <c r="L16" s="9"/>
      <c r="M16" s="9"/>
      <c r="N16" s="9"/>
      <c r="O16" s="9">
        <v>3558751181.1399999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0"/>
      <c r="AE16" s="9">
        <v>8021316526.3000002</v>
      </c>
      <c r="AF16" s="9"/>
      <c r="AG16" s="9"/>
      <c r="AH16" s="9">
        <v>63236331.57</v>
      </c>
      <c r="AI16" s="9"/>
      <c r="AJ16" s="9"/>
      <c r="AK16" s="9"/>
      <c r="AL16" s="9"/>
      <c r="AM16" s="9">
        <v>930923477.23000002</v>
      </c>
      <c r="AN16" s="9"/>
      <c r="AO16" s="9">
        <v>1063033831.14</v>
      </c>
      <c r="AP16" s="9"/>
      <c r="AQ16" s="9"/>
      <c r="AR16" s="9"/>
      <c r="AS16" s="9">
        <v>30990.83</v>
      </c>
      <c r="AT16" s="9"/>
      <c r="AU16" s="9"/>
      <c r="AV16" s="9">
        <v>207946</v>
      </c>
      <c r="AW16" s="9">
        <v>5320872.5</v>
      </c>
      <c r="AX16" s="9"/>
      <c r="AY16" s="9">
        <v>56072763.469999999</v>
      </c>
      <c r="AZ16" s="9"/>
      <c r="BA16" s="10"/>
      <c r="BB16" s="9">
        <v>2118826212.74</v>
      </c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10"/>
      <c r="BY16" s="9">
        <v>10140142739.040001</v>
      </c>
      <c r="BZ16" s="9">
        <v>199100000</v>
      </c>
      <c r="CA16" s="9"/>
      <c r="CB16" s="9">
        <v>200000000</v>
      </c>
      <c r="CC16" s="9">
        <v>53860123.009999998</v>
      </c>
      <c r="CD16" s="9">
        <v>245852.3</v>
      </c>
      <c r="CE16" s="9"/>
      <c r="CF16" s="9">
        <v>49808562.939999998</v>
      </c>
      <c r="CG16" s="9"/>
      <c r="CH16" s="9"/>
      <c r="CI16" s="9"/>
      <c r="CJ16" s="9">
        <v>1314328072.78</v>
      </c>
      <c r="CK16" s="9"/>
      <c r="CL16" s="9"/>
      <c r="CM16" s="9"/>
      <c r="CN16" s="9">
        <v>287356250</v>
      </c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10"/>
      <c r="DB16" s="9">
        <v>2104698861.03</v>
      </c>
      <c r="DC16" s="9">
        <v>2783637499.8499999</v>
      </c>
      <c r="DD16" s="9"/>
      <c r="DE16" s="9"/>
      <c r="DF16" s="9"/>
      <c r="DG16" s="9"/>
      <c r="DH16" s="9"/>
      <c r="DI16" s="9"/>
      <c r="DJ16" s="9"/>
      <c r="DK16" s="9"/>
      <c r="DL16" s="9"/>
      <c r="DM16" s="10"/>
      <c r="DN16" s="9">
        <v>3783637499.8499999</v>
      </c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10"/>
      <c r="EH16" s="9">
        <v>5888336360.8800001</v>
      </c>
      <c r="EI16" s="9">
        <v>100000000</v>
      </c>
      <c r="EJ16" s="9"/>
      <c r="EK16" s="9"/>
      <c r="EL16" s="9">
        <v>4296092850.3999996</v>
      </c>
      <c r="EM16" s="9"/>
      <c r="EN16" s="9">
        <v>-144286472.24000001</v>
      </c>
      <c r="EO16" s="9"/>
      <c r="EP16" s="9"/>
      <c r="EQ16" s="9"/>
      <c r="ER16" s="9"/>
      <c r="ES16" s="9"/>
      <c r="ET16" s="9"/>
      <c r="EU16" s="9"/>
      <c r="EV16" s="10"/>
      <c r="EW16" s="9">
        <v>4251806378.1599998</v>
      </c>
      <c r="EX16" s="9"/>
      <c r="EY16" s="9">
        <v>4251806378.1599998</v>
      </c>
      <c r="EZ16" s="9"/>
      <c r="FA16" s="10"/>
      <c r="FB16" s="9">
        <v>10140142739.040001</v>
      </c>
      <c r="FC16" s="9">
        <v>400516631.17000002</v>
      </c>
      <c r="FD16" s="9">
        <v>400516631.17000002</v>
      </c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>
        <v>403675227</v>
      </c>
      <c r="FT16" s="9">
        <v>370309719.62</v>
      </c>
      <c r="FU16" s="9"/>
      <c r="FV16" s="9"/>
      <c r="FW16" s="9"/>
      <c r="FX16" s="9">
        <v>7415278.2699999996</v>
      </c>
      <c r="FY16" s="9"/>
      <c r="FZ16" s="9">
        <v>12637628.289999999</v>
      </c>
      <c r="GA16" s="9">
        <v>9496402.0999999996</v>
      </c>
      <c r="GB16" s="9">
        <v>-3816198.72</v>
      </c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>
        <v>75000000</v>
      </c>
      <c r="GS16" s="9"/>
      <c r="GT16" s="10"/>
      <c r="GU16" s="9">
        <v>71841404.170000002</v>
      </c>
      <c r="GV16" s="9">
        <v>232456.86</v>
      </c>
      <c r="GW16" s="9">
        <v>279411.96999999997</v>
      </c>
      <c r="GX16" s="9"/>
      <c r="GY16" s="9"/>
      <c r="GZ16" s="10"/>
      <c r="HA16" s="9">
        <v>71794449.060000002</v>
      </c>
      <c r="HB16" s="9">
        <v>2857390.24</v>
      </c>
      <c r="HC16" s="9"/>
      <c r="HD16" s="9"/>
      <c r="HE16" s="10"/>
      <c r="HF16" s="9">
        <v>68937058.819999993</v>
      </c>
      <c r="HG16" s="9">
        <v>68937058.819999993</v>
      </c>
      <c r="HH16" s="9"/>
      <c r="HI16" s="9"/>
      <c r="HJ16" s="9">
        <v>68937058.819999993</v>
      </c>
      <c r="HK16" s="9"/>
      <c r="HL16" s="9"/>
      <c r="HM16" s="9"/>
      <c r="HN16" s="9">
        <v>68937058.819999993</v>
      </c>
      <c r="HO16" s="9"/>
      <c r="HP16" s="9">
        <v>68937058.819999993</v>
      </c>
      <c r="HQ16" s="9">
        <v>355455372.30000001</v>
      </c>
      <c r="HR16" s="9"/>
      <c r="HS16" s="9">
        <v>760171978.77999997</v>
      </c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10"/>
      <c r="IH16" s="9">
        <v>1115627351.0799999</v>
      </c>
      <c r="II16" s="9"/>
      <c r="IJ16" s="9"/>
      <c r="IK16" s="9">
        <v>677216475.05999994</v>
      </c>
      <c r="IL16" s="9">
        <v>6949029.6399999997</v>
      </c>
      <c r="IM16" s="9">
        <v>27294525.68</v>
      </c>
      <c r="IN16" s="9">
        <v>34518018.439999998</v>
      </c>
      <c r="IO16" s="9"/>
      <c r="IP16" s="9"/>
      <c r="IQ16" s="9"/>
      <c r="IR16" s="9"/>
      <c r="IS16" s="9"/>
      <c r="IT16" s="9"/>
      <c r="IU16" s="10"/>
      <c r="IV16" s="9">
        <v>745978048.82000005</v>
      </c>
      <c r="IW16" s="9">
        <v>369649302.25999999</v>
      </c>
      <c r="IX16" s="9"/>
      <c r="IY16" s="9"/>
      <c r="IZ16" s="9"/>
      <c r="JA16" s="9"/>
      <c r="JB16" s="9"/>
      <c r="JC16" s="9"/>
      <c r="JD16" s="10"/>
      <c r="JE16" s="9"/>
      <c r="JF16" s="9">
        <v>773030723.67999995</v>
      </c>
      <c r="JG16" s="9"/>
      <c r="JH16" s="9"/>
      <c r="JI16" s="9"/>
      <c r="JJ16" s="9"/>
      <c r="JK16" s="9"/>
      <c r="JL16" s="10"/>
      <c r="JM16" s="9">
        <v>773030723.67999995</v>
      </c>
      <c r="JN16" s="9">
        <v>-773030723.67999995</v>
      </c>
      <c r="JO16" s="9"/>
      <c r="JP16" s="9"/>
      <c r="JQ16" s="9">
        <v>1113600000</v>
      </c>
      <c r="JR16" s="9"/>
      <c r="JS16" s="9"/>
      <c r="JT16" s="9"/>
      <c r="JU16" s="10"/>
      <c r="JV16" s="9">
        <v>1113600000</v>
      </c>
      <c r="JW16" s="9">
        <v>267589583.37</v>
      </c>
      <c r="JX16" s="9">
        <v>212107000.47999999</v>
      </c>
      <c r="JY16" s="9"/>
      <c r="JZ16" s="9"/>
      <c r="KA16" s="9"/>
      <c r="KB16" s="10"/>
      <c r="KC16" s="9">
        <v>479696583.85000002</v>
      </c>
      <c r="KD16" s="9">
        <v>633903416.14999998</v>
      </c>
      <c r="KE16" s="9"/>
      <c r="KF16" s="9"/>
      <c r="KG16" s="10"/>
      <c r="KH16" s="9">
        <v>230521994.72999999</v>
      </c>
      <c r="KI16" s="9">
        <v>278804252.47000003</v>
      </c>
      <c r="KJ16" s="9">
        <v>509326247.19999999</v>
      </c>
      <c r="KK16" s="9">
        <v>68937058.819999993</v>
      </c>
      <c r="KL16" s="9">
        <v>3816198.72</v>
      </c>
      <c r="KM16" s="9">
        <v>26666879.539999999</v>
      </c>
      <c r="KN16" s="9">
        <v>7420</v>
      </c>
      <c r="KO16" s="9"/>
      <c r="KP16" s="9"/>
      <c r="KQ16" s="9"/>
      <c r="KR16" s="9"/>
      <c r="KS16" s="9">
        <v>149154.99</v>
      </c>
      <c r="KT16" s="9"/>
      <c r="KU16" s="9">
        <v>10673716.140000001</v>
      </c>
      <c r="KV16" s="9"/>
      <c r="KW16" s="9">
        <v>-954049.68</v>
      </c>
      <c r="KX16" s="9"/>
      <c r="KY16" s="9">
        <v>-790282699.88</v>
      </c>
      <c r="KZ16" s="9">
        <v>-352667657.93000001</v>
      </c>
      <c r="LA16" s="9">
        <v>1403303281.54</v>
      </c>
      <c r="LB16" s="9"/>
      <c r="LC16" s="9"/>
      <c r="LD16" s="9"/>
      <c r="LE16" s="10"/>
      <c r="LF16" s="9">
        <v>369649302.25999999</v>
      </c>
      <c r="LG16" s="9"/>
      <c r="LH16" s="9"/>
      <c r="LI16" s="9"/>
      <c r="LJ16" s="9">
        <v>509326247.19999999</v>
      </c>
      <c r="LK16" s="9">
        <v>278804252.47000003</v>
      </c>
      <c r="LL16" s="9"/>
      <c r="LM16" s="9"/>
      <c r="LN16" s="9"/>
      <c r="LO16" s="10"/>
      <c r="LP16" s="9">
        <v>230521994.72999999</v>
      </c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11" t="s">
        <v>1588</v>
      </c>
      <c r="MM16" s="11"/>
      <c r="MN16" s="9"/>
      <c r="MO16" s="11" t="s">
        <v>1528</v>
      </c>
      <c r="MP16" s="10"/>
      <c r="MQ16" s="11"/>
      <c r="MR16" s="11"/>
      <c r="MS16" s="11"/>
      <c r="MT16" s="10"/>
      <c r="MU16" s="12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>
        <v>10673716.140000001</v>
      </c>
      <c r="RJ16" s="9">
        <v>1438014.45</v>
      </c>
      <c r="RK16" s="9"/>
      <c r="RL16" s="9"/>
      <c r="RM16" s="9">
        <v>260700.41</v>
      </c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RY16" s="9"/>
      <c r="RZ16" s="9"/>
      <c r="SA16" s="9"/>
      <c r="SB16" s="9"/>
      <c r="SC16" s="9"/>
      <c r="SD16" s="9"/>
      <c r="SE16" s="9"/>
      <c r="SF16" s="9"/>
      <c r="SG16" s="9"/>
      <c r="SH16" s="9"/>
      <c r="SI16" s="9"/>
      <c r="SJ16" s="9"/>
      <c r="SK16" s="9"/>
      <c r="SL16" s="9"/>
      <c r="SM16" s="9"/>
      <c r="SN16" s="9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</row>
    <row r="17" spans="3:588" ht="13.8">
      <c r="C17" t="s">
        <v>1573</v>
      </c>
      <c r="E17" s="11" t="s">
        <v>1609</v>
      </c>
      <c r="F17" s="9">
        <v>2798328040.3299999</v>
      </c>
      <c r="G17" s="9"/>
      <c r="H17" s="9">
        <v>229547886.78</v>
      </c>
      <c r="I17" s="9">
        <v>11918109039.82</v>
      </c>
      <c r="J17" s="9"/>
      <c r="K17" s="9">
        <v>527065649.25</v>
      </c>
      <c r="L17" s="9"/>
      <c r="M17" s="9"/>
      <c r="N17" s="9"/>
      <c r="O17" s="9">
        <v>4820973967.2299995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>
        <v>251044257.09</v>
      </c>
      <c r="AC17" s="9"/>
      <c r="AD17" s="10"/>
      <c r="AE17" s="9">
        <v>21389555142.240002</v>
      </c>
      <c r="AF17" s="9"/>
      <c r="AG17" s="9"/>
      <c r="AH17" s="9"/>
      <c r="AI17" s="9"/>
      <c r="AJ17" s="9">
        <v>779878.99</v>
      </c>
      <c r="AK17" s="9"/>
      <c r="AL17" s="9"/>
      <c r="AM17" s="9">
        <v>216062822.91999999</v>
      </c>
      <c r="AN17" s="9"/>
      <c r="AO17" s="9">
        <v>88582687.620000005</v>
      </c>
      <c r="AP17" s="9"/>
      <c r="AQ17" s="9"/>
      <c r="AR17" s="9"/>
      <c r="AS17" s="9">
        <v>145037650.58000001</v>
      </c>
      <c r="AT17" s="9">
        <v>2011139.26</v>
      </c>
      <c r="AU17" s="9">
        <v>50941295.57</v>
      </c>
      <c r="AV17" s="9">
        <v>46093783.549999997</v>
      </c>
      <c r="AW17" s="9">
        <v>104965861.14</v>
      </c>
      <c r="AX17" s="9"/>
      <c r="AY17" s="9">
        <v>112997454.94</v>
      </c>
      <c r="AZ17" s="9"/>
      <c r="BA17" s="10"/>
      <c r="BB17" s="9">
        <v>1305206602.99</v>
      </c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10"/>
      <c r="BY17" s="9">
        <v>22694761745.23</v>
      </c>
      <c r="BZ17" s="9">
        <v>6854875463.5900002</v>
      </c>
      <c r="CA17" s="9"/>
      <c r="CB17" s="9">
        <v>3702955008.9200001</v>
      </c>
      <c r="CC17" s="9">
        <v>6328064681.5600004</v>
      </c>
      <c r="CD17" s="9"/>
      <c r="CE17" s="9">
        <v>67373172.219999999</v>
      </c>
      <c r="CF17" s="9">
        <v>115317733.42</v>
      </c>
      <c r="CG17" s="9"/>
      <c r="CH17" s="9"/>
      <c r="CI17" s="9"/>
      <c r="CJ17" s="9"/>
      <c r="CK17" s="9"/>
      <c r="CL17" s="9"/>
      <c r="CM17" s="9"/>
      <c r="CN17" s="9">
        <v>166719263.93000001</v>
      </c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>
        <v>3721138.36</v>
      </c>
      <c r="CZ17" s="9"/>
      <c r="DA17" s="10"/>
      <c r="DB17" s="9">
        <v>17998139506.290001</v>
      </c>
      <c r="DC17" s="9">
        <v>4500000</v>
      </c>
      <c r="DD17" s="9"/>
      <c r="DE17" s="9"/>
      <c r="DF17" s="9"/>
      <c r="DG17" s="9"/>
      <c r="DH17" s="9"/>
      <c r="DI17" s="9">
        <v>1442023.08</v>
      </c>
      <c r="DJ17" s="9">
        <v>9356107.3499999996</v>
      </c>
      <c r="DK17" s="9"/>
      <c r="DL17" s="9"/>
      <c r="DM17" s="10"/>
      <c r="DN17" s="9">
        <v>306551339.89999998</v>
      </c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10"/>
      <c r="EH17" s="9">
        <v>18304690846.189999</v>
      </c>
      <c r="EI17" s="9">
        <v>2227000000</v>
      </c>
      <c r="EJ17" s="9"/>
      <c r="EK17" s="9"/>
      <c r="EL17" s="9">
        <v>377072540.50999999</v>
      </c>
      <c r="EM17" s="9">
        <v>502859677.66000003</v>
      </c>
      <c r="EN17" s="9">
        <v>949633092.17999995</v>
      </c>
      <c r="EO17" s="9"/>
      <c r="EP17" s="9"/>
      <c r="EQ17" s="9"/>
      <c r="ER17" s="9"/>
      <c r="ES17" s="9"/>
      <c r="ET17" s="9"/>
      <c r="EU17" s="9"/>
      <c r="EV17" s="10"/>
      <c r="EW17" s="9">
        <v>4056565310.3499999</v>
      </c>
      <c r="EX17" s="9">
        <v>333505588.69</v>
      </c>
      <c r="EY17" s="9">
        <v>4390070899.04</v>
      </c>
      <c r="EZ17" s="9"/>
      <c r="FA17" s="10"/>
      <c r="FB17" s="9">
        <v>22694761745.23</v>
      </c>
      <c r="FC17" s="9">
        <v>41130000349.610001</v>
      </c>
      <c r="FD17" s="9">
        <v>41130000349.610001</v>
      </c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>
        <v>40634558828.160004</v>
      </c>
      <c r="FT17" s="9">
        <v>38494660391.639999</v>
      </c>
      <c r="FU17" s="9"/>
      <c r="FV17" s="9"/>
      <c r="FW17" s="9"/>
      <c r="FX17" s="9">
        <v>73232889.340000004</v>
      </c>
      <c r="FY17" s="9">
        <v>1164695171.5899999</v>
      </c>
      <c r="FZ17" s="9">
        <v>370811959.00999999</v>
      </c>
      <c r="GA17" s="9">
        <v>399663715.75</v>
      </c>
      <c r="GB17" s="9">
        <v>-5823378.9199999999</v>
      </c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>
        <v>-13473408.710000001</v>
      </c>
      <c r="GO17" s="9"/>
      <c r="GP17" s="9"/>
      <c r="GQ17" s="9">
        <v>-21027.82</v>
      </c>
      <c r="GR17" s="9">
        <v>13569063.789999999</v>
      </c>
      <c r="GS17" s="9"/>
      <c r="GT17" s="10"/>
      <c r="GU17" s="9">
        <v>495516148.70999998</v>
      </c>
      <c r="GV17" s="9">
        <v>14953775.859999999</v>
      </c>
      <c r="GW17" s="9">
        <v>2205415.62</v>
      </c>
      <c r="GX17" s="9"/>
      <c r="GY17" s="9"/>
      <c r="GZ17" s="10"/>
      <c r="HA17" s="9">
        <v>508264508.94999999</v>
      </c>
      <c r="HB17" s="9">
        <v>135611145.06</v>
      </c>
      <c r="HC17" s="9"/>
      <c r="HD17" s="9"/>
      <c r="HE17" s="10"/>
      <c r="HF17" s="9">
        <v>372653363.88999999</v>
      </c>
      <c r="HG17" s="9"/>
      <c r="HH17" s="9"/>
      <c r="HI17" s="9">
        <v>25251136.5</v>
      </c>
      <c r="HJ17" s="9">
        <v>347402227.38999999</v>
      </c>
      <c r="HK17" s="9"/>
      <c r="HL17" s="9"/>
      <c r="HM17" s="9"/>
      <c r="HN17" s="9">
        <v>372653363.88999999</v>
      </c>
      <c r="HO17" s="9">
        <v>25251136.5</v>
      </c>
      <c r="HP17" s="9">
        <v>347402227.38999999</v>
      </c>
      <c r="HQ17" s="9">
        <v>39897495402.510002</v>
      </c>
      <c r="HR17" s="9">
        <v>35985.61</v>
      </c>
      <c r="HS17" s="9">
        <v>387651703.56</v>
      </c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10"/>
      <c r="IH17" s="9">
        <v>40285183091.68</v>
      </c>
      <c r="II17" s="9"/>
      <c r="IJ17" s="9"/>
      <c r="IK17" s="9">
        <v>37407171565.529999</v>
      </c>
      <c r="IL17" s="9">
        <v>779043231.40999997</v>
      </c>
      <c r="IM17" s="9">
        <v>655465689.77999997</v>
      </c>
      <c r="IN17" s="9">
        <v>922759244.75</v>
      </c>
      <c r="IO17" s="9"/>
      <c r="IP17" s="9"/>
      <c r="IQ17" s="9"/>
      <c r="IR17" s="9"/>
      <c r="IS17" s="9"/>
      <c r="IT17" s="9"/>
      <c r="IU17" s="10"/>
      <c r="IV17" s="9">
        <v>39764439731.470001</v>
      </c>
      <c r="IW17" s="9">
        <v>520743360.20999998</v>
      </c>
      <c r="IX17" s="9"/>
      <c r="IY17" s="9"/>
      <c r="IZ17" s="9">
        <v>302828.18</v>
      </c>
      <c r="JA17" s="9"/>
      <c r="JB17" s="9"/>
      <c r="JC17" s="9"/>
      <c r="JD17" s="10"/>
      <c r="JE17" s="9">
        <v>302828.18</v>
      </c>
      <c r="JF17" s="9">
        <v>270905476.94</v>
      </c>
      <c r="JG17" s="9">
        <v>4000000</v>
      </c>
      <c r="JH17" s="9"/>
      <c r="JI17" s="9">
        <v>2220271.69</v>
      </c>
      <c r="JJ17" s="9"/>
      <c r="JK17" s="9"/>
      <c r="JL17" s="10"/>
      <c r="JM17" s="9">
        <v>277125748.63</v>
      </c>
      <c r="JN17" s="9">
        <v>-276822920.44999999</v>
      </c>
      <c r="JO17" s="9">
        <v>527002507.87</v>
      </c>
      <c r="JP17" s="9"/>
      <c r="JQ17" s="9">
        <v>8104574383.6999998</v>
      </c>
      <c r="JR17" s="9">
        <v>2068150858.8</v>
      </c>
      <c r="JS17" s="9"/>
      <c r="JT17" s="9"/>
      <c r="JU17" s="10"/>
      <c r="JV17" s="9">
        <v>10699727750.370001</v>
      </c>
      <c r="JW17" s="9">
        <v>7698764097.9499998</v>
      </c>
      <c r="JX17" s="9">
        <v>385486389.80000001</v>
      </c>
      <c r="JY17" s="9"/>
      <c r="JZ17" s="9">
        <v>2623097042.04</v>
      </c>
      <c r="KA17" s="9"/>
      <c r="KB17" s="10"/>
      <c r="KC17" s="9">
        <v>10707347529.790001</v>
      </c>
      <c r="KD17" s="9">
        <v>-7619779.4199999999</v>
      </c>
      <c r="KE17" s="9">
        <v>-267564.65999999997</v>
      </c>
      <c r="KF17" s="9"/>
      <c r="KG17" s="10"/>
      <c r="KH17" s="9">
        <v>236033095.68000001</v>
      </c>
      <c r="KI17" s="9">
        <v>1453885449.3199999</v>
      </c>
      <c r="KJ17" s="9">
        <v>1689918545</v>
      </c>
      <c r="KK17" s="9">
        <v>372653363.88999999</v>
      </c>
      <c r="KL17" s="9">
        <v>5823378.9199999999</v>
      </c>
      <c r="KM17" s="9">
        <v>30847502.68</v>
      </c>
      <c r="KN17" s="9">
        <v>26023644.670000002</v>
      </c>
      <c r="KO17" s="9">
        <v>16228776.800000001</v>
      </c>
      <c r="KP17" s="9"/>
      <c r="KQ17" s="9"/>
      <c r="KR17" s="9">
        <v>187675.93</v>
      </c>
      <c r="KS17" s="9"/>
      <c r="KT17" s="9"/>
      <c r="KU17" s="9">
        <v>396383839.69</v>
      </c>
      <c r="KV17" s="9"/>
      <c r="KW17" s="9">
        <v>-22635046.469999999</v>
      </c>
      <c r="KX17" s="9">
        <v>-729595.79</v>
      </c>
      <c r="KY17" s="9">
        <v>-876199829.91999996</v>
      </c>
      <c r="KZ17" s="9">
        <v>-1302710508.26</v>
      </c>
      <c r="LA17" s="9">
        <v>1642128351.0699999</v>
      </c>
      <c r="LB17" s="9"/>
      <c r="LC17" s="9"/>
      <c r="LD17" s="9"/>
      <c r="LE17" s="19"/>
      <c r="LF17" s="9">
        <v>520743360.20999998</v>
      </c>
      <c r="LG17" s="9"/>
      <c r="LH17" s="9"/>
      <c r="LI17" s="9"/>
      <c r="LJ17" s="9">
        <v>1689918545</v>
      </c>
      <c r="LK17" s="9">
        <v>1453885449.3199999</v>
      </c>
      <c r="LL17" s="9"/>
      <c r="LM17" s="9"/>
      <c r="LN17" s="9"/>
      <c r="LO17" s="10"/>
      <c r="LP17" s="9">
        <v>236033095.68000001</v>
      </c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11" t="s">
        <v>1711</v>
      </c>
      <c r="MM17" s="11"/>
      <c r="MN17" s="9"/>
      <c r="MO17" s="11" t="s">
        <v>1528</v>
      </c>
      <c r="MP17" s="10"/>
      <c r="MQ17" s="11"/>
      <c r="MR17" s="11"/>
      <c r="MS17" s="11"/>
      <c r="MT17" s="10"/>
      <c r="MU17" s="12"/>
      <c r="MV17" s="9"/>
      <c r="MW17" s="9"/>
      <c r="MX17" s="9">
        <v>0</v>
      </c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>
        <v>401639584.5</v>
      </c>
      <c r="RJ17" s="9">
        <v>21866668.109999999</v>
      </c>
      <c r="RK17" s="9"/>
      <c r="RL17" s="9">
        <v>558609.86</v>
      </c>
      <c r="RM17" s="9"/>
      <c r="RN17" s="9">
        <v>19332189.5</v>
      </c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 t="s">
        <v>1741</v>
      </c>
      <c r="TK17" s="11" t="s">
        <v>1713</v>
      </c>
      <c r="TL17" s="11">
        <v>39767649644.980003</v>
      </c>
      <c r="TM17" s="11"/>
      <c r="TN17" s="11"/>
      <c r="TO17" s="11" t="s">
        <v>1648</v>
      </c>
      <c r="TP17" s="11">
        <v>779381512.58000004</v>
      </c>
      <c r="TQ17" s="11"/>
      <c r="TR17" s="11"/>
      <c r="TS17" s="11" t="s">
        <v>1663</v>
      </c>
      <c r="TT17" s="11">
        <v>445638028.91000003</v>
      </c>
      <c r="TU17" s="11"/>
      <c r="TV17" s="11"/>
      <c r="TW17" s="11" t="s">
        <v>1690</v>
      </c>
      <c r="TX17" s="11">
        <v>35605544.579999998</v>
      </c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>
        <v>0</v>
      </c>
      <c r="VB17" s="11">
        <v>0</v>
      </c>
      <c r="VC17" s="11">
        <v>0</v>
      </c>
      <c r="VD17" s="11">
        <v>0</v>
      </c>
      <c r="VE17" s="11">
        <v>0</v>
      </c>
      <c r="VF17" s="11">
        <v>0</v>
      </c>
      <c r="VG17" s="11">
        <v>0</v>
      </c>
      <c r="VH17" s="11">
        <v>0</v>
      </c>
      <c r="VI17" s="11">
        <v>0</v>
      </c>
      <c r="VJ17" s="11">
        <v>0</v>
      </c>
      <c r="VK17" s="11">
        <v>0</v>
      </c>
      <c r="VL17" s="11">
        <v>0</v>
      </c>
      <c r="VM17" s="11">
        <v>0</v>
      </c>
      <c r="VN17" s="11">
        <v>0</v>
      </c>
      <c r="VO17" s="11">
        <v>0</v>
      </c>
      <c r="VP17" s="11">
        <v>0</v>
      </c>
    </row>
    <row r="18" spans="3:588" ht="13.8">
      <c r="C18" t="s">
        <v>1574</v>
      </c>
      <c r="E18" s="11" t="s">
        <v>1610</v>
      </c>
      <c r="F18" s="9">
        <v>3332669492.6399999</v>
      </c>
      <c r="G18" s="9"/>
      <c r="H18" s="9">
        <v>316757649.20999998</v>
      </c>
      <c r="I18" s="9">
        <v>6779762109.6999998</v>
      </c>
      <c r="J18" s="9">
        <v>2947301982.8200002</v>
      </c>
      <c r="K18" s="9">
        <v>935668274.11000001</v>
      </c>
      <c r="L18" s="9"/>
      <c r="M18" s="9"/>
      <c r="N18" s="9"/>
      <c r="O18" s="9">
        <v>4419803634.3900003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>
        <v>149558618.18000001</v>
      </c>
      <c r="AC18" s="9"/>
      <c r="AD18" s="10"/>
      <c r="AE18" s="9">
        <v>18881521761.049999</v>
      </c>
      <c r="AF18" s="9"/>
      <c r="AG18" s="9"/>
      <c r="AH18" s="9">
        <v>129848717.92</v>
      </c>
      <c r="AI18" s="9"/>
      <c r="AJ18" s="9">
        <v>95435148.599999994</v>
      </c>
      <c r="AK18" s="9">
        <v>91057500</v>
      </c>
      <c r="AL18" s="9">
        <v>8789179984.3999996</v>
      </c>
      <c r="AM18" s="9">
        <v>1533077948.8800001</v>
      </c>
      <c r="AN18" s="9"/>
      <c r="AO18" s="9">
        <v>133947403.7</v>
      </c>
      <c r="AP18" s="9">
        <v>16562068.189999999</v>
      </c>
      <c r="AQ18" s="9"/>
      <c r="AR18" s="9"/>
      <c r="AS18" s="9">
        <v>618052005.94000006</v>
      </c>
      <c r="AT18" s="9"/>
      <c r="AU18" s="9">
        <v>7099900</v>
      </c>
      <c r="AV18" s="9">
        <v>4856653.6399999997</v>
      </c>
      <c r="AW18" s="9">
        <v>299868401.49000001</v>
      </c>
      <c r="AX18" s="9"/>
      <c r="AY18" s="9"/>
      <c r="AZ18" s="9"/>
      <c r="BA18" s="10"/>
      <c r="BB18" s="9">
        <v>11718985732.76</v>
      </c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10"/>
      <c r="BY18" s="9">
        <v>30600507493.810001</v>
      </c>
      <c r="BZ18" s="9">
        <v>3615060000</v>
      </c>
      <c r="CA18" s="9"/>
      <c r="CB18" s="9">
        <v>472923615</v>
      </c>
      <c r="CC18" s="9">
        <v>6168865561.4899998</v>
      </c>
      <c r="CD18" s="9">
        <v>593390865.52999997</v>
      </c>
      <c r="CE18" s="9">
        <v>669874569.78999996</v>
      </c>
      <c r="CF18" s="9">
        <v>113141764.16</v>
      </c>
      <c r="CG18" s="9"/>
      <c r="CH18" s="9">
        <v>41536199.969999999</v>
      </c>
      <c r="CI18" s="9"/>
      <c r="CJ18" s="9">
        <v>3194147147.48</v>
      </c>
      <c r="CK18" s="9"/>
      <c r="CL18" s="9"/>
      <c r="CM18" s="9"/>
      <c r="CN18" s="9">
        <v>845007809.38</v>
      </c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>
        <v>1439460000</v>
      </c>
      <c r="CZ18" s="9"/>
      <c r="DA18" s="10"/>
      <c r="DB18" s="9">
        <v>17153407532.799999</v>
      </c>
      <c r="DC18" s="9">
        <v>5813210000</v>
      </c>
      <c r="DD18" s="9"/>
      <c r="DE18" s="9">
        <v>837219509.34000003</v>
      </c>
      <c r="DF18" s="9"/>
      <c r="DG18" s="9">
        <v>192202319.13</v>
      </c>
      <c r="DH18" s="9"/>
      <c r="DI18" s="9">
        <v>25150851.629999999</v>
      </c>
      <c r="DJ18" s="9">
        <v>123704525.45999999</v>
      </c>
      <c r="DK18" s="9"/>
      <c r="DL18" s="9"/>
      <c r="DM18" s="10"/>
      <c r="DN18" s="9">
        <v>6991487205.5600004</v>
      </c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10"/>
      <c r="EH18" s="9">
        <v>24144894738.360001</v>
      </c>
      <c r="EI18" s="9">
        <v>1000000000</v>
      </c>
      <c r="EJ18" s="9">
        <v>120000000</v>
      </c>
      <c r="EK18" s="9"/>
      <c r="EL18" s="9">
        <v>535011720.91000003</v>
      </c>
      <c r="EM18" s="9"/>
      <c r="EN18" s="9">
        <v>1988122282.5699999</v>
      </c>
      <c r="EO18" s="9"/>
      <c r="EP18" s="9">
        <v>75452554.930000007</v>
      </c>
      <c r="EQ18" s="9">
        <v>183318732.06999999</v>
      </c>
      <c r="ER18" s="9"/>
      <c r="ES18" s="9"/>
      <c r="ET18" s="9"/>
      <c r="EU18" s="9"/>
      <c r="EV18" s="10"/>
      <c r="EW18" s="9">
        <v>3901905290.48</v>
      </c>
      <c r="EX18" s="9">
        <v>2553707464.9699998</v>
      </c>
      <c r="EY18" s="9">
        <v>6455612755.4499998</v>
      </c>
      <c r="EZ18" s="9"/>
      <c r="FA18" s="10"/>
      <c r="FB18" s="9">
        <v>30600507493.810001</v>
      </c>
      <c r="FC18" s="9">
        <v>15194090013.110001</v>
      </c>
      <c r="FD18" s="9">
        <v>15194090013.110001</v>
      </c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>
        <v>15075050731.42</v>
      </c>
      <c r="FT18" s="9">
        <v>13544245425.98</v>
      </c>
      <c r="FU18" s="9"/>
      <c r="FV18" s="9"/>
      <c r="FW18" s="9"/>
      <c r="FX18" s="9">
        <v>39540542.390000001</v>
      </c>
      <c r="FY18" s="9">
        <v>23412320.899999999</v>
      </c>
      <c r="FZ18" s="9">
        <v>629417080.78999996</v>
      </c>
      <c r="GA18" s="9">
        <v>550060957.66999996</v>
      </c>
      <c r="GB18" s="9">
        <v>-62917930.520000003</v>
      </c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>
        <v>1089135.3700000001</v>
      </c>
      <c r="GO18" s="9"/>
      <c r="GP18" s="9"/>
      <c r="GQ18" s="9">
        <v>14225025.52</v>
      </c>
      <c r="GR18" s="9">
        <v>10972677.119999999</v>
      </c>
      <c r="GS18" s="9"/>
      <c r="GT18" s="10"/>
      <c r="GU18" s="9">
        <v>145326119.69999999</v>
      </c>
      <c r="GV18" s="9">
        <v>32126974.52</v>
      </c>
      <c r="GW18" s="9">
        <v>16903415.719999999</v>
      </c>
      <c r="GX18" s="9"/>
      <c r="GY18" s="9"/>
      <c r="GZ18" s="10"/>
      <c r="HA18" s="9">
        <v>160549678.5</v>
      </c>
      <c r="HB18" s="9">
        <v>29197910.890000001</v>
      </c>
      <c r="HC18" s="9"/>
      <c r="HD18" s="9"/>
      <c r="HE18" s="10"/>
      <c r="HF18" s="9">
        <v>131351767.61</v>
      </c>
      <c r="HG18" s="9">
        <v>131351767.61</v>
      </c>
      <c r="HH18" s="9"/>
      <c r="HI18" s="9">
        <v>793641.03</v>
      </c>
      <c r="HJ18" s="9">
        <v>130558126.58</v>
      </c>
      <c r="HK18" s="9"/>
      <c r="HL18" s="9"/>
      <c r="HM18" s="9">
        <v>62097662.840000004</v>
      </c>
      <c r="HN18" s="9">
        <v>193449430.44999999</v>
      </c>
      <c r="HO18" s="9">
        <v>793641.03</v>
      </c>
      <c r="HP18" s="9">
        <v>192655789.41999999</v>
      </c>
      <c r="HQ18" s="9">
        <v>12711485418.82</v>
      </c>
      <c r="HR18" s="9">
        <v>862756.31</v>
      </c>
      <c r="HS18" s="9">
        <v>395962410.10000002</v>
      </c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10"/>
      <c r="IH18" s="9">
        <v>13108310585.23</v>
      </c>
      <c r="II18" s="9"/>
      <c r="IJ18" s="9"/>
      <c r="IK18" s="9">
        <v>8849931015.7900009</v>
      </c>
      <c r="IL18" s="9">
        <v>2317197388.25</v>
      </c>
      <c r="IM18" s="9">
        <v>490177995.30000001</v>
      </c>
      <c r="IN18" s="9">
        <v>444549705.11000001</v>
      </c>
      <c r="IO18" s="9"/>
      <c r="IP18" s="9"/>
      <c r="IQ18" s="9"/>
      <c r="IR18" s="9"/>
      <c r="IS18" s="9"/>
      <c r="IT18" s="9"/>
      <c r="IU18" s="10"/>
      <c r="IV18" s="9">
        <v>12101856104.450001</v>
      </c>
      <c r="IW18" s="9">
        <v>1006454480.78</v>
      </c>
      <c r="IX18" s="9"/>
      <c r="IY18" s="9">
        <v>1089135.3700000001</v>
      </c>
      <c r="IZ18" s="9">
        <v>467113422.06</v>
      </c>
      <c r="JA18" s="9"/>
      <c r="JB18" s="9"/>
      <c r="JC18" s="9"/>
      <c r="JD18" s="10"/>
      <c r="JE18" s="9">
        <v>468202557.43000001</v>
      </c>
      <c r="JF18" s="9">
        <v>2329537290.5100002</v>
      </c>
      <c r="JG18" s="9">
        <v>2400000</v>
      </c>
      <c r="JH18" s="9"/>
      <c r="JI18" s="9"/>
      <c r="JJ18" s="9"/>
      <c r="JK18" s="9"/>
      <c r="JL18" s="10"/>
      <c r="JM18" s="9">
        <v>2331937290.5100002</v>
      </c>
      <c r="JN18" s="9">
        <v>-1863734733.0799999</v>
      </c>
      <c r="JO18" s="9">
        <v>548826833.05999994</v>
      </c>
      <c r="JP18" s="9">
        <v>548826833.05999994</v>
      </c>
      <c r="JQ18" s="9">
        <v>8363223874.3400002</v>
      </c>
      <c r="JR18" s="9">
        <v>2002907313.8699999</v>
      </c>
      <c r="JS18" s="9"/>
      <c r="JT18" s="9"/>
      <c r="JU18" s="10"/>
      <c r="JV18" s="9">
        <v>10914958021.27</v>
      </c>
      <c r="JW18" s="9">
        <v>6284732183.6899996</v>
      </c>
      <c r="JX18" s="9">
        <v>773893255.48000002</v>
      </c>
      <c r="JY18" s="9"/>
      <c r="JZ18" s="9">
        <v>2143758922.47</v>
      </c>
      <c r="KA18" s="9"/>
      <c r="KB18" s="10"/>
      <c r="KC18" s="9">
        <v>9202384361.6399994</v>
      </c>
      <c r="KD18" s="9">
        <v>1712573659.6300001</v>
      </c>
      <c r="KE18" s="9">
        <v>1164547.68</v>
      </c>
      <c r="KF18" s="9"/>
      <c r="KG18" s="10"/>
      <c r="KH18" s="9">
        <v>856457955.00999999</v>
      </c>
      <c r="KI18" s="9">
        <v>2238029316.5500002</v>
      </c>
      <c r="KJ18" s="9">
        <v>3094487271.5599999</v>
      </c>
      <c r="KK18" s="9">
        <v>131351767.61</v>
      </c>
      <c r="KL18" s="9">
        <v>62917930.520000003</v>
      </c>
      <c r="KM18" s="9">
        <v>293371635.80000001</v>
      </c>
      <c r="KN18" s="9">
        <v>18678122.620000001</v>
      </c>
      <c r="KO18" s="9">
        <v>7298336.7999999998</v>
      </c>
      <c r="KP18" s="9"/>
      <c r="KQ18" s="9"/>
      <c r="KR18" s="9">
        <v>-14225025.52</v>
      </c>
      <c r="KS18" s="9">
        <v>-2026602</v>
      </c>
      <c r="KT18" s="9"/>
      <c r="KU18" s="9">
        <v>487869622.20999998</v>
      </c>
      <c r="KV18" s="9">
        <v>-1089135.3700000001</v>
      </c>
      <c r="KW18" s="9">
        <v>-21064460.010000002</v>
      </c>
      <c r="KX18" s="9"/>
      <c r="KY18" s="9">
        <v>102996283.81999999</v>
      </c>
      <c r="KZ18" s="9">
        <v>-160404628.09999999</v>
      </c>
      <c r="LA18" s="9">
        <v>100780632.40000001</v>
      </c>
      <c r="LB18" s="9"/>
      <c r="LC18" s="9"/>
      <c r="LD18" s="9"/>
      <c r="LE18" s="10"/>
      <c r="LF18" s="9">
        <v>1006454480.78</v>
      </c>
      <c r="LG18" s="9"/>
      <c r="LH18" s="9"/>
      <c r="LI18" s="9"/>
      <c r="LJ18" s="9">
        <v>3094487271.5599999</v>
      </c>
      <c r="LK18" s="9">
        <v>2238029316.5500002</v>
      </c>
      <c r="LL18" s="9"/>
      <c r="LM18" s="9"/>
      <c r="LN18" s="9"/>
      <c r="LO18" s="10"/>
      <c r="LP18" s="9">
        <v>856457955.00999999</v>
      </c>
      <c r="LQ18" s="9">
        <v>1882227489.3199999</v>
      </c>
      <c r="LR18" s="9">
        <v>130558126.58</v>
      </c>
      <c r="LS18" s="9"/>
      <c r="LT18" s="9">
        <v>21626000</v>
      </c>
      <c r="LU18" s="9"/>
      <c r="LV18" s="9"/>
      <c r="LW18" s="9"/>
      <c r="LX18" s="9">
        <v>1988122282.5699999</v>
      </c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11" t="s">
        <v>1730</v>
      </c>
      <c r="MM18" s="11"/>
      <c r="MN18" s="9"/>
      <c r="MO18" s="11" t="s">
        <v>1528</v>
      </c>
      <c r="MP18" s="10"/>
      <c r="MQ18" s="11"/>
      <c r="MR18" s="11"/>
      <c r="MS18" s="11"/>
      <c r="MT18" s="10"/>
      <c r="MU18" s="12"/>
      <c r="MV18" s="9">
        <v>385049786.94</v>
      </c>
      <c r="MW18" s="9">
        <v>3679861339.9699998</v>
      </c>
      <c r="MX18" s="9">
        <v>329870248.00999999</v>
      </c>
      <c r="MY18" s="9"/>
      <c r="MZ18" s="9"/>
      <c r="NA18" s="9"/>
      <c r="NB18" s="9"/>
      <c r="NC18" s="9">
        <v>0</v>
      </c>
      <c r="ND18" s="9">
        <v>3543319851.2199998</v>
      </c>
      <c r="NE18" s="9">
        <v>2010241902.3399999</v>
      </c>
      <c r="NF18" s="9"/>
      <c r="NG18" s="9">
        <v>1533077948.8800001</v>
      </c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>
        <v>780279133.55999994</v>
      </c>
      <c r="NU18" s="9">
        <v>162227127.62</v>
      </c>
      <c r="NV18" s="9"/>
      <c r="NW18" s="9">
        <v>618052005.94000006</v>
      </c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>
        <v>3248441637.7800002</v>
      </c>
      <c r="PC18" s="9">
        <v>72373733.079999998</v>
      </c>
      <c r="PD18" s="9"/>
      <c r="PE18" s="9">
        <v>1641088.3</v>
      </c>
      <c r="PF18" s="9"/>
      <c r="PG18" s="9"/>
      <c r="PH18" s="9">
        <v>10213033.48</v>
      </c>
      <c r="PI18" s="9">
        <v>3332669492.6399999</v>
      </c>
      <c r="PJ18" s="9">
        <v>3576180000</v>
      </c>
      <c r="PK18" s="9"/>
      <c r="PL18" s="9"/>
      <c r="PM18" s="9"/>
      <c r="PN18" s="9"/>
      <c r="PO18" s="9"/>
      <c r="PP18" s="9">
        <v>38880000</v>
      </c>
      <c r="PQ18" s="9">
        <v>3615060000</v>
      </c>
      <c r="PR18" s="9">
        <v>6081140000</v>
      </c>
      <c r="PS18" s="9"/>
      <c r="PT18" s="9"/>
      <c r="PU18" s="9"/>
      <c r="PV18" s="9"/>
      <c r="PW18" s="9"/>
      <c r="PX18" s="9"/>
      <c r="PY18" s="9">
        <v>6081140000</v>
      </c>
      <c r="PZ18" s="9">
        <v>9696200000</v>
      </c>
      <c r="QA18" s="9">
        <v>267930000</v>
      </c>
      <c r="QB18" s="9"/>
      <c r="QC18" s="9">
        <v>1439460000</v>
      </c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>
        <v>62039038.18</v>
      </c>
      <c r="RD18" s="9">
        <v>878892.34</v>
      </c>
      <c r="RE18" s="9"/>
      <c r="RF18" s="9"/>
      <c r="RG18" s="9"/>
      <c r="RH18" s="9"/>
      <c r="RI18" s="9">
        <v>487869622.20999998</v>
      </c>
      <c r="RJ18" s="9">
        <v>12775877.25</v>
      </c>
      <c r="RK18" s="9"/>
      <c r="RL18" s="9">
        <v>1164547.68</v>
      </c>
      <c r="RM18" s="9"/>
      <c r="RN18" s="9">
        <v>73802665.030000001</v>
      </c>
      <c r="RO18" s="9"/>
      <c r="RP18" s="9"/>
      <c r="RQ18" s="9"/>
      <c r="RR18" s="9"/>
      <c r="RS18" s="9">
        <v>8075781.7699999996</v>
      </c>
      <c r="RT18" s="9">
        <v>398083357.63</v>
      </c>
      <c r="RU18" s="9"/>
      <c r="RV18" s="9">
        <v>72862364.329999998</v>
      </c>
      <c r="RW18" s="9"/>
      <c r="RX18" s="9"/>
      <c r="RY18" s="9">
        <v>6482689.3200000003</v>
      </c>
      <c r="RZ18" s="9">
        <v>1346070.42</v>
      </c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>
        <v>19745756.780000001</v>
      </c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 t="s">
        <v>1742</v>
      </c>
      <c r="TK18" s="11" t="s">
        <v>1754</v>
      </c>
      <c r="TL18" s="11">
        <v>6691497753.1700001</v>
      </c>
      <c r="TM18" s="11">
        <v>5878061013.7600002</v>
      </c>
      <c r="TN18" s="11">
        <v>813436739.40999997</v>
      </c>
      <c r="TO18" s="11" t="s">
        <v>1664</v>
      </c>
      <c r="TP18" s="11">
        <v>4089238445.48</v>
      </c>
      <c r="TQ18" s="11">
        <v>3490416849.75</v>
      </c>
      <c r="TR18" s="11">
        <v>598821595.73000002</v>
      </c>
      <c r="TS18" s="11" t="s">
        <v>1679</v>
      </c>
      <c r="TT18" s="11">
        <v>2541114450.2800002</v>
      </c>
      <c r="TU18" s="11">
        <v>2448024995.4899998</v>
      </c>
      <c r="TV18" s="11">
        <v>93089454.790000007</v>
      </c>
      <c r="TW18" s="11" t="s">
        <v>1691</v>
      </c>
      <c r="TX18" s="11">
        <v>1300948427.2</v>
      </c>
      <c r="TY18" s="11">
        <v>1273588466.1800001</v>
      </c>
      <c r="TZ18" s="11">
        <v>27359961.02</v>
      </c>
      <c r="UA18" s="11" t="s">
        <v>1700</v>
      </c>
      <c r="UB18" s="11">
        <v>436105641.52999997</v>
      </c>
      <c r="UC18" s="11">
        <v>358685561.38999999</v>
      </c>
      <c r="UD18" s="11">
        <v>77420080.140000001</v>
      </c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>
        <v>5168293683.3299999</v>
      </c>
      <c r="VB18" s="11">
        <v>68.12</v>
      </c>
      <c r="VC18" s="11">
        <v>258414684.16999999</v>
      </c>
      <c r="VD18" s="11">
        <v>1499875309.46</v>
      </c>
      <c r="VE18" s="11">
        <v>19.77</v>
      </c>
      <c r="VF18" s="11">
        <v>149987530.97</v>
      </c>
      <c r="VG18" s="11">
        <v>525569463.68000001</v>
      </c>
      <c r="VH18" s="11">
        <v>6.93</v>
      </c>
      <c r="VI18" s="11">
        <v>157670839.13</v>
      </c>
      <c r="VJ18" s="11">
        <v>393026785.05000001</v>
      </c>
      <c r="VK18" s="11">
        <v>5.17</v>
      </c>
      <c r="VL18" s="11">
        <v>240930077.55000001</v>
      </c>
      <c r="VM18" s="11">
        <v>0</v>
      </c>
      <c r="VN18" s="11">
        <v>0</v>
      </c>
      <c r="VO18" s="11">
        <v>0</v>
      </c>
      <c r="VP18" s="11">
        <v>0</v>
      </c>
    </row>
    <row r="19" spans="3:588" ht="13.8">
      <c r="C19" t="s">
        <v>1575</v>
      </c>
      <c r="E19" s="11" t="s">
        <v>1611</v>
      </c>
      <c r="F19" s="9">
        <v>5055985970.0699997</v>
      </c>
      <c r="G19" s="9"/>
      <c r="H19" s="9"/>
      <c r="I19" s="9">
        <v>1268065912.6900001</v>
      </c>
      <c r="J19" s="9">
        <v>2282899873.7199998</v>
      </c>
      <c r="K19" s="9">
        <v>329721155.69</v>
      </c>
      <c r="L19" s="9"/>
      <c r="M19" s="9">
        <v>100000</v>
      </c>
      <c r="N19" s="9">
        <v>425378.31</v>
      </c>
      <c r="O19" s="9">
        <v>19054942424.439999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>
        <v>148710998.63999999</v>
      </c>
      <c r="AC19" s="9"/>
      <c r="AD19" s="10"/>
      <c r="AE19" s="9">
        <v>28140851713.560001</v>
      </c>
      <c r="AF19" s="9"/>
      <c r="AG19" s="9"/>
      <c r="AH19" s="9">
        <v>462893822.94</v>
      </c>
      <c r="AI19" s="9"/>
      <c r="AJ19" s="9">
        <v>511120077.39999998</v>
      </c>
      <c r="AK19" s="9">
        <v>641272654.74000001</v>
      </c>
      <c r="AL19" s="9">
        <v>563391674.61000001</v>
      </c>
      <c r="AM19" s="9">
        <v>1047718818.02</v>
      </c>
      <c r="AN19" s="9"/>
      <c r="AO19" s="9">
        <v>14973220447.65</v>
      </c>
      <c r="AP19" s="9"/>
      <c r="AQ19" s="9"/>
      <c r="AR19" s="9"/>
      <c r="AS19" s="9">
        <v>6856001352.1899996</v>
      </c>
      <c r="AT19" s="9"/>
      <c r="AU19" s="9">
        <v>8938665.4900000002</v>
      </c>
      <c r="AV19" s="9">
        <v>18543101</v>
      </c>
      <c r="AW19" s="9">
        <v>32408877.800000001</v>
      </c>
      <c r="AX19" s="9"/>
      <c r="AY19" s="9">
        <v>449900000</v>
      </c>
      <c r="AZ19" s="9"/>
      <c r="BA19" s="10"/>
      <c r="BB19" s="9">
        <v>25565409491.84</v>
      </c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10"/>
      <c r="BY19" s="9">
        <v>53706261205.400002</v>
      </c>
      <c r="BZ19" s="9">
        <v>108853000</v>
      </c>
      <c r="CA19" s="9"/>
      <c r="CB19" s="9"/>
      <c r="CC19" s="9">
        <v>741018297.69000006</v>
      </c>
      <c r="CD19" s="9">
        <v>368191710.88999999</v>
      </c>
      <c r="CE19" s="9">
        <v>55742831.119999997</v>
      </c>
      <c r="CF19" s="9">
        <v>334654032.5</v>
      </c>
      <c r="CG19" s="9"/>
      <c r="CH19" s="9">
        <v>212078931.78</v>
      </c>
      <c r="CI19" s="9">
        <v>696067.2</v>
      </c>
      <c r="CJ19" s="9">
        <v>656607582.25</v>
      </c>
      <c r="CK19" s="9"/>
      <c r="CL19" s="9"/>
      <c r="CM19" s="9"/>
      <c r="CN19" s="9">
        <v>1904561233.3299999</v>
      </c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10"/>
      <c r="DB19" s="9">
        <v>4382403686.7600002</v>
      </c>
      <c r="DC19" s="9">
        <v>14632185111.75</v>
      </c>
      <c r="DD19" s="9">
        <v>8273038051.9099998</v>
      </c>
      <c r="DE19" s="9">
        <v>5297649804.3000002</v>
      </c>
      <c r="DF19" s="9"/>
      <c r="DG19" s="9">
        <v>651573993.19000006</v>
      </c>
      <c r="DH19" s="9"/>
      <c r="DI19" s="9"/>
      <c r="DJ19" s="9"/>
      <c r="DK19" s="9"/>
      <c r="DL19" s="9"/>
      <c r="DM19" s="10"/>
      <c r="DN19" s="9">
        <v>28854446961.150002</v>
      </c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10"/>
      <c r="EH19" s="9">
        <v>33236850647.91</v>
      </c>
      <c r="EI19" s="9">
        <v>2000000000</v>
      </c>
      <c r="EJ19" s="9"/>
      <c r="EK19" s="9"/>
      <c r="EL19" s="9">
        <v>17068350843.16</v>
      </c>
      <c r="EM19" s="9">
        <v>1720689.71</v>
      </c>
      <c r="EN19" s="9">
        <v>617039944.39999998</v>
      </c>
      <c r="EO19" s="9"/>
      <c r="EP19" s="9"/>
      <c r="EQ19" s="9"/>
      <c r="ER19" s="9"/>
      <c r="ES19" s="9"/>
      <c r="ET19" s="9"/>
      <c r="EU19" s="9"/>
      <c r="EV19" s="10"/>
      <c r="EW19" s="9">
        <v>19687111477.27</v>
      </c>
      <c r="EX19" s="9">
        <v>782299080.22000003</v>
      </c>
      <c r="EY19" s="9">
        <v>20469410557.490002</v>
      </c>
      <c r="EZ19" s="9"/>
      <c r="FA19" s="10"/>
      <c r="FB19" s="9">
        <v>53706261205.400002</v>
      </c>
      <c r="FC19" s="9">
        <v>3554022893.8899999</v>
      </c>
      <c r="FD19" s="9">
        <v>3554022893.8899999</v>
      </c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>
        <v>3493190995.4400001</v>
      </c>
      <c r="FT19" s="9">
        <v>3049594339.3200002</v>
      </c>
      <c r="FU19" s="9"/>
      <c r="FV19" s="9"/>
      <c r="FW19" s="9"/>
      <c r="FX19" s="9">
        <v>22741580.309999999</v>
      </c>
      <c r="FY19" s="9">
        <v>29080135.260000002</v>
      </c>
      <c r="FZ19" s="9">
        <v>292828675.81999999</v>
      </c>
      <c r="GA19" s="9">
        <v>54978182.520000003</v>
      </c>
      <c r="GB19" s="9">
        <v>-42080091.090000004</v>
      </c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>
        <v>12451601.380000001</v>
      </c>
      <c r="GO19" s="9">
        <v>8683679.0800000001</v>
      </c>
      <c r="GP19" s="9"/>
      <c r="GQ19" s="9">
        <v>205353.16</v>
      </c>
      <c r="GR19" s="9">
        <v>252695926.94</v>
      </c>
      <c r="GS19" s="9"/>
      <c r="GT19" s="10"/>
      <c r="GU19" s="9">
        <v>326184779.93000001</v>
      </c>
      <c r="GV19" s="9">
        <v>4628428.79</v>
      </c>
      <c r="GW19" s="9">
        <v>4609923.62</v>
      </c>
      <c r="GX19" s="9"/>
      <c r="GY19" s="9"/>
      <c r="GZ19" s="10"/>
      <c r="HA19" s="9">
        <v>326203285.10000002</v>
      </c>
      <c r="HB19" s="9">
        <v>60678340</v>
      </c>
      <c r="HC19" s="9"/>
      <c r="HD19" s="9"/>
      <c r="HE19" s="10"/>
      <c r="HF19" s="9">
        <v>265524945.09999999</v>
      </c>
      <c r="HG19" s="9">
        <v>265524945.09999999</v>
      </c>
      <c r="HH19" s="9"/>
      <c r="HI19" s="9">
        <v>5189846.95</v>
      </c>
      <c r="HJ19" s="9">
        <v>260335098.15000001</v>
      </c>
      <c r="HK19" s="9"/>
      <c r="HL19" s="9"/>
      <c r="HM19" s="9"/>
      <c r="HN19" s="9">
        <v>265524945.09999999</v>
      </c>
      <c r="HO19" s="9">
        <v>5189846.95</v>
      </c>
      <c r="HP19" s="9">
        <v>260335098.15000001</v>
      </c>
      <c r="HQ19" s="9">
        <v>4157338356.0799999</v>
      </c>
      <c r="HR19" s="9">
        <v>7307685.1799999997</v>
      </c>
      <c r="HS19" s="9">
        <v>3966042084.8200002</v>
      </c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10"/>
      <c r="IH19" s="9">
        <v>8130688126.0799999</v>
      </c>
      <c r="II19" s="9"/>
      <c r="IJ19" s="9"/>
      <c r="IK19" s="9">
        <v>6920265171.2200003</v>
      </c>
      <c r="IL19" s="9">
        <v>250481563.99000001</v>
      </c>
      <c r="IM19" s="9">
        <v>113061382.40000001</v>
      </c>
      <c r="IN19" s="9">
        <v>1048974720.8099999</v>
      </c>
      <c r="IO19" s="9"/>
      <c r="IP19" s="9"/>
      <c r="IQ19" s="9"/>
      <c r="IR19" s="9"/>
      <c r="IS19" s="9"/>
      <c r="IT19" s="9"/>
      <c r="IU19" s="10"/>
      <c r="IV19" s="9">
        <v>8332782838.4200001</v>
      </c>
      <c r="IW19" s="9">
        <v>-202094712.34</v>
      </c>
      <c r="IX19" s="9">
        <v>732910000</v>
      </c>
      <c r="IY19" s="9">
        <v>25299464.350000001</v>
      </c>
      <c r="IZ19" s="9">
        <v>90204</v>
      </c>
      <c r="JA19" s="9"/>
      <c r="JB19" s="9">
        <v>282411840.13999999</v>
      </c>
      <c r="JC19" s="9"/>
      <c r="JD19" s="10"/>
      <c r="JE19" s="9">
        <v>1040711508.49</v>
      </c>
      <c r="JF19" s="9">
        <v>2547098992.2800002</v>
      </c>
      <c r="JG19" s="9">
        <v>774816200.94000006</v>
      </c>
      <c r="JH19" s="9"/>
      <c r="JI19" s="9">
        <v>160394831.91</v>
      </c>
      <c r="JJ19" s="9">
        <v>105433115.45999999</v>
      </c>
      <c r="JK19" s="9"/>
      <c r="JL19" s="10"/>
      <c r="JM19" s="9">
        <v>3587743140.5900002</v>
      </c>
      <c r="JN19" s="9">
        <v>-2547031632.0999999</v>
      </c>
      <c r="JO19" s="9">
        <v>582803524.72000003</v>
      </c>
      <c r="JP19" s="9"/>
      <c r="JQ19" s="9">
        <v>8017332900</v>
      </c>
      <c r="JR19" s="9">
        <v>400287817.30000001</v>
      </c>
      <c r="JS19" s="9"/>
      <c r="JT19" s="9"/>
      <c r="JU19" s="10"/>
      <c r="JV19" s="9">
        <v>9000424242.0200005</v>
      </c>
      <c r="JW19" s="9">
        <v>4382814176.3199997</v>
      </c>
      <c r="JX19" s="9">
        <v>1046487447.55</v>
      </c>
      <c r="JY19" s="9"/>
      <c r="JZ19" s="9">
        <v>646434426.94000006</v>
      </c>
      <c r="KA19" s="9"/>
      <c r="KB19" s="10"/>
      <c r="KC19" s="9">
        <v>6075736050.8100004</v>
      </c>
      <c r="KD19" s="9">
        <v>2924688191.21</v>
      </c>
      <c r="KE19" s="9"/>
      <c r="KF19" s="9"/>
      <c r="KG19" s="10"/>
      <c r="KH19" s="9">
        <v>175561846.77000001</v>
      </c>
      <c r="KI19" s="9">
        <v>4782224123.3000002</v>
      </c>
      <c r="KJ19" s="9">
        <v>4957785970.0699997</v>
      </c>
      <c r="KK19" s="9">
        <v>265524945.09999999</v>
      </c>
      <c r="KL19" s="9">
        <v>42080091.090000004</v>
      </c>
      <c r="KM19" s="9">
        <v>59277698.140000001</v>
      </c>
      <c r="KN19" s="9">
        <v>82116173.540000007</v>
      </c>
      <c r="KO19" s="9">
        <v>2957119.38</v>
      </c>
      <c r="KP19" s="9"/>
      <c r="KQ19" s="9"/>
      <c r="KR19" s="9">
        <v>-205353.16</v>
      </c>
      <c r="KS19" s="9">
        <v>715843.44</v>
      </c>
      <c r="KT19" s="9"/>
      <c r="KU19" s="9">
        <v>72132361.670000002</v>
      </c>
      <c r="KV19" s="9">
        <v>-12451601.380000001</v>
      </c>
      <c r="KW19" s="9">
        <v>-24084812.93</v>
      </c>
      <c r="KX19" s="9"/>
      <c r="KY19" s="9">
        <v>-4284680022.5300002</v>
      </c>
      <c r="KZ19" s="9">
        <v>2016772237.24</v>
      </c>
      <c r="LA19" s="9">
        <v>1577750608.0599999</v>
      </c>
      <c r="LB19" s="9"/>
      <c r="LC19" s="9"/>
      <c r="LD19" s="9"/>
      <c r="LE19" s="10"/>
      <c r="LF19" s="9">
        <v>-202094712.34</v>
      </c>
      <c r="LG19" s="9"/>
      <c r="LH19" s="9"/>
      <c r="LI19" s="9"/>
      <c r="LJ19" s="9">
        <v>4957785970.0699997</v>
      </c>
      <c r="LK19" s="9">
        <v>4782224123.3000002</v>
      </c>
      <c r="LL19" s="9"/>
      <c r="LM19" s="9"/>
      <c r="LN19" s="9"/>
      <c r="LO19" s="10"/>
      <c r="LP19" s="9">
        <v>175561846.77000001</v>
      </c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11" t="s">
        <v>1587</v>
      </c>
      <c r="MM19" s="11"/>
      <c r="MN19" s="9"/>
      <c r="MO19" s="11" t="s">
        <v>1528</v>
      </c>
      <c r="MP19" s="10"/>
      <c r="MQ19" s="11"/>
      <c r="MR19" s="11"/>
      <c r="MS19" s="11"/>
      <c r="MT19" s="10"/>
      <c r="MU19" s="12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9"/>
      <c r="QE19" s="9"/>
      <c r="QF19" s="9"/>
      <c r="QG19" s="9"/>
      <c r="QH19" s="9"/>
      <c r="QI19" s="9"/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>
        <v>72132361.670000002</v>
      </c>
      <c r="RJ19" s="9">
        <v>18664630.989999998</v>
      </c>
      <c r="RK19" s="9"/>
      <c r="RL19" s="9"/>
      <c r="RM19" s="9">
        <v>1510451.84</v>
      </c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9"/>
      <c r="RZ19" s="9"/>
      <c r="SA19" s="9"/>
      <c r="SB19" s="9"/>
      <c r="SC19" s="9"/>
      <c r="SD19" s="9"/>
      <c r="SE19" s="9"/>
      <c r="SF19" s="9"/>
      <c r="SG19" s="9"/>
      <c r="SH19" s="9"/>
      <c r="SI19" s="9"/>
      <c r="SJ19" s="9"/>
      <c r="SK19" s="9"/>
      <c r="SL19" s="9"/>
      <c r="SM19" s="9"/>
      <c r="SN19" s="9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</row>
    <row r="20" spans="3:588" ht="13.8">
      <c r="C20" t="s">
        <v>1576</v>
      </c>
      <c r="E20" s="11" t="s">
        <v>1612</v>
      </c>
      <c r="F20" s="9">
        <v>38832561061.900002</v>
      </c>
      <c r="G20" s="9">
        <v>10850000</v>
      </c>
      <c r="H20" s="9">
        <v>7945825955.3900003</v>
      </c>
      <c r="I20" s="9">
        <v>4708127509.1000004</v>
      </c>
      <c r="J20" s="9">
        <v>4596400092.1199999</v>
      </c>
      <c r="K20" s="9">
        <v>6658059720.3400002</v>
      </c>
      <c r="L20" s="9"/>
      <c r="M20" s="9">
        <v>6976803.5599999996</v>
      </c>
      <c r="N20" s="9">
        <v>188154926.25999999</v>
      </c>
      <c r="O20" s="9">
        <v>23080442788.869999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>
        <v>3617550584.4400001</v>
      </c>
      <c r="AC20" s="9"/>
      <c r="AD20" s="10"/>
      <c r="AE20" s="9">
        <v>89644949441.979996</v>
      </c>
      <c r="AF20" s="9"/>
      <c r="AG20" s="9"/>
      <c r="AH20" s="9"/>
      <c r="AI20" s="9"/>
      <c r="AJ20" s="9">
        <v>440884289.26999998</v>
      </c>
      <c r="AK20" s="9">
        <v>663211478.07000005</v>
      </c>
      <c r="AL20" s="9">
        <v>1404271787.1700001</v>
      </c>
      <c r="AM20" s="9">
        <v>69612913533.509995</v>
      </c>
      <c r="AN20" s="9">
        <v>130908454.73</v>
      </c>
      <c r="AO20" s="9">
        <v>15705115239.15</v>
      </c>
      <c r="AP20" s="9">
        <v>1026721510.27</v>
      </c>
      <c r="AQ20" s="9"/>
      <c r="AR20" s="9"/>
      <c r="AS20" s="9">
        <v>5783824372.0100002</v>
      </c>
      <c r="AT20" s="9">
        <v>17767383.48</v>
      </c>
      <c r="AU20" s="9">
        <v>608433482.13</v>
      </c>
      <c r="AV20" s="9">
        <v>1137512884.3399999</v>
      </c>
      <c r="AW20" s="9">
        <v>815691198.17999995</v>
      </c>
      <c r="AX20" s="9">
        <v>9658333.3399999999</v>
      </c>
      <c r="AY20" s="9">
        <v>6028687708.8100004</v>
      </c>
      <c r="AZ20" s="9"/>
      <c r="BA20" s="10"/>
      <c r="BB20" s="9">
        <v>104523125210.17</v>
      </c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10"/>
      <c r="BY20" s="9">
        <v>194168074652.14999</v>
      </c>
      <c r="BZ20" s="9">
        <v>34735596278.889999</v>
      </c>
      <c r="CA20" s="9"/>
      <c r="CB20" s="9">
        <v>39686957620.669998</v>
      </c>
      <c r="CC20" s="9">
        <v>15400368939.639999</v>
      </c>
      <c r="CD20" s="9">
        <v>2125016802.73</v>
      </c>
      <c r="CE20" s="9">
        <v>2707066728.3499999</v>
      </c>
      <c r="CF20" s="9">
        <v>685137251.44000006</v>
      </c>
      <c r="CG20" s="9"/>
      <c r="CH20" s="9">
        <v>1181278929.6199999</v>
      </c>
      <c r="CI20" s="9">
        <v>152332978.06</v>
      </c>
      <c r="CJ20" s="9">
        <v>6916223985.5600004</v>
      </c>
      <c r="CK20" s="9"/>
      <c r="CL20" s="9"/>
      <c r="CM20" s="9"/>
      <c r="CN20" s="9">
        <v>14252995650.200001</v>
      </c>
      <c r="CO20" s="9"/>
      <c r="CP20" s="9"/>
      <c r="CQ20" s="9">
        <v>134184506.06999999</v>
      </c>
      <c r="CR20" s="9"/>
      <c r="CS20" s="9">
        <v>45823187.5</v>
      </c>
      <c r="CT20" s="9"/>
      <c r="CU20" s="9"/>
      <c r="CV20" s="9"/>
      <c r="CW20" s="9"/>
      <c r="CX20" s="9"/>
      <c r="CY20" s="9">
        <v>2056112011.6900001</v>
      </c>
      <c r="CZ20" s="9"/>
      <c r="DA20" s="10"/>
      <c r="DB20" s="9">
        <v>120079094870.42</v>
      </c>
      <c r="DC20" s="9">
        <v>9929373576.5499992</v>
      </c>
      <c r="DD20" s="9">
        <v>18774191018.02</v>
      </c>
      <c r="DE20" s="9">
        <v>8814418044.7199993</v>
      </c>
      <c r="DF20" s="9"/>
      <c r="DG20" s="9">
        <v>695708247.91999996</v>
      </c>
      <c r="DH20" s="9">
        <v>1546688499.5599999</v>
      </c>
      <c r="DI20" s="9">
        <v>92789116.590000004</v>
      </c>
      <c r="DJ20" s="9">
        <v>1132905953.47</v>
      </c>
      <c r="DK20" s="9"/>
      <c r="DL20" s="9"/>
      <c r="DM20" s="10"/>
      <c r="DN20" s="9">
        <v>40986074456.830002</v>
      </c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10"/>
      <c r="EH20" s="9">
        <v>161065169327.25</v>
      </c>
      <c r="EI20" s="9">
        <v>19432090000</v>
      </c>
      <c r="EJ20" s="9">
        <v>937051886.79999995</v>
      </c>
      <c r="EK20" s="9"/>
      <c r="EL20" s="9">
        <v>-496583536.60000002</v>
      </c>
      <c r="EM20" s="9">
        <v>19954513.850000001</v>
      </c>
      <c r="EN20" s="9">
        <v>-9901655550.3999996</v>
      </c>
      <c r="EO20" s="9"/>
      <c r="EP20" s="9">
        <v>-7973109.2699999996</v>
      </c>
      <c r="EQ20" s="9">
        <v>173951634.33000001</v>
      </c>
      <c r="ER20" s="9"/>
      <c r="ES20" s="9"/>
      <c r="ET20" s="9"/>
      <c r="EU20" s="9"/>
      <c r="EV20" s="10"/>
      <c r="EW20" s="9">
        <v>10156835838.709999</v>
      </c>
      <c r="EX20" s="9">
        <v>22946069486.189999</v>
      </c>
      <c r="EY20" s="9">
        <v>33102905324.900002</v>
      </c>
      <c r="EZ20" s="9"/>
      <c r="FA20" s="10"/>
      <c r="FB20" s="9">
        <v>194168074652.14999</v>
      </c>
      <c r="FC20" s="9">
        <v>148013809462.01001</v>
      </c>
      <c r="FD20" s="9">
        <v>147930754466.76001</v>
      </c>
      <c r="FE20" s="9">
        <v>83054995.25</v>
      </c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>
        <v>147066754751.41</v>
      </c>
      <c r="FT20" s="9">
        <v>131317184754.14999</v>
      </c>
      <c r="FU20" s="9">
        <v>1929770.3</v>
      </c>
      <c r="FV20" s="9">
        <v>284327.48</v>
      </c>
      <c r="FW20" s="9"/>
      <c r="FX20" s="9">
        <v>1303822513.0999999</v>
      </c>
      <c r="FY20" s="9">
        <v>1258622697.8900001</v>
      </c>
      <c r="FZ20" s="9">
        <v>4851378996.21</v>
      </c>
      <c r="GA20" s="9">
        <v>6116594260.3299999</v>
      </c>
      <c r="GB20" s="9">
        <v>-448697888.42000002</v>
      </c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>
        <v>111331860.42</v>
      </c>
      <c r="GO20" s="9">
        <v>-716438.57</v>
      </c>
      <c r="GP20" s="9"/>
      <c r="GQ20" s="9">
        <v>71465953.200000003</v>
      </c>
      <c r="GR20" s="9">
        <v>133440158.25</v>
      </c>
      <c r="GS20" s="9"/>
      <c r="GT20" s="10"/>
      <c r="GU20" s="9">
        <v>1263292682.47</v>
      </c>
      <c r="GV20" s="9">
        <v>476964395.85000002</v>
      </c>
      <c r="GW20" s="9">
        <v>140095873.19999999</v>
      </c>
      <c r="GX20" s="9"/>
      <c r="GY20" s="9"/>
      <c r="GZ20" s="10"/>
      <c r="HA20" s="9">
        <v>1600161205.1199999</v>
      </c>
      <c r="HB20" s="9">
        <v>1083186724.75</v>
      </c>
      <c r="HC20" s="9"/>
      <c r="HD20" s="9"/>
      <c r="HE20" s="10"/>
      <c r="HF20" s="9">
        <v>516974480.37</v>
      </c>
      <c r="HG20" s="9">
        <v>516974480.37</v>
      </c>
      <c r="HH20" s="9"/>
      <c r="HI20" s="9">
        <v>1732916832.6099999</v>
      </c>
      <c r="HJ20" s="9">
        <v>-1215942352.24</v>
      </c>
      <c r="HK20" s="9"/>
      <c r="HL20" s="9"/>
      <c r="HM20" s="9">
        <v>-20323521.210000001</v>
      </c>
      <c r="HN20" s="9">
        <v>496650959.16000003</v>
      </c>
      <c r="HO20" s="9">
        <v>1722367750.1800001</v>
      </c>
      <c r="HP20" s="9">
        <v>-1225716791.02</v>
      </c>
      <c r="HQ20" s="9">
        <v>84671777688.320007</v>
      </c>
      <c r="HR20" s="9">
        <v>254778734.08000001</v>
      </c>
      <c r="HS20" s="9">
        <v>2516873187.5900002</v>
      </c>
      <c r="HT20" s="9"/>
      <c r="HU20" s="9">
        <v>-11101075.91</v>
      </c>
      <c r="HV20" s="9"/>
      <c r="HW20" s="9"/>
      <c r="HX20" s="9">
        <v>80935373.209999993</v>
      </c>
      <c r="HY20" s="9"/>
      <c r="HZ20" s="9"/>
      <c r="IA20" s="9"/>
      <c r="IB20" s="9"/>
      <c r="IC20" s="9"/>
      <c r="ID20" s="9">
        <v>-44852920.479999997</v>
      </c>
      <c r="IE20" s="9"/>
      <c r="IF20" s="9"/>
      <c r="IG20" s="10"/>
      <c r="IH20" s="9">
        <v>87468410986.809998</v>
      </c>
      <c r="II20" s="9"/>
      <c r="IJ20" s="9"/>
      <c r="IK20" s="9">
        <v>61978842541.910004</v>
      </c>
      <c r="IL20" s="9">
        <v>14309359788.32</v>
      </c>
      <c r="IM20" s="9">
        <v>5892179732.6300001</v>
      </c>
      <c r="IN20" s="9">
        <v>2801805049.04</v>
      </c>
      <c r="IO20" s="9">
        <v>-62700000</v>
      </c>
      <c r="IP20" s="9">
        <v>2524502.29</v>
      </c>
      <c r="IQ20" s="9"/>
      <c r="IR20" s="9">
        <v>2167955.2200000002</v>
      </c>
      <c r="IS20" s="9"/>
      <c r="IT20" s="9"/>
      <c r="IU20" s="10"/>
      <c r="IV20" s="9">
        <v>84924179569.410004</v>
      </c>
      <c r="IW20" s="9">
        <v>2544231417.4000001</v>
      </c>
      <c r="IX20" s="9">
        <v>42392065.640000001</v>
      </c>
      <c r="IY20" s="9">
        <v>66117685.659999996</v>
      </c>
      <c r="IZ20" s="9">
        <v>138073773.65000001</v>
      </c>
      <c r="JA20" s="9"/>
      <c r="JB20" s="9">
        <v>5500101776.8000002</v>
      </c>
      <c r="JC20" s="9"/>
      <c r="JD20" s="10"/>
      <c r="JE20" s="9">
        <v>5746685301.75</v>
      </c>
      <c r="JF20" s="9">
        <v>3318490914.75</v>
      </c>
      <c r="JG20" s="9">
        <v>2199697821.73</v>
      </c>
      <c r="JH20" s="9"/>
      <c r="JI20" s="9"/>
      <c r="JJ20" s="9">
        <v>5685902337.6099997</v>
      </c>
      <c r="JK20" s="9"/>
      <c r="JL20" s="10"/>
      <c r="JM20" s="9">
        <v>11204091074.09</v>
      </c>
      <c r="JN20" s="9">
        <v>-5457405772.3400002</v>
      </c>
      <c r="JO20" s="9">
        <v>3059485000</v>
      </c>
      <c r="JP20" s="9">
        <v>2123210000</v>
      </c>
      <c r="JQ20" s="9">
        <v>58980107835.559998</v>
      </c>
      <c r="JR20" s="9">
        <v>36780140805.800003</v>
      </c>
      <c r="JS20" s="9"/>
      <c r="JT20" s="9"/>
      <c r="JU20" s="10"/>
      <c r="JV20" s="9">
        <v>98819733641.360001</v>
      </c>
      <c r="JW20" s="9">
        <v>54185610878.540001</v>
      </c>
      <c r="JX20" s="9">
        <v>6343248038.7200003</v>
      </c>
      <c r="JY20" s="9">
        <v>87133388.450000003</v>
      </c>
      <c r="JZ20" s="9">
        <v>33917811243.639999</v>
      </c>
      <c r="KA20" s="9"/>
      <c r="KB20" s="10"/>
      <c r="KC20" s="9">
        <v>94446670160.899994</v>
      </c>
      <c r="KD20" s="9">
        <v>4373063480.46</v>
      </c>
      <c r="KE20" s="9">
        <v>7530014.4400000004</v>
      </c>
      <c r="KF20" s="9"/>
      <c r="KG20" s="10"/>
      <c r="KH20" s="9">
        <v>1467419139.96</v>
      </c>
      <c r="KI20" s="9">
        <v>15815774426.67</v>
      </c>
      <c r="KJ20" s="9">
        <v>17283193566.630001</v>
      </c>
      <c r="KK20" s="9">
        <v>516974480.37</v>
      </c>
      <c r="KL20" s="9">
        <v>448697888.42000002</v>
      </c>
      <c r="KM20" s="9">
        <v>4953229652.6000004</v>
      </c>
      <c r="KN20" s="9">
        <v>144973716.66</v>
      </c>
      <c r="KO20" s="9">
        <v>186809355.21000001</v>
      </c>
      <c r="KP20" s="9"/>
      <c r="KQ20" s="9"/>
      <c r="KR20" s="9">
        <v>-71465953.200000003</v>
      </c>
      <c r="KS20" s="9">
        <v>10197796.68</v>
      </c>
      <c r="KT20" s="9"/>
      <c r="KU20" s="9">
        <v>6703811857.1700001</v>
      </c>
      <c r="KV20" s="9">
        <v>-111331860.42</v>
      </c>
      <c r="KW20" s="9">
        <v>-87229972.579999998</v>
      </c>
      <c r="KX20" s="9">
        <v>16426793.85</v>
      </c>
      <c r="KY20" s="9">
        <v>-2011407238.5899999</v>
      </c>
      <c r="KZ20" s="9">
        <v>-1562813253.47</v>
      </c>
      <c r="LA20" s="9">
        <v>-6708504932.3400002</v>
      </c>
      <c r="LB20" s="9"/>
      <c r="LC20" s="9"/>
      <c r="LD20" s="9"/>
      <c r="LE20" s="10"/>
      <c r="LF20" s="9">
        <v>2544231417.4000001</v>
      </c>
      <c r="LG20" s="9"/>
      <c r="LH20" s="9"/>
      <c r="LI20" s="9"/>
      <c r="LJ20" s="9">
        <v>17283193566.630001</v>
      </c>
      <c r="LK20" s="9">
        <v>15815774426.67</v>
      </c>
      <c r="LL20" s="9"/>
      <c r="LM20" s="9"/>
      <c r="LN20" s="9"/>
      <c r="LO20" s="10"/>
      <c r="LP20" s="9">
        <v>1467419139.96</v>
      </c>
      <c r="LQ20" s="9">
        <v>-8685713198.1599998</v>
      </c>
      <c r="LR20" s="9">
        <v>-1215942352.24</v>
      </c>
      <c r="LS20" s="9"/>
      <c r="LT20" s="9"/>
      <c r="LU20" s="9"/>
      <c r="LV20" s="9"/>
      <c r="LW20" s="9"/>
      <c r="LX20" s="9">
        <v>-9901655550.3999996</v>
      </c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11" t="s">
        <v>1588</v>
      </c>
      <c r="MM20" s="11"/>
      <c r="MN20" s="9"/>
      <c r="MO20" s="11" t="s">
        <v>1528</v>
      </c>
      <c r="MP20" s="10"/>
      <c r="MQ20" s="11"/>
      <c r="MR20" s="11"/>
      <c r="MS20" s="11"/>
      <c r="MT20" s="10"/>
      <c r="MU20" s="12"/>
      <c r="MV20" s="9">
        <v>9202261385.5200005</v>
      </c>
      <c r="MW20" s="9">
        <v>6873740970.6099997</v>
      </c>
      <c r="MX20" s="9">
        <v>7729542685.5299997</v>
      </c>
      <c r="MY20" s="9"/>
      <c r="MZ20" s="9"/>
      <c r="NA20" s="9"/>
      <c r="NB20" s="9"/>
      <c r="NC20" s="9">
        <v>0</v>
      </c>
      <c r="ND20" s="9">
        <v>113050213887.46001</v>
      </c>
      <c r="NE20" s="9">
        <v>42727207563.379997</v>
      </c>
      <c r="NF20" s="9">
        <v>710092790.57000005</v>
      </c>
      <c r="NG20" s="9">
        <v>69612913533.509995</v>
      </c>
      <c r="NH20" s="9">
        <v>842047788.29999995</v>
      </c>
      <c r="NI20" s="9">
        <v>400903751.37</v>
      </c>
      <c r="NJ20" s="9">
        <v>259747.66</v>
      </c>
      <c r="NK20" s="9">
        <v>440884289.26999998</v>
      </c>
      <c r="NL20" s="9"/>
      <c r="NM20" s="9"/>
      <c r="NN20" s="9"/>
      <c r="NO20" s="9"/>
      <c r="NP20" s="9"/>
      <c r="NQ20" s="9"/>
      <c r="NR20" s="9"/>
      <c r="NS20" s="9"/>
      <c r="NT20" s="9">
        <v>7710072404.0799999</v>
      </c>
      <c r="NU20" s="9">
        <v>1886117353.73</v>
      </c>
      <c r="NV20" s="9">
        <v>40130678.340000004</v>
      </c>
      <c r="NW20" s="9">
        <v>5783824372.0100002</v>
      </c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>
        <v>38832561061.900002</v>
      </c>
      <c r="PC20" s="9"/>
      <c r="PD20" s="9"/>
      <c r="PE20" s="9"/>
      <c r="PF20" s="9"/>
      <c r="PG20" s="9"/>
      <c r="PH20" s="9"/>
      <c r="PI20" s="9">
        <v>38832561061.900002</v>
      </c>
      <c r="PJ20" s="9">
        <v>34735596278.889999</v>
      </c>
      <c r="PK20" s="9"/>
      <c r="PL20" s="9"/>
      <c r="PM20" s="9"/>
      <c r="PN20" s="9"/>
      <c r="PO20" s="9"/>
      <c r="PP20" s="9"/>
      <c r="PQ20" s="9">
        <v>34735596278.889999</v>
      </c>
      <c r="PR20" s="9">
        <v>15507803576.549999</v>
      </c>
      <c r="PS20" s="9"/>
      <c r="PT20" s="9"/>
      <c r="PU20" s="9"/>
      <c r="PV20" s="9"/>
      <c r="PW20" s="9"/>
      <c r="PX20" s="9"/>
      <c r="PY20" s="9">
        <v>15507803576.549999</v>
      </c>
      <c r="PZ20" s="9">
        <v>50243399855.440002</v>
      </c>
      <c r="QA20" s="9">
        <v>5578430000</v>
      </c>
      <c r="QB20" s="9">
        <v>7659156811.8800001</v>
      </c>
      <c r="QC20" s="9">
        <v>1997620000</v>
      </c>
      <c r="QD20" s="9"/>
      <c r="QE20" s="9"/>
      <c r="QF20" s="9"/>
      <c r="QG20" s="9"/>
      <c r="QH20" s="9"/>
      <c r="QI20" s="9"/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>
        <v>0</v>
      </c>
      <c r="RD20" s="9">
        <v>0</v>
      </c>
      <c r="RE20" s="9"/>
      <c r="RF20" s="9"/>
      <c r="RG20" s="9"/>
      <c r="RH20" s="9"/>
      <c r="RI20" s="9">
        <v>6703811857.1700001</v>
      </c>
      <c r="RJ20" s="9">
        <v>724500036.25999999</v>
      </c>
      <c r="RK20" s="9"/>
      <c r="RL20" s="9">
        <v>1354975.81</v>
      </c>
      <c r="RM20" s="9">
        <v>135927463.61000001</v>
      </c>
      <c r="RN20" s="9"/>
      <c r="RO20" s="9"/>
      <c r="RP20" s="9"/>
      <c r="RQ20" s="9"/>
      <c r="RR20" s="9"/>
      <c r="RS20" s="9">
        <v>239649520.52000001</v>
      </c>
      <c r="RT20" s="9">
        <v>2979757462.5300002</v>
      </c>
      <c r="RU20" s="9">
        <v>10668511.5</v>
      </c>
      <c r="RV20" s="9">
        <v>368589806.18000001</v>
      </c>
      <c r="RW20" s="9"/>
      <c r="RX20" s="9"/>
      <c r="RY20" s="9">
        <v>711444619.97000003</v>
      </c>
      <c r="RZ20" s="9">
        <v>7379286.2300000004</v>
      </c>
      <c r="SA20" s="9"/>
      <c r="SB20" s="9"/>
      <c r="SC20" s="9"/>
      <c r="SD20" s="9"/>
      <c r="SE20" s="9"/>
      <c r="SF20" s="9"/>
      <c r="SG20" s="9"/>
      <c r="SH20" s="9"/>
      <c r="SI20" s="9"/>
      <c r="SJ20" s="9"/>
      <c r="SK20" s="9"/>
      <c r="SL20" s="9"/>
      <c r="SM20" s="9"/>
      <c r="SN20" s="9">
        <v>275668836.98000002</v>
      </c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 t="s">
        <v>1743</v>
      </c>
      <c r="TK20" s="11" t="s">
        <v>1650</v>
      </c>
      <c r="TL20" s="11">
        <v>50833313049.150002</v>
      </c>
      <c r="TM20" s="11">
        <v>50225883367.639999</v>
      </c>
      <c r="TN20" s="11">
        <v>607429681.50999999</v>
      </c>
      <c r="TO20" s="11" t="s">
        <v>1666</v>
      </c>
      <c r="TP20" s="11">
        <v>21294129103.669998</v>
      </c>
      <c r="TQ20" s="11">
        <v>15928164274.57</v>
      </c>
      <c r="TR20" s="11">
        <v>5365964829.1000004</v>
      </c>
      <c r="TS20" s="11" t="s">
        <v>1680</v>
      </c>
      <c r="TT20" s="11">
        <v>18825333616.970001</v>
      </c>
      <c r="TU20" s="11">
        <v>12884824468.66</v>
      </c>
      <c r="TV20" s="11">
        <v>5940509148.3100004</v>
      </c>
      <c r="TW20" s="11" t="s">
        <v>1702</v>
      </c>
      <c r="TX20" s="11">
        <v>8451549786.9399996</v>
      </c>
      <c r="TY20" s="11">
        <v>6908010165.9399996</v>
      </c>
      <c r="TZ20" s="11">
        <v>1543539621</v>
      </c>
      <c r="UA20" s="11" t="s">
        <v>305</v>
      </c>
      <c r="UB20" s="11">
        <v>5633991293.8100004</v>
      </c>
      <c r="UC20" s="11">
        <v>4428142591.4300003</v>
      </c>
      <c r="UD20" s="11">
        <v>1205848702.3800001</v>
      </c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>
        <v>3519640326.1199999</v>
      </c>
      <c r="VB20" s="11">
        <v>56.54</v>
      </c>
      <c r="VC20" s="11">
        <v>175982016.30000001</v>
      </c>
      <c r="VD20" s="11">
        <v>503710890.66000003</v>
      </c>
      <c r="VE20" s="11">
        <v>8.09</v>
      </c>
      <c r="VF20" s="11">
        <v>51073589.07</v>
      </c>
      <c r="VG20" s="11">
        <v>297177720.83999997</v>
      </c>
      <c r="VH20" s="11">
        <v>4.7699999999999996</v>
      </c>
      <c r="VI20" s="11">
        <v>89153316.25</v>
      </c>
      <c r="VJ20" s="11">
        <v>1083458223.46</v>
      </c>
      <c r="VK20" s="11">
        <v>17.41</v>
      </c>
      <c r="VL20" s="11">
        <v>926581298.13</v>
      </c>
      <c r="VM20" s="11">
        <v>183918378.11000001</v>
      </c>
      <c r="VN20" s="11">
        <v>90004574.959999993</v>
      </c>
      <c r="VO20" s="11">
        <v>0</v>
      </c>
      <c r="VP20" s="11">
        <v>0</v>
      </c>
    </row>
    <row r="21" spans="3:588" ht="13.8">
      <c r="C21" t="s">
        <v>1577</v>
      </c>
      <c r="E21" s="11" t="s">
        <v>1613</v>
      </c>
      <c r="F21" s="9">
        <v>16227421783.57</v>
      </c>
      <c r="G21" s="9">
        <v>53595891.759999998</v>
      </c>
      <c r="H21" s="9">
        <v>47397967.039999999</v>
      </c>
      <c r="I21" s="9">
        <v>4372689169.6999998</v>
      </c>
      <c r="J21" s="9">
        <v>10676758200.379999</v>
      </c>
      <c r="K21" s="9">
        <v>3480456321.21</v>
      </c>
      <c r="L21" s="9"/>
      <c r="M21" s="9">
        <v>1941873.29</v>
      </c>
      <c r="N21" s="9">
        <v>66782534.619999997</v>
      </c>
      <c r="O21" s="9">
        <v>12646046078.459999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>
        <v>3758913574.8000002</v>
      </c>
      <c r="AC21" s="9"/>
      <c r="AD21" s="10"/>
      <c r="AE21" s="9">
        <v>51332003394.830002</v>
      </c>
      <c r="AF21" s="9"/>
      <c r="AG21" s="9"/>
      <c r="AH21" s="9">
        <v>6808713990.5299997</v>
      </c>
      <c r="AI21" s="9"/>
      <c r="AJ21" s="9">
        <v>3559389084.5900002</v>
      </c>
      <c r="AK21" s="9">
        <v>1436065144.75</v>
      </c>
      <c r="AL21" s="9">
        <v>12278753307.68</v>
      </c>
      <c r="AM21" s="9">
        <v>11162251578.82</v>
      </c>
      <c r="AN21" s="9">
        <v>65752.22</v>
      </c>
      <c r="AO21" s="9">
        <v>21602759869.549999</v>
      </c>
      <c r="AP21" s="9">
        <v>3818862.5</v>
      </c>
      <c r="AQ21" s="9">
        <v>4612586.43</v>
      </c>
      <c r="AR21" s="9"/>
      <c r="AS21" s="9">
        <v>23338421030.82</v>
      </c>
      <c r="AT21" s="9"/>
      <c r="AU21" s="9">
        <v>223048818.59</v>
      </c>
      <c r="AV21" s="9">
        <v>498947645.72000003</v>
      </c>
      <c r="AW21" s="9">
        <v>184742345.77000001</v>
      </c>
      <c r="AX21" s="9"/>
      <c r="AY21" s="9">
        <v>1243158605.52</v>
      </c>
      <c r="AZ21" s="9"/>
      <c r="BA21" s="10"/>
      <c r="BB21" s="9">
        <v>82357314018</v>
      </c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10"/>
      <c r="BY21" s="9">
        <v>133689317412.83</v>
      </c>
      <c r="BZ21" s="9">
        <v>16731141658.309999</v>
      </c>
      <c r="CA21" s="9"/>
      <c r="CB21" s="9">
        <v>1316276011.24</v>
      </c>
      <c r="CC21" s="9">
        <v>6510069185.9700003</v>
      </c>
      <c r="CD21" s="9">
        <v>4350860020.8199997</v>
      </c>
      <c r="CE21" s="9">
        <v>787555699.91999996</v>
      </c>
      <c r="CF21" s="9">
        <v>959927795.47000003</v>
      </c>
      <c r="CG21" s="9"/>
      <c r="CH21" s="9">
        <v>220738840.37</v>
      </c>
      <c r="CI21" s="9">
        <v>5911377.7800000003</v>
      </c>
      <c r="CJ21" s="9">
        <v>12267947201.370001</v>
      </c>
      <c r="CK21" s="9"/>
      <c r="CL21" s="9"/>
      <c r="CM21" s="9"/>
      <c r="CN21" s="9">
        <v>3297270879.2399998</v>
      </c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>
        <v>3634752307.27</v>
      </c>
      <c r="CZ21" s="9"/>
      <c r="DA21" s="10"/>
      <c r="DB21" s="9">
        <v>50082450977.760002</v>
      </c>
      <c r="DC21" s="9">
        <v>24073768319.990002</v>
      </c>
      <c r="DD21" s="9">
        <v>10863720080.790001</v>
      </c>
      <c r="DE21" s="9">
        <v>6756146940.4200001</v>
      </c>
      <c r="DF21" s="9">
        <v>11941096.73</v>
      </c>
      <c r="DG21" s="9">
        <v>110298570.37</v>
      </c>
      <c r="DH21" s="9">
        <v>3238835.82</v>
      </c>
      <c r="DI21" s="9">
        <v>184034571</v>
      </c>
      <c r="DJ21" s="9">
        <v>864637626.80999994</v>
      </c>
      <c r="DK21" s="9">
        <v>99596937.75</v>
      </c>
      <c r="DL21" s="9"/>
      <c r="DM21" s="10"/>
      <c r="DN21" s="9">
        <v>42967382979.68</v>
      </c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10"/>
      <c r="EH21" s="9">
        <v>93049833957.440002</v>
      </c>
      <c r="EI21" s="9">
        <v>3270687618.5300002</v>
      </c>
      <c r="EJ21" s="9">
        <v>2000000000</v>
      </c>
      <c r="EK21" s="9"/>
      <c r="EL21" s="9">
        <v>24823081291.290001</v>
      </c>
      <c r="EM21" s="9">
        <v>19051859.370000001</v>
      </c>
      <c r="EN21" s="9">
        <v>3199939611.5300002</v>
      </c>
      <c r="EO21" s="9"/>
      <c r="EP21" s="9">
        <v>-39402693.619999997</v>
      </c>
      <c r="EQ21" s="9">
        <v>18753854.260000002</v>
      </c>
      <c r="ER21" s="9">
        <v>517600</v>
      </c>
      <c r="ES21" s="9"/>
      <c r="ET21" s="9"/>
      <c r="EU21" s="9"/>
      <c r="EV21" s="10"/>
      <c r="EW21" s="9">
        <v>33292629141.360001</v>
      </c>
      <c r="EX21" s="9">
        <v>7346854314.0299997</v>
      </c>
      <c r="EY21" s="9">
        <v>40639483455.389999</v>
      </c>
      <c r="EZ21" s="9"/>
      <c r="FA21" s="10"/>
      <c r="FB21" s="9">
        <v>133689317412.83</v>
      </c>
      <c r="FC21" s="9">
        <v>42678004124.339996</v>
      </c>
      <c r="FD21" s="9">
        <v>42678004124.339996</v>
      </c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>
        <v>42408709077.269997</v>
      </c>
      <c r="FT21" s="9">
        <v>37903891254.080002</v>
      </c>
      <c r="FU21" s="9"/>
      <c r="FV21" s="9"/>
      <c r="FW21" s="9"/>
      <c r="FX21" s="9">
        <v>178118109.93000001</v>
      </c>
      <c r="FY21" s="9">
        <v>548153989.13999999</v>
      </c>
      <c r="FZ21" s="9">
        <v>1576727634.3299999</v>
      </c>
      <c r="GA21" s="9">
        <v>1495261670.7</v>
      </c>
      <c r="GB21" s="9">
        <v>-325829302.24000001</v>
      </c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>
        <v>-48415522.149999999</v>
      </c>
      <c r="GN21" s="9">
        <v>453850831.55000001</v>
      </c>
      <c r="GO21" s="9">
        <v>-102785424.36</v>
      </c>
      <c r="GP21" s="9"/>
      <c r="GQ21" s="9">
        <v>122262020.88</v>
      </c>
      <c r="GR21" s="9">
        <v>1332864724.26</v>
      </c>
      <c r="GS21" s="9"/>
      <c r="GT21" s="10"/>
      <c r="GU21" s="9">
        <v>2129857101.6099999</v>
      </c>
      <c r="GV21" s="9">
        <v>63867353.380000003</v>
      </c>
      <c r="GW21" s="9">
        <v>39710490.700000003</v>
      </c>
      <c r="GX21" s="9"/>
      <c r="GY21" s="9"/>
      <c r="GZ21" s="10"/>
      <c r="HA21" s="9">
        <v>2154013964.29</v>
      </c>
      <c r="HB21" s="9">
        <v>759405544.25999999</v>
      </c>
      <c r="HC21" s="9"/>
      <c r="HD21" s="9"/>
      <c r="HE21" s="10"/>
      <c r="HF21" s="9">
        <v>1394608420.03</v>
      </c>
      <c r="HG21" s="9">
        <v>1394608420.03</v>
      </c>
      <c r="HH21" s="9"/>
      <c r="HI21" s="9">
        <v>847534863.22000003</v>
      </c>
      <c r="HJ21" s="9">
        <v>547073556.80999994</v>
      </c>
      <c r="HK21" s="9"/>
      <c r="HL21" s="9"/>
      <c r="HM21" s="9">
        <v>26535765.690000001</v>
      </c>
      <c r="HN21" s="9">
        <v>1421144185.72</v>
      </c>
      <c r="HO21" s="9">
        <v>857064860.62</v>
      </c>
      <c r="HP21" s="9">
        <v>564079325.10000002</v>
      </c>
      <c r="HQ21" s="9">
        <v>43326028073.68</v>
      </c>
      <c r="HR21" s="9">
        <v>96291131.719999999</v>
      </c>
      <c r="HS21" s="9">
        <v>8578927396.7399998</v>
      </c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10"/>
      <c r="IH21" s="9">
        <v>52001246602.139999</v>
      </c>
      <c r="II21" s="9"/>
      <c r="IJ21" s="9"/>
      <c r="IK21" s="9">
        <v>38984465672.779999</v>
      </c>
      <c r="IL21" s="9">
        <v>3354616719.9699998</v>
      </c>
      <c r="IM21" s="9">
        <v>2454442159.9299998</v>
      </c>
      <c r="IN21" s="9">
        <v>5701167524.54</v>
      </c>
      <c r="IO21" s="9"/>
      <c r="IP21" s="9"/>
      <c r="IQ21" s="9"/>
      <c r="IR21" s="9"/>
      <c r="IS21" s="9"/>
      <c r="IT21" s="9"/>
      <c r="IU21" s="10"/>
      <c r="IV21" s="9">
        <v>50494692077.220001</v>
      </c>
      <c r="IW21" s="9">
        <v>1506554524.9200001</v>
      </c>
      <c r="IX21" s="9">
        <v>1574356535.79</v>
      </c>
      <c r="IY21" s="9">
        <v>329496098.07999998</v>
      </c>
      <c r="IZ21" s="9">
        <v>250889833.28</v>
      </c>
      <c r="JA21" s="9">
        <v>12747115.279999999</v>
      </c>
      <c r="JB21" s="9">
        <v>311706.86</v>
      </c>
      <c r="JC21" s="9"/>
      <c r="JD21" s="10"/>
      <c r="JE21" s="9">
        <v>2167801289.29</v>
      </c>
      <c r="JF21" s="9">
        <v>7872620365.6899996</v>
      </c>
      <c r="JG21" s="9">
        <v>2437517171.6799998</v>
      </c>
      <c r="JH21" s="9"/>
      <c r="JI21" s="9"/>
      <c r="JJ21" s="9"/>
      <c r="JK21" s="9"/>
      <c r="JL21" s="10"/>
      <c r="JM21" s="9">
        <v>10310137537.370001</v>
      </c>
      <c r="JN21" s="9">
        <v>-8142336248.0799999</v>
      </c>
      <c r="JO21" s="9">
        <v>747291609.49000001</v>
      </c>
      <c r="JP21" s="9">
        <v>747291609.49000001</v>
      </c>
      <c r="JQ21" s="9">
        <v>43048125481.779999</v>
      </c>
      <c r="JR21" s="9">
        <v>212116.64</v>
      </c>
      <c r="JS21" s="9"/>
      <c r="JT21" s="9"/>
      <c r="JU21" s="10"/>
      <c r="JV21" s="9">
        <v>43795629207.910004</v>
      </c>
      <c r="JW21" s="9">
        <v>28498967947.07</v>
      </c>
      <c r="JX21" s="9">
        <v>2937901523.5799999</v>
      </c>
      <c r="JY21" s="9">
        <v>722504425.82000005</v>
      </c>
      <c r="JZ21" s="9">
        <v>174699849.78999999</v>
      </c>
      <c r="KA21" s="9"/>
      <c r="KB21" s="10"/>
      <c r="KC21" s="9">
        <v>31611569320.439999</v>
      </c>
      <c r="KD21" s="9">
        <v>12184059887.469999</v>
      </c>
      <c r="KE21" s="9">
        <v>1931954.52</v>
      </c>
      <c r="KF21" s="9"/>
      <c r="KG21" s="10"/>
      <c r="KH21" s="9">
        <v>5550210118.8299999</v>
      </c>
      <c r="KI21" s="9">
        <v>9105012946.3400002</v>
      </c>
      <c r="KJ21" s="9">
        <v>14655223065.17</v>
      </c>
      <c r="KK21" s="9">
        <v>1394608420.03</v>
      </c>
      <c r="KL21" s="9">
        <v>325829302.24000001</v>
      </c>
      <c r="KM21" s="9">
        <v>974575908.91999996</v>
      </c>
      <c r="KN21" s="9">
        <v>362422325.38</v>
      </c>
      <c r="KO21" s="9">
        <v>74659340.579999998</v>
      </c>
      <c r="KP21" s="9"/>
      <c r="KQ21" s="9"/>
      <c r="KR21" s="9">
        <v>-122262020.88</v>
      </c>
      <c r="KS21" s="9">
        <v>4277374.49</v>
      </c>
      <c r="KT21" s="9">
        <v>48415522.149999999</v>
      </c>
      <c r="KU21" s="9">
        <v>1600047803.9000001</v>
      </c>
      <c r="KV21" s="9">
        <v>-453850831.55000001</v>
      </c>
      <c r="KW21" s="9">
        <v>-4435081</v>
      </c>
      <c r="KX21" s="9">
        <v>-5018312.25</v>
      </c>
      <c r="KY21" s="9">
        <v>891827818.26999998</v>
      </c>
      <c r="KZ21" s="9">
        <v>-4242676190.3200002</v>
      </c>
      <c r="LA21" s="9">
        <v>1123777665.9000001</v>
      </c>
      <c r="LB21" s="9"/>
      <c r="LC21" s="9">
        <v>-232693641.83000001</v>
      </c>
      <c r="LD21" s="9"/>
      <c r="LE21" s="10"/>
      <c r="LF21" s="9">
        <v>1906554524.9200001</v>
      </c>
      <c r="LG21" s="9"/>
      <c r="LH21" s="9"/>
      <c r="LI21" s="9"/>
      <c r="LJ21" s="9">
        <v>15055223065.17</v>
      </c>
      <c r="LK21" s="9">
        <v>9105012946.3400002</v>
      </c>
      <c r="LL21" s="9"/>
      <c r="LM21" s="9"/>
      <c r="LN21" s="9"/>
      <c r="LO21" s="10"/>
      <c r="LP21" s="9">
        <v>5950210118.8299999</v>
      </c>
      <c r="LQ21" s="9">
        <v>2669847454.7199998</v>
      </c>
      <c r="LR21" s="9">
        <v>547073556.80999994</v>
      </c>
      <c r="LS21" s="9"/>
      <c r="LT21" s="9"/>
      <c r="LU21" s="9"/>
      <c r="LV21" s="9"/>
      <c r="LW21" s="9"/>
      <c r="LX21" s="9">
        <v>3199939611.5300002</v>
      </c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11" t="s">
        <v>1589</v>
      </c>
      <c r="MM21" s="11"/>
      <c r="MN21" s="9"/>
      <c r="MO21" s="11" t="s">
        <v>1528</v>
      </c>
      <c r="MP21" s="10"/>
      <c r="MQ21" s="11"/>
      <c r="MR21" s="11"/>
      <c r="MS21" s="11"/>
      <c r="MT21" s="10"/>
      <c r="MU21" s="12"/>
      <c r="MV21" s="9">
        <v>138377485.71000001</v>
      </c>
      <c r="MW21" s="9">
        <v>11385466175.629999</v>
      </c>
      <c r="MX21" s="9">
        <v>1120049682.1900001</v>
      </c>
      <c r="MY21" s="9">
        <v>0</v>
      </c>
      <c r="MZ21" s="9"/>
      <c r="NA21" s="9"/>
      <c r="NB21" s="9"/>
      <c r="NC21" s="9"/>
      <c r="ND21" s="9">
        <v>16955002599.09</v>
      </c>
      <c r="NE21" s="9">
        <v>5694664180.5500002</v>
      </c>
      <c r="NF21" s="9">
        <v>98086839.719999999</v>
      </c>
      <c r="NG21" s="9">
        <v>11162251578.82</v>
      </c>
      <c r="NH21" s="9">
        <v>901086059.97000003</v>
      </c>
      <c r="NI21" s="9">
        <v>111775145.38</v>
      </c>
      <c r="NJ21" s="9"/>
      <c r="NK21" s="9">
        <v>789310914.59000003</v>
      </c>
      <c r="NL21" s="9"/>
      <c r="NM21" s="9"/>
      <c r="NN21" s="9"/>
      <c r="NO21" s="9"/>
      <c r="NP21" s="9"/>
      <c r="NQ21" s="9"/>
      <c r="NR21" s="9"/>
      <c r="NS21" s="9"/>
      <c r="NT21" s="9">
        <v>25926532333.220001</v>
      </c>
      <c r="NU21" s="9">
        <v>2560714802.4000001</v>
      </c>
      <c r="NV21" s="9">
        <v>27396500</v>
      </c>
      <c r="NW21" s="9">
        <v>23338421030.82</v>
      </c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9"/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>
        <v>16209391985.99</v>
      </c>
      <c r="PC21" s="9">
        <v>15517415.18</v>
      </c>
      <c r="PD21" s="9"/>
      <c r="PE21" s="9"/>
      <c r="PF21" s="9"/>
      <c r="PG21" s="9"/>
      <c r="PH21" s="9">
        <v>2512382.4</v>
      </c>
      <c r="PI21" s="9">
        <v>16227421783.57</v>
      </c>
      <c r="PJ21" s="9">
        <v>16731141658.309999</v>
      </c>
      <c r="PK21" s="9"/>
      <c r="PL21" s="9"/>
      <c r="PM21" s="9"/>
      <c r="PN21" s="9"/>
      <c r="PO21" s="9"/>
      <c r="PP21" s="9"/>
      <c r="PQ21" s="9">
        <v>16731141658.309999</v>
      </c>
      <c r="PR21" s="9">
        <v>26386039199.23</v>
      </c>
      <c r="PS21" s="9"/>
      <c r="PT21" s="9"/>
      <c r="PU21" s="9"/>
      <c r="PV21" s="9"/>
      <c r="PW21" s="9"/>
      <c r="PX21" s="9"/>
      <c r="PY21" s="9">
        <v>26386039199.23</v>
      </c>
      <c r="PZ21" s="9">
        <v>43117180857.540001</v>
      </c>
      <c r="QA21" s="9">
        <v>2312270879.2399998</v>
      </c>
      <c r="QB21" s="9">
        <v>985000000</v>
      </c>
      <c r="QC21" s="9">
        <v>3545372361.1199999</v>
      </c>
      <c r="QD21" s="9"/>
      <c r="QE21" s="9"/>
      <c r="QF21" s="9"/>
      <c r="QG21" s="9"/>
      <c r="QH21" s="9"/>
      <c r="QI21" s="9"/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>
        <v>57631508.670000002</v>
      </c>
      <c r="RD21" s="9">
        <v>0</v>
      </c>
      <c r="RE21" s="9">
        <v>135970454.00999999</v>
      </c>
      <c r="RF21" s="9"/>
      <c r="RG21" s="9"/>
      <c r="RH21" s="9"/>
      <c r="RI21" s="9">
        <v>1610047803.9000001</v>
      </c>
      <c r="RJ21" s="9">
        <v>147928651.86000001</v>
      </c>
      <c r="RK21" s="9"/>
      <c r="RL21" s="9">
        <v>-701271.26</v>
      </c>
      <c r="RM21" s="9"/>
      <c r="RN21" s="9">
        <v>33843789.920000002</v>
      </c>
      <c r="RO21" s="9"/>
      <c r="RP21" s="9"/>
      <c r="RQ21" s="9"/>
      <c r="RR21" s="9"/>
      <c r="RS21" s="9">
        <v>287900371.69999999</v>
      </c>
      <c r="RT21" s="9">
        <v>952942385.14999998</v>
      </c>
      <c r="RU21" s="9">
        <v>13506292.140000001</v>
      </c>
      <c r="RV21" s="9">
        <v>217247758.28</v>
      </c>
      <c r="RW21" s="9"/>
      <c r="RX21" s="9">
        <v>13501849.68</v>
      </c>
      <c r="RY21" s="9">
        <v>36956768.259999998</v>
      </c>
      <c r="RZ21" s="9">
        <v>64057947.649999999</v>
      </c>
      <c r="SA21" s="9"/>
      <c r="SB21" s="9"/>
      <c r="SC21" s="9"/>
      <c r="SD21" s="9"/>
      <c r="SE21" s="9"/>
      <c r="SF21" s="9"/>
      <c r="SG21" s="9"/>
      <c r="SH21" s="9">
        <v>3147567836.8600001</v>
      </c>
      <c r="SI21" s="9">
        <v>656405513.90999997</v>
      </c>
      <c r="SJ21" s="9">
        <v>793848756.73000002</v>
      </c>
      <c r="SK21" s="9">
        <v>2326812838.3899999</v>
      </c>
      <c r="SL21" s="9">
        <v>2464256081.21</v>
      </c>
      <c r="SM21" s="9"/>
      <c r="SN21" s="9">
        <v>13803464.390000001</v>
      </c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>
        <v>3401286504.1199999</v>
      </c>
      <c r="VB21" s="11">
        <v>71.599999999999994</v>
      </c>
      <c r="VC21" s="11">
        <v>59069145.609999999</v>
      </c>
      <c r="VD21" s="11">
        <v>745758913.97000003</v>
      </c>
      <c r="VE21" s="11">
        <v>15.7</v>
      </c>
      <c r="VF21" s="11">
        <v>44887226.950000003</v>
      </c>
      <c r="VG21" s="11">
        <v>128531610.7</v>
      </c>
      <c r="VH21" s="11">
        <v>2.71</v>
      </c>
      <c r="VI21" s="11">
        <v>31070675.5</v>
      </c>
      <c r="VJ21" s="11">
        <v>231393818.69999999</v>
      </c>
      <c r="VK21" s="11">
        <v>4.8699999999999992</v>
      </c>
      <c r="VL21" s="11">
        <v>149420276.28</v>
      </c>
      <c r="VM21" s="11">
        <v>84854307.040000007</v>
      </c>
      <c r="VN21" s="11">
        <v>5568939.7400000002</v>
      </c>
      <c r="VO21" s="11">
        <v>0</v>
      </c>
      <c r="VP21" s="11">
        <v>2970000</v>
      </c>
    </row>
    <row r="22" spans="3:588" ht="13.8">
      <c r="C22" t="s">
        <v>1578</v>
      </c>
      <c r="E22" s="11" t="s">
        <v>1614</v>
      </c>
      <c r="F22" s="9">
        <v>6681540585.9399996</v>
      </c>
      <c r="G22" s="9"/>
      <c r="H22" s="9"/>
      <c r="I22" s="9">
        <v>795372129.40999997</v>
      </c>
      <c r="J22" s="9">
        <v>22856975554.110001</v>
      </c>
      <c r="K22" s="9">
        <v>4371292501.5299997</v>
      </c>
      <c r="L22" s="9"/>
      <c r="M22" s="9"/>
      <c r="N22" s="9">
        <v>3203741.1</v>
      </c>
      <c r="O22" s="9">
        <v>35498042084.75</v>
      </c>
      <c r="P22" s="9"/>
      <c r="Q22" s="9"/>
      <c r="R22" s="9"/>
      <c r="S22" s="9">
        <v>896610.94</v>
      </c>
      <c r="T22" s="9"/>
      <c r="U22" s="9"/>
      <c r="V22" s="9"/>
      <c r="W22" s="9"/>
      <c r="X22" s="9"/>
      <c r="Y22" s="9"/>
      <c r="Z22" s="9"/>
      <c r="AA22" s="9"/>
      <c r="AB22" s="9">
        <v>148090502.84</v>
      </c>
      <c r="AC22" s="9"/>
      <c r="AD22" s="10"/>
      <c r="AE22" s="9">
        <v>70355413710.619995</v>
      </c>
      <c r="AF22" s="9"/>
      <c r="AG22" s="9"/>
      <c r="AH22" s="9">
        <v>451633394.18000001</v>
      </c>
      <c r="AI22" s="9"/>
      <c r="AJ22" s="9">
        <v>1801611760.77</v>
      </c>
      <c r="AK22" s="9">
        <v>394669944.33999997</v>
      </c>
      <c r="AL22" s="9">
        <v>339425179.41000003</v>
      </c>
      <c r="AM22" s="9">
        <v>2315605024.7199998</v>
      </c>
      <c r="AN22" s="9"/>
      <c r="AO22" s="9">
        <v>1306587519.9000001</v>
      </c>
      <c r="AP22" s="9">
        <v>9182.4500000000007</v>
      </c>
      <c r="AQ22" s="9"/>
      <c r="AR22" s="9"/>
      <c r="AS22" s="9">
        <v>987437445.99000001</v>
      </c>
      <c r="AT22" s="9"/>
      <c r="AU22" s="9"/>
      <c r="AV22" s="9">
        <v>60521020.240000002</v>
      </c>
      <c r="AW22" s="9">
        <v>34313464.789999999</v>
      </c>
      <c r="AX22" s="9"/>
      <c r="AY22" s="9">
        <v>2107315067.9200001</v>
      </c>
      <c r="AZ22" s="9"/>
      <c r="BA22" s="10"/>
      <c r="BB22" s="9">
        <v>9799129004.7099991</v>
      </c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10"/>
      <c r="BY22" s="9">
        <v>80154542715.330002</v>
      </c>
      <c r="BZ22" s="9">
        <v>1567880000</v>
      </c>
      <c r="CA22" s="9"/>
      <c r="CB22" s="9">
        <v>1276300</v>
      </c>
      <c r="CC22" s="9">
        <v>224989841.78999999</v>
      </c>
      <c r="CD22" s="9">
        <v>3820802596.46</v>
      </c>
      <c r="CE22" s="9">
        <v>24166986.440000001</v>
      </c>
      <c r="CF22" s="9">
        <v>353145734.93000001</v>
      </c>
      <c r="CG22" s="9"/>
      <c r="CH22" s="9">
        <v>250961670.83000001</v>
      </c>
      <c r="CI22" s="9"/>
      <c r="CJ22" s="9">
        <v>7851658450.1599998</v>
      </c>
      <c r="CK22" s="9"/>
      <c r="CL22" s="9"/>
      <c r="CM22" s="9"/>
      <c r="CN22" s="9">
        <v>6612670871.2700005</v>
      </c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>
        <v>121554100.5</v>
      </c>
      <c r="CZ22" s="9"/>
      <c r="DA22" s="10"/>
      <c r="DB22" s="9">
        <v>20829106552.380001</v>
      </c>
      <c r="DC22" s="9">
        <v>19221031247.82</v>
      </c>
      <c r="DD22" s="9">
        <v>10716678077.700001</v>
      </c>
      <c r="DE22" s="9">
        <v>3157079456.21</v>
      </c>
      <c r="DF22" s="9"/>
      <c r="DG22" s="9">
        <v>726067985.51999998</v>
      </c>
      <c r="DH22" s="9"/>
      <c r="DI22" s="9">
        <v>2936500</v>
      </c>
      <c r="DJ22" s="9">
        <v>6419700.1500000004</v>
      </c>
      <c r="DK22" s="9">
        <v>14432855</v>
      </c>
      <c r="DL22" s="9"/>
      <c r="DM22" s="10"/>
      <c r="DN22" s="9">
        <v>33844645822.400002</v>
      </c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10"/>
      <c r="EH22" s="9">
        <v>54673752374.779999</v>
      </c>
      <c r="EI22" s="9">
        <v>100000000</v>
      </c>
      <c r="EJ22" s="9"/>
      <c r="EK22" s="9"/>
      <c r="EL22" s="9">
        <v>24400828574.580002</v>
      </c>
      <c r="EM22" s="9"/>
      <c r="EN22" s="9">
        <v>912653231.75999999</v>
      </c>
      <c r="EO22" s="9"/>
      <c r="EP22" s="9"/>
      <c r="EQ22" s="9"/>
      <c r="ER22" s="9"/>
      <c r="ES22" s="9"/>
      <c r="ET22" s="9"/>
      <c r="EU22" s="9"/>
      <c r="EV22" s="10"/>
      <c r="EW22" s="9">
        <v>25413481806.34</v>
      </c>
      <c r="EX22" s="9">
        <v>67308534.209999993</v>
      </c>
      <c r="EY22" s="9">
        <v>25480790340.549999</v>
      </c>
      <c r="EZ22" s="9"/>
      <c r="FA22" s="10"/>
      <c r="FB22" s="9">
        <v>80154542715.330002</v>
      </c>
      <c r="FC22" s="9">
        <v>2246793134.2199998</v>
      </c>
      <c r="FD22" s="9">
        <v>2246793134.2199998</v>
      </c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>
        <v>2575273871.7600002</v>
      </c>
      <c r="FT22" s="9">
        <v>1879744854.1500001</v>
      </c>
      <c r="FU22" s="9"/>
      <c r="FV22" s="9"/>
      <c r="FW22" s="9"/>
      <c r="FX22" s="9">
        <v>34718580.960000001</v>
      </c>
      <c r="FY22" s="9">
        <v>23606446.449999999</v>
      </c>
      <c r="FZ22" s="9">
        <v>310023140.50999999</v>
      </c>
      <c r="GA22" s="9">
        <v>286706738.19</v>
      </c>
      <c r="GB22" s="9">
        <v>-40474111.5</v>
      </c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>
        <v>73938937.890000001</v>
      </c>
      <c r="GO22" s="9">
        <v>14851667.369999999</v>
      </c>
      <c r="GP22" s="9"/>
      <c r="GQ22" s="9">
        <v>-20659.650000000001</v>
      </c>
      <c r="GR22" s="9">
        <v>381235796.45999998</v>
      </c>
      <c r="GS22" s="9"/>
      <c r="GT22" s="10"/>
      <c r="GU22" s="9">
        <v>126673337.16</v>
      </c>
      <c r="GV22" s="9">
        <v>12177230.42</v>
      </c>
      <c r="GW22" s="9">
        <v>27850846.02</v>
      </c>
      <c r="GX22" s="9"/>
      <c r="GY22" s="9"/>
      <c r="GZ22" s="10"/>
      <c r="HA22" s="9">
        <v>110999721.56</v>
      </c>
      <c r="HB22" s="9">
        <v>12927600.52</v>
      </c>
      <c r="HC22" s="9"/>
      <c r="HD22" s="9"/>
      <c r="HE22" s="10"/>
      <c r="HF22" s="9">
        <v>98072121.040000007</v>
      </c>
      <c r="HG22" s="9">
        <v>98072121.040000007</v>
      </c>
      <c r="HH22" s="9"/>
      <c r="HI22" s="9">
        <v>12999923.18</v>
      </c>
      <c r="HJ22" s="9">
        <v>85072197.859999999</v>
      </c>
      <c r="HK22" s="9"/>
      <c r="HL22" s="9"/>
      <c r="HM22" s="9"/>
      <c r="HN22" s="9">
        <v>98072121.040000007</v>
      </c>
      <c r="HO22" s="9">
        <v>12999923.18</v>
      </c>
      <c r="HP22" s="9">
        <v>85072197.859999999</v>
      </c>
      <c r="HQ22" s="9">
        <v>1481489406.0699999</v>
      </c>
      <c r="HR22" s="9">
        <v>10387482.140000001</v>
      </c>
      <c r="HS22" s="9">
        <v>3701118636.1799998</v>
      </c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10"/>
      <c r="IH22" s="9">
        <v>5192995524.3900003</v>
      </c>
      <c r="II22" s="9"/>
      <c r="IJ22" s="9"/>
      <c r="IK22" s="9">
        <v>3793399993.4699998</v>
      </c>
      <c r="IL22" s="9">
        <v>183878187.88999999</v>
      </c>
      <c r="IM22" s="9">
        <v>71106439.670000002</v>
      </c>
      <c r="IN22" s="9">
        <v>2250003169.7600002</v>
      </c>
      <c r="IO22" s="9"/>
      <c r="IP22" s="9"/>
      <c r="IQ22" s="9"/>
      <c r="IR22" s="9"/>
      <c r="IS22" s="9"/>
      <c r="IT22" s="9"/>
      <c r="IU22" s="10"/>
      <c r="IV22" s="9">
        <v>6298387790.79</v>
      </c>
      <c r="IW22" s="9">
        <v>-1105392266.4000001</v>
      </c>
      <c r="IX22" s="9">
        <v>438620704.32999998</v>
      </c>
      <c r="IY22" s="9">
        <v>64298418.880000003</v>
      </c>
      <c r="IZ22" s="9">
        <v>33128374.370000001</v>
      </c>
      <c r="JA22" s="9">
        <v>22470042.870000001</v>
      </c>
      <c r="JB22" s="9">
        <v>39930000</v>
      </c>
      <c r="JC22" s="9"/>
      <c r="JD22" s="10"/>
      <c r="JE22" s="9">
        <v>598447540.45000005</v>
      </c>
      <c r="JF22" s="9">
        <v>705749319.80999994</v>
      </c>
      <c r="JG22" s="9">
        <v>213125000</v>
      </c>
      <c r="JH22" s="9"/>
      <c r="JI22" s="9">
        <v>51474107.600000001</v>
      </c>
      <c r="JJ22" s="9">
        <v>536300</v>
      </c>
      <c r="JK22" s="9"/>
      <c r="JL22" s="10"/>
      <c r="JM22" s="9">
        <v>970884727.40999997</v>
      </c>
      <c r="JN22" s="9">
        <v>-372437186.95999998</v>
      </c>
      <c r="JO22" s="9">
        <v>3890000</v>
      </c>
      <c r="JP22" s="9">
        <v>3890000</v>
      </c>
      <c r="JQ22" s="9">
        <v>5872140984.1700001</v>
      </c>
      <c r="JR22" s="9">
        <v>4210876691.79</v>
      </c>
      <c r="JS22" s="9">
        <v>6753920002</v>
      </c>
      <c r="JT22" s="9"/>
      <c r="JU22" s="10"/>
      <c r="JV22" s="9">
        <v>16840827677.959999</v>
      </c>
      <c r="JW22" s="9">
        <v>10228406165.67</v>
      </c>
      <c r="JX22" s="9">
        <v>2365182216.1399999</v>
      </c>
      <c r="JY22" s="9">
        <v>5361959.83</v>
      </c>
      <c r="JZ22" s="9">
        <v>1113943514.26</v>
      </c>
      <c r="KA22" s="9"/>
      <c r="KB22" s="10"/>
      <c r="KC22" s="9">
        <v>13707531896.07</v>
      </c>
      <c r="KD22" s="9">
        <v>3133295781.8899999</v>
      </c>
      <c r="KE22" s="9"/>
      <c r="KF22" s="9"/>
      <c r="KG22" s="10"/>
      <c r="KH22" s="9">
        <v>1655466328.53</v>
      </c>
      <c r="KI22" s="9">
        <v>3144989745.3099999</v>
      </c>
      <c r="KJ22" s="9">
        <v>4800456073.8400002</v>
      </c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10"/>
      <c r="LF22" s="9"/>
      <c r="LG22" s="9"/>
      <c r="LH22" s="9"/>
      <c r="LI22" s="9"/>
      <c r="LJ22" s="9"/>
      <c r="LK22" s="9"/>
      <c r="LL22" s="9"/>
      <c r="LM22" s="9"/>
      <c r="LN22" s="9"/>
      <c r="LO22" s="10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11" t="s">
        <v>1590</v>
      </c>
      <c r="MM22" s="11"/>
      <c r="MN22" s="9"/>
      <c r="MO22" s="11" t="s">
        <v>1528</v>
      </c>
      <c r="MP22" s="10"/>
      <c r="MQ22" s="11"/>
      <c r="MR22" s="11"/>
      <c r="MS22" s="11"/>
      <c r="MT22" s="10"/>
      <c r="MU22" s="12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>
        <v>266566419.56</v>
      </c>
      <c r="RJ22" s="9">
        <v>20958910.190000001</v>
      </c>
      <c r="RK22" s="9"/>
      <c r="RL22" s="9">
        <v>36270.21</v>
      </c>
      <c r="RM22" s="9">
        <v>1896233.37</v>
      </c>
      <c r="RN22" s="9">
        <v>39166725.240000002</v>
      </c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 t="s">
        <v>1744</v>
      </c>
      <c r="TK22" s="11" t="s">
        <v>1682</v>
      </c>
      <c r="TL22" s="11">
        <v>605527485.67999995</v>
      </c>
      <c r="TM22" s="11">
        <v>546141731.34000003</v>
      </c>
      <c r="TN22" s="11">
        <v>59385754.340000004</v>
      </c>
      <c r="TO22" s="11" t="s">
        <v>1667</v>
      </c>
      <c r="TP22" s="11">
        <v>595069229.47000003</v>
      </c>
      <c r="TQ22" s="11">
        <v>526759277.14999998</v>
      </c>
      <c r="TR22" s="11">
        <v>68309952.319999993</v>
      </c>
      <c r="TS22" s="11" t="s">
        <v>1692</v>
      </c>
      <c r="TT22" s="11">
        <v>252117190.19999999</v>
      </c>
      <c r="TU22" s="11">
        <v>205643854.19</v>
      </c>
      <c r="TV22" s="11">
        <v>46473336.009999998</v>
      </c>
      <c r="TW22" s="11" t="s">
        <v>1717</v>
      </c>
      <c r="TX22" s="11">
        <v>139937902.93000001</v>
      </c>
      <c r="TY22" s="11">
        <v>130884337.45999999</v>
      </c>
      <c r="TZ22" s="11">
        <v>9053565.4700000007</v>
      </c>
      <c r="UA22" s="11" t="s">
        <v>1762</v>
      </c>
      <c r="UB22" s="11">
        <v>135259490.5</v>
      </c>
      <c r="UC22" s="11">
        <v>98100383</v>
      </c>
      <c r="UD22" s="11">
        <v>37159107.5</v>
      </c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</row>
    <row r="23" spans="3:588" ht="13.8">
      <c r="C23" t="s">
        <v>1549</v>
      </c>
      <c r="E23" s="11" t="s">
        <v>1550</v>
      </c>
      <c r="F23" s="9">
        <v>7486247504.6499996</v>
      </c>
      <c r="G23" s="9">
        <v>287945818.10000002</v>
      </c>
      <c r="H23" s="9">
        <v>1108434</v>
      </c>
      <c r="I23" s="9">
        <v>118641150.03</v>
      </c>
      <c r="J23" s="9">
        <v>2138564213.52</v>
      </c>
      <c r="K23" s="9">
        <v>197854745.46000001</v>
      </c>
      <c r="L23" s="9"/>
      <c r="M23" s="9"/>
      <c r="N23" s="9">
        <v>140140</v>
      </c>
      <c r="O23" s="9">
        <v>42844348760.440002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>
        <v>1169575096.1900001</v>
      </c>
      <c r="AC23" s="9"/>
      <c r="AD23" s="10"/>
      <c r="AE23" s="9">
        <v>54302114937.360001</v>
      </c>
      <c r="AF23" s="9"/>
      <c r="AG23" s="9"/>
      <c r="AH23" s="9">
        <v>2558625694.98</v>
      </c>
      <c r="AI23" s="9"/>
      <c r="AJ23" s="9">
        <v>786841825.76999998</v>
      </c>
      <c r="AK23" s="9">
        <v>683448915.40999997</v>
      </c>
      <c r="AL23" s="9"/>
      <c r="AM23" s="9">
        <v>2023691540.5</v>
      </c>
      <c r="AN23" s="9"/>
      <c r="AO23" s="9">
        <v>6272186920.0699997</v>
      </c>
      <c r="AP23" s="9"/>
      <c r="AQ23" s="9"/>
      <c r="AR23" s="9"/>
      <c r="AS23" s="9">
        <v>101321494.78</v>
      </c>
      <c r="AT23" s="9">
        <v>3663779.72</v>
      </c>
      <c r="AU23" s="9">
        <v>218388270.99000001</v>
      </c>
      <c r="AV23" s="9">
        <v>42452352.57</v>
      </c>
      <c r="AW23" s="9">
        <v>500291972.56999999</v>
      </c>
      <c r="AX23" s="9">
        <v>109701500.01000001</v>
      </c>
      <c r="AY23" s="9">
        <v>1836719352.76</v>
      </c>
      <c r="AZ23" s="9"/>
      <c r="BA23" s="10"/>
      <c r="BB23" s="9">
        <v>16522389779.200001</v>
      </c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>
        <v>57689074.969999999</v>
      </c>
      <c r="BW23" s="9"/>
      <c r="BX23" s="10"/>
      <c r="BY23" s="9">
        <v>70824504716.559998</v>
      </c>
      <c r="BZ23" s="9">
        <v>426498852.47000003</v>
      </c>
      <c r="CA23" s="9"/>
      <c r="CB23" s="9">
        <v>16338000</v>
      </c>
      <c r="CC23" s="9">
        <v>2568124337.8299999</v>
      </c>
      <c r="CD23" s="9">
        <v>10217899688.530001</v>
      </c>
      <c r="CE23" s="9">
        <v>77100765.299999997</v>
      </c>
      <c r="CF23" s="9">
        <v>1134460002.6800001</v>
      </c>
      <c r="CG23" s="9"/>
      <c r="CH23" s="9">
        <v>366931703.77999997</v>
      </c>
      <c r="CI23" s="9">
        <v>7642213.7699999996</v>
      </c>
      <c r="CJ23" s="9">
        <v>6080389633.1400003</v>
      </c>
      <c r="CK23" s="9"/>
      <c r="CL23" s="9"/>
      <c r="CM23" s="9"/>
      <c r="CN23" s="9">
        <v>13619507911.5</v>
      </c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>
        <v>20950459.390000001</v>
      </c>
      <c r="CZ23" s="9"/>
      <c r="DA23" s="10"/>
      <c r="DB23" s="9">
        <v>34535843568.389999</v>
      </c>
      <c r="DC23" s="9">
        <v>12498757955</v>
      </c>
      <c r="DD23" s="9">
        <v>7674813083.8599997</v>
      </c>
      <c r="DE23" s="9"/>
      <c r="DF23" s="9"/>
      <c r="DG23" s="9">
        <v>2002730735.72</v>
      </c>
      <c r="DH23" s="9">
        <v>94163800.890000001</v>
      </c>
      <c r="DI23" s="9">
        <v>496447506.05000001</v>
      </c>
      <c r="DJ23" s="9"/>
      <c r="DK23" s="9"/>
      <c r="DL23" s="9"/>
      <c r="DM23" s="10"/>
      <c r="DN23" s="9">
        <v>22766913081.52</v>
      </c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10"/>
      <c r="EH23" s="9">
        <v>57302756649.910004</v>
      </c>
      <c r="EI23" s="9">
        <v>1846220835</v>
      </c>
      <c r="EJ23" s="9"/>
      <c r="EK23" s="9"/>
      <c r="EL23" s="9">
        <v>1814433338.0899999</v>
      </c>
      <c r="EM23" s="9">
        <v>458090537.30000001</v>
      </c>
      <c r="EN23" s="9">
        <v>2521098049.8499999</v>
      </c>
      <c r="EO23" s="9"/>
      <c r="EP23" s="9">
        <v>1294362157.24</v>
      </c>
      <c r="EQ23" s="9"/>
      <c r="ER23" s="9">
        <v>506544.2</v>
      </c>
      <c r="ES23" s="9"/>
      <c r="ET23" s="9"/>
      <c r="EU23" s="9"/>
      <c r="EV23" s="10"/>
      <c r="EW23" s="9">
        <v>7934711461.6800003</v>
      </c>
      <c r="EX23" s="9">
        <v>5587036604.9700003</v>
      </c>
      <c r="EY23" s="9">
        <v>13521748066.65</v>
      </c>
      <c r="EZ23" s="9"/>
      <c r="FA23" s="10"/>
      <c r="FB23" s="9">
        <v>70824504716.559998</v>
      </c>
      <c r="FC23" s="9">
        <v>7692299841.7700005</v>
      </c>
      <c r="FD23" s="9">
        <v>7675041483.6999998</v>
      </c>
      <c r="FE23" s="9">
        <v>17073367.510000002</v>
      </c>
      <c r="FF23" s="9"/>
      <c r="FG23" s="9">
        <v>184990.56</v>
      </c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>
        <v>7353435775.29</v>
      </c>
      <c r="FT23" s="9">
        <v>5482578081.2299995</v>
      </c>
      <c r="FU23" s="9"/>
      <c r="FV23" s="9"/>
      <c r="FW23" s="9"/>
      <c r="FX23" s="9">
        <v>498431751.54000002</v>
      </c>
      <c r="FY23" s="9">
        <v>511584191.25999999</v>
      </c>
      <c r="FZ23" s="9">
        <v>433968707.26999998</v>
      </c>
      <c r="GA23" s="9">
        <v>376052394.67000002</v>
      </c>
      <c r="GB23" s="9">
        <v>-13378718.18</v>
      </c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>
        <v>200958714.68000001</v>
      </c>
      <c r="GN23" s="9">
        <v>337343823.68000001</v>
      </c>
      <c r="GO23" s="9">
        <v>197541264.08000001</v>
      </c>
      <c r="GP23" s="9"/>
      <c r="GQ23" s="9">
        <v>151202.07999999999</v>
      </c>
      <c r="GR23" s="9">
        <v>8320465.2699999996</v>
      </c>
      <c r="GS23" s="9"/>
      <c r="GT23" s="10"/>
      <c r="GU23" s="9">
        <v>885638272.19000006</v>
      </c>
      <c r="GV23" s="9">
        <v>21446596.010000002</v>
      </c>
      <c r="GW23" s="9">
        <v>31251183.620000001</v>
      </c>
      <c r="GX23" s="9"/>
      <c r="GY23" s="9"/>
      <c r="GZ23" s="10"/>
      <c r="HA23" s="9">
        <v>875833684.58000004</v>
      </c>
      <c r="HB23" s="9">
        <v>308406613.44</v>
      </c>
      <c r="HC23" s="9"/>
      <c r="HD23" s="9"/>
      <c r="HE23" s="10"/>
      <c r="HF23" s="9">
        <v>567427071.13999999</v>
      </c>
      <c r="HG23" s="9">
        <v>567425959.78999996</v>
      </c>
      <c r="HH23" s="9">
        <v>1111.3499999999999</v>
      </c>
      <c r="HI23" s="9">
        <v>370980762.47000003</v>
      </c>
      <c r="HJ23" s="9">
        <v>196446308.66999999</v>
      </c>
      <c r="HK23" s="9"/>
      <c r="HL23" s="9"/>
      <c r="HM23" s="9">
        <v>202297637.02000001</v>
      </c>
      <c r="HN23" s="9">
        <v>769724708.15999997</v>
      </c>
      <c r="HO23" s="9">
        <v>370994892.12</v>
      </c>
      <c r="HP23" s="9">
        <v>398729816.04000002</v>
      </c>
      <c r="HQ23" s="9">
        <v>10942822113.700001</v>
      </c>
      <c r="HR23" s="9">
        <v>3688118.42</v>
      </c>
      <c r="HS23" s="9">
        <v>8188176057.8400002</v>
      </c>
      <c r="HT23" s="9"/>
      <c r="HU23" s="9"/>
      <c r="HV23" s="9"/>
      <c r="HW23" s="9"/>
      <c r="HX23" s="9">
        <v>18588534.850000001</v>
      </c>
      <c r="HY23" s="9"/>
      <c r="HZ23" s="9"/>
      <c r="IA23" s="9"/>
      <c r="IB23" s="9"/>
      <c r="IC23" s="9"/>
      <c r="ID23" s="9"/>
      <c r="IE23" s="9"/>
      <c r="IF23" s="9"/>
      <c r="IG23" s="10"/>
      <c r="IH23" s="9">
        <v>19153274824.810001</v>
      </c>
      <c r="II23" s="9"/>
      <c r="IJ23" s="9"/>
      <c r="IK23" s="9">
        <v>13455351940.440001</v>
      </c>
      <c r="IL23" s="9">
        <v>514595710.75</v>
      </c>
      <c r="IM23" s="9">
        <v>1537181586.21</v>
      </c>
      <c r="IN23" s="9">
        <v>8048393047.1400003</v>
      </c>
      <c r="IO23" s="9">
        <v>138410000</v>
      </c>
      <c r="IP23" s="9"/>
      <c r="IQ23" s="9"/>
      <c r="IR23" s="9"/>
      <c r="IS23" s="9"/>
      <c r="IT23" s="9"/>
      <c r="IU23" s="10"/>
      <c r="IV23" s="9">
        <v>23693932284.540001</v>
      </c>
      <c r="IW23" s="9">
        <v>-4540657459.7299995</v>
      </c>
      <c r="IX23" s="9">
        <v>801483581.36000001</v>
      </c>
      <c r="IY23" s="9">
        <v>87711857.010000005</v>
      </c>
      <c r="IZ23" s="9">
        <v>539642.34</v>
      </c>
      <c r="JA23" s="9"/>
      <c r="JB23" s="9">
        <v>60979156.18</v>
      </c>
      <c r="JC23" s="9"/>
      <c r="JD23" s="10"/>
      <c r="JE23" s="9">
        <v>950714236.88999999</v>
      </c>
      <c r="JF23" s="9">
        <v>455812841.74000001</v>
      </c>
      <c r="JG23" s="9">
        <v>1422510364.3699999</v>
      </c>
      <c r="JH23" s="9"/>
      <c r="JI23" s="9">
        <v>115430585.41</v>
      </c>
      <c r="JJ23" s="9">
        <v>53640000</v>
      </c>
      <c r="JK23" s="9"/>
      <c r="JL23" s="10"/>
      <c r="JM23" s="9">
        <v>2047393791.52</v>
      </c>
      <c r="JN23" s="9">
        <v>-1096679554.6300001</v>
      </c>
      <c r="JO23" s="9">
        <v>304628500</v>
      </c>
      <c r="JP23" s="9">
        <v>203628500</v>
      </c>
      <c r="JQ23" s="9">
        <v>20244857938.049999</v>
      </c>
      <c r="JR23" s="9">
        <v>107000000</v>
      </c>
      <c r="JS23" s="9"/>
      <c r="JT23" s="9"/>
      <c r="JU23" s="10"/>
      <c r="JV23" s="9">
        <v>20656486438.049999</v>
      </c>
      <c r="JW23" s="9">
        <v>15952676619.26</v>
      </c>
      <c r="JX23" s="9">
        <v>2231904556.3299999</v>
      </c>
      <c r="JY23" s="9">
        <v>163639955.55000001</v>
      </c>
      <c r="JZ23" s="9">
        <v>176958022.44999999</v>
      </c>
      <c r="KA23" s="9"/>
      <c r="KB23" s="10"/>
      <c r="KC23" s="9">
        <v>18361539198.040001</v>
      </c>
      <c r="KD23" s="9">
        <v>2294947240.0100002</v>
      </c>
      <c r="KE23" s="9">
        <v>12733193.83</v>
      </c>
      <c r="KF23" s="9"/>
      <c r="KG23" s="10"/>
      <c r="KH23" s="9">
        <v>-3329656580.52</v>
      </c>
      <c r="KI23" s="9">
        <v>10150262301.120001</v>
      </c>
      <c r="KJ23" s="9">
        <v>6820605720.6000004</v>
      </c>
      <c r="KK23" s="9">
        <v>567427071.13999999</v>
      </c>
      <c r="KL23" s="9">
        <v>13587384.18</v>
      </c>
      <c r="KM23" s="9">
        <v>88200229.049999997</v>
      </c>
      <c r="KN23" s="9">
        <v>1661230.25</v>
      </c>
      <c r="KO23" s="9">
        <v>7355750.8200000003</v>
      </c>
      <c r="KP23" s="9"/>
      <c r="KQ23" s="9"/>
      <c r="KR23" s="9">
        <v>-151202.07999999999</v>
      </c>
      <c r="KS23" s="9">
        <v>13703.62</v>
      </c>
      <c r="KT23" s="9">
        <v>-200958714.68000001</v>
      </c>
      <c r="KU23" s="9">
        <v>336936509.32999998</v>
      </c>
      <c r="KV23" s="9">
        <v>-337343823.68000001</v>
      </c>
      <c r="KW23" s="9">
        <v>-151328082.11000001</v>
      </c>
      <c r="KX23" s="9">
        <v>91664973.549999997</v>
      </c>
      <c r="KY23" s="9">
        <v>-10983870202.02</v>
      </c>
      <c r="KZ23" s="9">
        <v>159214791.13999999</v>
      </c>
      <c r="LA23" s="9">
        <v>5844571246.1400003</v>
      </c>
      <c r="LB23" s="9"/>
      <c r="LC23" s="9"/>
      <c r="LD23" s="9"/>
      <c r="LE23" s="10"/>
      <c r="LF23" s="9">
        <v>-4540657459.7299995</v>
      </c>
      <c r="LG23" s="9"/>
      <c r="LH23" s="9"/>
      <c r="LI23" s="9"/>
      <c r="LJ23" s="9">
        <v>6820605720.6000004</v>
      </c>
      <c r="LK23" s="9">
        <v>10150262301.120001</v>
      </c>
      <c r="LL23" s="9"/>
      <c r="LM23" s="9"/>
      <c r="LN23" s="9"/>
      <c r="LO23" s="10"/>
      <c r="LP23" s="9">
        <v>-3329656580.52</v>
      </c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11" t="s">
        <v>1731</v>
      </c>
      <c r="MM23" s="11"/>
      <c r="MN23" s="9"/>
      <c r="MO23" s="11" t="s">
        <v>1528</v>
      </c>
      <c r="MP23" s="10"/>
      <c r="MQ23" s="11"/>
      <c r="MR23" s="11"/>
      <c r="MS23" s="11"/>
      <c r="MT23" s="10"/>
      <c r="MU23" s="12"/>
      <c r="MV23" s="9">
        <v>0</v>
      </c>
      <c r="MW23" s="9">
        <v>0</v>
      </c>
      <c r="MX23" s="9">
        <v>0</v>
      </c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>
        <v>336936509.32999998</v>
      </c>
      <c r="RJ23" s="9">
        <v>65583647.890000001</v>
      </c>
      <c r="RK23" s="9"/>
      <c r="RL23" s="9">
        <v>88347201.25</v>
      </c>
      <c r="RM23" s="9">
        <v>16352331.98</v>
      </c>
      <c r="RN23" s="9"/>
      <c r="RO23" s="9"/>
      <c r="RP23" s="9"/>
      <c r="RQ23" s="9"/>
      <c r="RR23" s="9"/>
      <c r="RS23" s="9"/>
      <c r="RT23" s="9"/>
      <c r="RU23" s="9"/>
      <c r="RV23" s="9"/>
      <c r="RW23" s="9"/>
      <c r="RX23" s="9"/>
      <c r="RY23" s="9"/>
      <c r="RZ23" s="9"/>
      <c r="SA23" s="9"/>
      <c r="SB23" s="9"/>
      <c r="SC23" s="9"/>
      <c r="SD23" s="9"/>
      <c r="SE23" s="9"/>
      <c r="SF23" s="9"/>
      <c r="SG23" s="9"/>
      <c r="SH23" s="9"/>
      <c r="SI23" s="9"/>
      <c r="SJ23" s="9"/>
      <c r="SK23" s="9"/>
      <c r="SL23" s="9"/>
      <c r="SM23" s="9"/>
      <c r="SN23" s="9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 t="s">
        <v>1745</v>
      </c>
      <c r="TK23" s="11" t="s">
        <v>1755</v>
      </c>
      <c r="TL23" s="11">
        <v>7288761667.96</v>
      </c>
      <c r="TM23" s="11">
        <v>5365946872.4200001</v>
      </c>
      <c r="TN23" s="11">
        <v>1922814795.54</v>
      </c>
      <c r="TO23" s="11" t="s">
        <v>305</v>
      </c>
      <c r="TP23" s="11">
        <v>302284983.25999999</v>
      </c>
      <c r="TQ23" s="11">
        <v>70118089.549999997</v>
      </c>
      <c r="TR23" s="11">
        <v>232166893.71000001</v>
      </c>
      <c r="TS23" s="11" t="s">
        <v>1653</v>
      </c>
      <c r="TT23" s="11">
        <v>83994832.480000004</v>
      </c>
      <c r="TU23" s="11">
        <v>46513119.259999998</v>
      </c>
      <c r="TV23" s="11">
        <v>37481713.219999999</v>
      </c>
      <c r="TW23" s="11" t="s">
        <v>1758</v>
      </c>
      <c r="TX23" s="11">
        <v>17258358.07</v>
      </c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>
        <v>0</v>
      </c>
      <c r="VB23" s="11">
        <v>0</v>
      </c>
      <c r="VC23" s="11">
        <v>0</v>
      </c>
      <c r="VD23" s="11">
        <v>0</v>
      </c>
      <c r="VE23" s="11">
        <v>0</v>
      </c>
      <c r="VF23" s="11">
        <v>0</v>
      </c>
      <c r="VG23" s="11">
        <v>0</v>
      </c>
      <c r="VH23" s="11">
        <v>0</v>
      </c>
      <c r="VI23" s="11">
        <v>0</v>
      </c>
      <c r="VJ23" s="11">
        <v>0</v>
      </c>
      <c r="VK23" s="11">
        <v>0</v>
      </c>
      <c r="VL23" s="11">
        <v>0</v>
      </c>
      <c r="VM23" s="11">
        <v>0</v>
      </c>
      <c r="VN23" s="11">
        <v>0</v>
      </c>
      <c r="VO23" s="11">
        <v>0</v>
      </c>
      <c r="VP23" s="11">
        <v>0</v>
      </c>
    </row>
    <row r="24" spans="3:588" ht="13.8">
      <c r="C24" t="s">
        <v>1579</v>
      </c>
      <c r="E24" s="11" t="s">
        <v>1615</v>
      </c>
      <c r="F24" s="9">
        <v>1030231722.8</v>
      </c>
      <c r="G24" s="9"/>
      <c r="H24" s="9"/>
      <c r="I24" s="9"/>
      <c r="J24" s="9"/>
      <c r="K24" s="9">
        <v>95955528.299999997</v>
      </c>
      <c r="L24" s="9"/>
      <c r="M24" s="9"/>
      <c r="N24" s="9"/>
      <c r="O24" s="9">
        <v>1452192976.72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>
        <v>189999680.84</v>
      </c>
      <c r="AC24" s="9"/>
      <c r="AD24" s="10"/>
      <c r="AE24" s="9">
        <v>4383315956.2200003</v>
      </c>
      <c r="AF24" s="9"/>
      <c r="AG24" s="9"/>
      <c r="AH24" s="9">
        <v>549274712</v>
      </c>
      <c r="AI24" s="9"/>
      <c r="AJ24" s="9">
        <v>1222656222.54</v>
      </c>
      <c r="AK24" s="9">
        <v>1930797269.77</v>
      </c>
      <c r="AL24" s="9">
        <v>76750000</v>
      </c>
      <c r="AM24" s="9"/>
      <c r="AN24" s="9"/>
      <c r="AO24" s="9"/>
      <c r="AP24" s="9"/>
      <c r="AQ24" s="9"/>
      <c r="AR24" s="9"/>
      <c r="AS24" s="9">
        <v>2350449127.8499999</v>
      </c>
      <c r="AT24" s="9"/>
      <c r="AU24" s="9"/>
      <c r="AV24" s="9">
        <v>40277341.75</v>
      </c>
      <c r="AW24" s="9">
        <v>209578.63</v>
      </c>
      <c r="AX24" s="9"/>
      <c r="AY24" s="9">
        <v>847626942.70000005</v>
      </c>
      <c r="AZ24" s="9"/>
      <c r="BA24" s="10"/>
      <c r="BB24" s="9">
        <v>11044489842.690001</v>
      </c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10"/>
      <c r="BY24" s="9">
        <v>15427805798.91</v>
      </c>
      <c r="BZ24" s="9">
        <v>1957690000</v>
      </c>
      <c r="CA24" s="9"/>
      <c r="CB24" s="9"/>
      <c r="CC24" s="9"/>
      <c r="CD24" s="9">
        <v>34747939.390000001</v>
      </c>
      <c r="CE24" s="9">
        <v>2811393.51</v>
      </c>
      <c r="CF24" s="9">
        <v>5256485.63</v>
      </c>
      <c r="CG24" s="9"/>
      <c r="CH24" s="9"/>
      <c r="CI24" s="9"/>
      <c r="CJ24" s="9"/>
      <c r="CK24" s="9"/>
      <c r="CL24" s="9"/>
      <c r="CM24" s="9"/>
      <c r="CN24" s="9">
        <v>1081425689.6500001</v>
      </c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>
        <v>185759920</v>
      </c>
      <c r="CZ24" s="9"/>
      <c r="DA24" s="10"/>
      <c r="DB24" s="9">
        <v>4533074013.2700005</v>
      </c>
      <c r="DC24" s="9">
        <v>2565226887.0500002</v>
      </c>
      <c r="DD24" s="9"/>
      <c r="DE24" s="9"/>
      <c r="DF24" s="9"/>
      <c r="DG24" s="9"/>
      <c r="DH24" s="9"/>
      <c r="DI24" s="9">
        <v>94228520.510000005</v>
      </c>
      <c r="DJ24" s="9"/>
      <c r="DK24" s="9"/>
      <c r="DL24" s="9"/>
      <c r="DM24" s="10"/>
      <c r="DN24" s="9">
        <v>3538080568.1599998</v>
      </c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10"/>
      <c r="EH24" s="9">
        <v>8071154581.4300003</v>
      </c>
      <c r="EI24" s="9">
        <v>171526900</v>
      </c>
      <c r="EJ24" s="9"/>
      <c r="EK24" s="9"/>
      <c r="EL24" s="9">
        <v>7412478922.8999996</v>
      </c>
      <c r="EM24" s="9"/>
      <c r="EN24" s="9">
        <v>-523300113.83999997</v>
      </c>
      <c r="EO24" s="9"/>
      <c r="EP24" s="9">
        <v>282685561.51999998</v>
      </c>
      <c r="EQ24" s="9">
        <v>7386510.2699999996</v>
      </c>
      <c r="ER24" s="9"/>
      <c r="ES24" s="9"/>
      <c r="ET24" s="9"/>
      <c r="EU24" s="9"/>
      <c r="EV24" s="10"/>
      <c r="EW24" s="9">
        <v>7350777780.8500004</v>
      </c>
      <c r="EX24" s="9">
        <v>5873436.6299999999</v>
      </c>
      <c r="EY24" s="9">
        <v>7356651217.4799995</v>
      </c>
      <c r="EZ24" s="9"/>
      <c r="FA24" s="10"/>
      <c r="FB24" s="9">
        <v>15427805798.91</v>
      </c>
      <c r="FC24" s="9">
        <v>412931416.88</v>
      </c>
      <c r="FD24" s="9">
        <v>412931416.88</v>
      </c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>
        <v>485577803.38999999</v>
      </c>
      <c r="FT24" s="9">
        <v>313074115.82999998</v>
      </c>
      <c r="FU24" s="9"/>
      <c r="FV24" s="9"/>
      <c r="FW24" s="9"/>
      <c r="FX24" s="9">
        <v>17951067.190000001</v>
      </c>
      <c r="FY24" s="9">
        <v>34288719.219999999</v>
      </c>
      <c r="FZ24" s="9">
        <v>100332715.47</v>
      </c>
      <c r="GA24" s="9">
        <v>12466579.85</v>
      </c>
      <c r="GB24" s="9">
        <v>-7464605.8300000001</v>
      </c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>
        <v>26565847.859999999</v>
      </c>
      <c r="GO24" s="9">
        <v>26565847.859999999</v>
      </c>
      <c r="GP24" s="9"/>
      <c r="GQ24" s="9"/>
      <c r="GR24" s="9">
        <v>203831064.63999999</v>
      </c>
      <c r="GS24" s="9"/>
      <c r="GT24" s="10"/>
      <c r="GU24" s="9">
        <v>157750525.99000001</v>
      </c>
      <c r="GV24" s="9">
        <v>2164441.37</v>
      </c>
      <c r="GW24" s="9">
        <v>758100.88</v>
      </c>
      <c r="GX24" s="9"/>
      <c r="GY24" s="9"/>
      <c r="GZ24" s="10"/>
      <c r="HA24" s="9">
        <v>159156866.47999999</v>
      </c>
      <c r="HB24" s="9">
        <v>8609707.8900000006</v>
      </c>
      <c r="HC24" s="9"/>
      <c r="HD24" s="9"/>
      <c r="HE24" s="10"/>
      <c r="HF24" s="9">
        <v>150547158.59</v>
      </c>
      <c r="HG24" s="9"/>
      <c r="HH24" s="9"/>
      <c r="HI24" s="9">
        <v>-717938.3</v>
      </c>
      <c r="HJ24" s="9">
        <v>151265096.88999999</v>
      </c>
      <c r="HK24" s="9"/>
      <c r="HL24" s="9"/>
      <c r="HM24" s="9">
        <v>282685561.51999998</v>
      </c>
      <c r="HN24" s="9">
        <v>433232720.11000001</v>
      </c>
      <c r="HO24" s="9">
        <v>-717938.3</v>
      </c>
      <c r="HP24" s="9">
        <v>433950658.41000003</v>
      </c>
      <c r="HQ24" s="9">
        <v>466729909.73000002</v>
      </c>
      <c r="HR24" s="9"/>
      <c r="HS24" s="9">
        <v>1021672812.73</v>
      </c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10"/>
      <c r="IH24" s="9">
        <v>1488402722.46</v>
      </c>
      <c r="II24" s="9"/>
      <c r="IJ24" s="9"/>
      <c r="IK24" s="9">
        <v>1129880152.95</v>
      </c>
      <c r="IL24" s="9">
        <v>100634545.45999999</v>
      </c>
      <c r="IM24" s="9">
        <v>38864117.590000004</v>
      </c>
      <c r="IN24" s="9">
        <v>756611033.17999995</v>
      </c>
      <c r="IO24" s="9"/>
      <c r="IP24" s="9"/>
      <c r="IQ24" s="9"/>
      <c r="IR24" s="9"/>
      <c r="IS24" s="9"/>
      <c r="IT24" s="9"/>
      <c r="IU24" s="10"/>
      <c r="IV24" s="9">
        <v>2025989849.1800001</v>
      </c>
      <c r="IW24" s="9">
        <v>-537587126.72000003</v>
      </c>
      <c r="IX24" s="9"/>
      <c r="IY24" s="9"/>
      <c r="IZ24" s="9"/>
      <c r="JA24" s="9"/>
      <c r="JB24" s="9"/>
      <c r="JC24" s="9"/>
      <c r="JD24" s="10"/>
      <c r="JE24" s="9"/>
      <c r="JF24" s="9">
        <v>791957627.49000001</v>
      </c>
      <c r="JG24" s="9">
        <v>32900000</v>
      </c>
      <c r="JH24" s="9"/>
      <c r="JI24" s="9"/>
      <c r="JJ24" s="9"/>
      <c r="JK24" s="9"/>
      <c r="JL24" s="10"/>
      <c r="JM24" s="9">
        <v>824857627.49000001</v>
      </c>
      <c r="JN24" s="9">
        <v>-824857627.49000001</v>
      </c>
      <c r="JO24" s="9"/>
      <c r="JP24" s="9"/>
      <c r="JQ24" s="9">
        <v>3578899920</v>
      </c>
      <c r="JR24" s="9">
        <v>739703110</v>
      </c>
      <c r="JS24" s="9"/>
      <c r="JT24" s="9"/>
      <c r="JU24" s="10"/>
      <c r="JV24" s="9">
        <v>4318603030</v>
      </c>
      <c r="JW24" s="9">
        <v>2056683761.0599999</v>
      </c>
      <c r="JX24" s="9">
        <v>279568964.17000002</v>
      </c>
      <c r="JY24" s="9"/>
      <c r="JZ24" s="9">
        <v>603250000</v>
      </c>
      <c r="KA24" s="9"/>
      <c r="KB24" s="10"/>
      <c r="KC24" s="9">
        <v>2939502725.23</v>
      </c>
      <c r="KD24" s="9">
        <v>1379100304.77</v>
      </c>
      <c r="KE24" s="9"/>
      <c r="KF24" s="9"/>
      <c r="KG24" s="10"/>
      <c r="KH24" s="9">
        <v>16655550.560000001</v>
      </c>
      <c r="KI24" s="9">
        <v>541571172.24000001</v>
      </c>
      <c r="KJ24" s="9">
        <v>558226722.79999995</v>
      </c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10"/>
      <c r="LF24" s="9"/>
      <c r="LG24" s="9"/>
      <c r="LH24" s="9"/>
      <c r="LI24" s="9"/>
      <c r="LJ24" s="9"/>
      <c r="LK24" s="9"/>
      <c r="LL24" s="9"/>
      <c r="LM24" s="9"/>
      <c r="LN24" s="9"/>
      <c r="LO24" s="10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11" t="s">
        <v>1540</v>
      </c>
      <c r="MM24" s="11"/>
      <c r="MN24" s="9"/>
      <c r="MO24" s="11" t="s">
        <v>1528</v>
      </c>
      <c r="MP24" s="10"/>
      <c r="MQ24" s="11"/>
      <c r="MR24" s="11"/>
      <c r="MS24" s="11"/>
      <c r="MT24" s="10"/>
      <c r="MU24" s="12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RZ24" s="9"/>
      <c r="SA24" s="9"/>
      <c r="SB24" s="9"/>
      <c r="SC24" s="9"/>
      <c r="SD24" s="9"/>
      <c r="SE24" s="9"/>
      <c r="SF24" s="9"/>
      <c r="SG24" s="9"/>
      <c r="SH24" s="9"/>
      <c r="SI24" s="9"/>
      <c r="SJ24" s="9"/>
      <c r="SK24" s="9"/>
      <c r="SL24" s="9"/>
      <c r="SM24" s="9"/>
      <c r="SN24" s="9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 t="s">
        <v>1746</v>
      </c>
      <c r="TK24" s="11" t="s">
        <v>1668</v>
      </c>
      <c r="TL24" s="11">
        <v>88130700</v>
      </c>
      <c r="TM24" s="11"/>
      <c r="TN24" s="11"/>
      <c r="TO24" s="11" t="s">
        <v>1705</v>
      </c>
      <c r="TP24" s="11">
        <v>83860800</v>
      </c>
      <c r="TQ24" s="11"/>
      <c r="TR24" s="11"/>
      <c r="TS24" s="11" t="s">
        <v>1642</v>
      </c>
      <c r="TT24" s="11">
        <v>82796300</v>
      </c>
      <c r="TU24" s="11"/>
      <c r="TV24" s="11"/>
      <c r="TW24" s="11" t="s">
        <v>1759</v>
      </c>
      <c r="TX24" s="11">
        <v>60369300</v>
      </c>
      <c r="TY24" s="11"/>
      <c r="TZ24" s="11"/>
      <c r="UA24" s="11" t="s">
        <v>1763</v>
      </c>
      <c r="UB24" s="11">
        <v>38947300</v>
      </c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>
        <v>0</v>
      </c>
      <c r="VB24" s="11">
        <v>0</v>
      </c>
      <c r="VC24" s="11">
        <v>0</v>
      </c>
      <c r="VD24" s="11">
        <v>0</v>
      </c>
      <c r="VE24" s="11">
        <v>0</v>
      </c>
      <c r="VF24" s="11">
        <v>0</v>
      </c>
      <c r="VG24" s="11">
        <v>0</v>
      </c>
      <c r="VH24" s="11">
        <v>0</v>
      </c>
      <c r="VI24" s="11">
        <v>0</v>
      </c>
      <c r="VJ24" s="11">
        <v>0</v>
      </c>
      <c r="VK24" s="11">
        <v>0</v>
      </c>
      <c r="VL24" s="11">
        <v>0</v>
      </c>
      <c r="VM24" s="11">
        <v>0</v>
      </c>
      <c r="VN24" s="11">
        <v>0</v>
      </c>
      <c r="VO24" s="11">
        <v>0</v>
      </c>
      <c r="VP24" s="11">
        <v>0</v>
      </c>
    </row>
    <row r="25" spans="3:588" ht="13.8">
      <c r="C25" t="s">
        <v>1580</v>
      </c>
      <c r="E25" s="11" t="s">
        <v>1616</v>
      </c>
      <c r="F25" s="9">
        <v>103005839.81</v>
      </c>
      <c r="G25" s="9"/>
      <c r="H25" s="9"/>
      <c r="I25" s="9">
        <v>812183556.58000004</v>
      </c>
      <c r="J25" s="9">
        <v>1112665588.8599999</v>
      </c>
      <c r="K25" s="9">
        <v>17407896.440000001</v>
      </c>
      <c r="L25" s="9"/>
      <c r="M25" s="9"/>
      <c r="N25" s="9"/>
      <c r="O25" s="9">
        <v>3819829217.3699999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>
        <v>133491345.31</v>
      </c>
      <c r="AC25" s="9"/>
      <c r="AD25" s="10"/>
      <c r="AE25" s="9">
        <v>5998583444.3699999</v>
      </c>
      <c r="AF25" s="9"/>
      <c r="AG25" s="9"/>
      <c r="AH25" s="9">
        <v>1300000</v>
      </c>
      <c r="AI25" s="9"/>
      <c r="AJ25" s="9">
        <v>1696933600</v>
      </c>
      <c r="AK25" s="9">
        <v>641522.36</v>
      </c>
      <c r="AL25" s="9">
        <v>27100000</v>
      </c>
      <c r="AM25" s="9">
        <v>157136317.71000001</v>
      </c>
      <c r="AN25" s="9"/>
      <c r="AO25" s="9"/>
      <c r="AP25" s="9"/>
      <c r="AQ25" s="9"/>
      <c r="AR25" s="9"/>
      <c r="AS25" s="9"/>
      <c r="AT25" s="9"/>
      <c r="AU25" s="9"/>
      <c r="AV25" s="9"/>
      <c r="AW25" s="9">
        <v>3840442.63</v>
      </c>
      <c r="AX25" s="9"/>
      <c r="AY25" s="9"/>
      <c r="AZ25" s="9"/>
      <c r="BA25" s="10"/>
      <c r="BB25" s="9">
        <v>1886951882.7</v>
      </c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10"/>
      <c r="BY25" s="9">
        <v>7885535327.0699997</v>
      </c>
      <c r="BZ25" s="9">
        <v>97000000</v>
      </c>
      <c r="CA25" s="9"/>
      <c r="CB25" s="9">
        <v>102000000</v>
      </c>
      <c r="CC25" s="9">
        <v>252471632.53999999</v>
      </c>
      <c r="CD25" s="9">
        <v>249186475.34999999</v>
      </c>
      <c r="CE25" s="9">
        <v>448</v>
      </c>
      <c r="CF25" s="9">
        <v>38328483.310000002</v>
      </c>
      <c r="CG25" s="9"/>
      <c r="CH25" s="9">
        <v>711670.59</v>
      </c>
      <c r="CI25" s="9"/>
      <c r="CJ25" s="9">
        <v>355436181.50999999</v>
      </c>
      <c r="CK25" s="9"/>
      <c r="CL25" s="9"/>
      <c r="CM25" s="9"/>
      <c r="CN25" s="9">
        <v>162231878.05000001</v>
      </c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10"/>
      <c r="DB25" s="9">
        <v>1257366769.3499999</v>
      </c>
      <c r="DC25" s="9">
        <v>293750000</v>
      </c>
      <c r="DD25" s="9"/>
      <c r="DE25" s="9">
        <v>217693163.55000001</v>
      </c>
      <c r="DF25" s="9"/>
      <c r="DG25" s="9"/>
      <c r="DH25" s="9"/>
      <c r="DI25" s="9">
        <v>191331138.61000001</v>
      </c>
      <c r="DJ25" s="9"/>
      <c r="DK25" s="9"/>
      <c r="DL25" s="9"/>
      <c r="DM25" s="10"/>
      <c r="DN25" s="9">
        <v>702774302.15999997</v>
      </c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10"/>
      <c r="EH25" s="9">
        <v>1960141071.51</v>
      </c>
      <c r="EI25" s="9">
        <v>100000000</v>
      </c>
      <c r="EJ25" s="9"/>
      <c r="EK25" s="9"/>
      <c r="EL25" s="9">
        <v>5066969287.54</v>
      </c>
      <c r="EM25" s="9">
        <v>23308064.969999999</v>
      </c>
      <c r="EN25" s="9">
        <v>190156437.21000001</v>
      </c>
      <c r="EO25" s="9"/>
      <c r="EP25" s="9">
        <v>544960465.84000003</v>
      </c>
      <c r="EQ25" s="9"/>
      <c r="ER25" s="9"/>
      <c r="ES25" s="9"/>
      <c r="ET25" s="9"/>
      <c r="EU25" s="9"/>
      <c r="EV25" s="10"/>
      <c r="EW25" s="9">
        <v>5925394255.5600004</v>
      </c>
      <c r="EX25" s="9"/>
      <c r="EY25" s="9">
        <v>5925394255.5600004</v>
      </c>
      <c r="EZ25" s="9"/>
      <c r="FA25" s="10"/>
      <c r="FB25" s="9">
        <v>7885535327.0699997</v>
      </c>
      <c r="FC25" s="9">
        <v>396217394.39999998</v>
      </c>
      <c r="FD25" s="9">
        <v>396217394.39999998</v>
      </c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>
        <v>378011913.43000001</v>
      </c>
      <c r="FT25" s="9">
        <v>345884611.29000002</v>
      </c>
      <c r="FU25" s="9"/>
      <c r="FV25" s="9"/>
      <c r="FW25" s="9"/>
      <c r="FX25" s="9">
        <v>10542409.98</v>
      </c>
      <c r="FY25" s="9">
        <v>978996.21</v>
      </c>
      <c r="FZ25" s="9">
        <v>9852975.3300000001</v>
      </c>
      <c r="GA25" s="9">
        <v>2521896.41</v>
      </c>
      <c r="GB25" s="9">
        <v>-8231024.21</v>
      </c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>
        <v>11735200</v>
      </c>
      <c r="GN25" s="9">
        <v>1816522.36</v>
      </c>
      <c r="GO25" s="9">
        <v>-158477.64000000001</v>
      </c>
      <c r="GP25" s="9"/>
      <c r="GQ25" s="9">
        <v>44874.62</v>
      </c>
      <c r="GR25" s="9">
        <v>103009602.53</v>
      </c>
      <c r="GS25" s="9"/>
      <c r="GT25" s="10"/>
      <c r="GU25" s="9">
        <v>134811680.47999999</v>
      </c>
      <c r="GV25" s="9">
        <v>421037.83</v>
      </c>
      <c r="GW25" s="9">
        <v>1566004.17</v>
      </c>
      <c r="GX25" s="9"/>
      <c r="GY25" s="9"/>
      <c r="GZ25" s="10"/>
      <c r="HA25" s="9">
        <v>133666714.14</v>
      </c>
      <c r="HB25" s="9">
        <v>6347104.6399999997</v>
      </c>
      <c r="HC25" s="9"/>
      <c r="HD25" s="9"/>
      <c r="HE25" s="10"/>
      <c r="HF25" s="9">
        <v>127319609.5</v>
      </c>
      <c r="HG25" s="9">
        <v>127319609.5</v>
      </c>
      <c r="HH25" s="9"/>
      <c r="HI25" s="9"/>
      <c r="HJ25" s="9">
        <v>127319609.5</v>
      </c>
      <c r="HK25" s="9"/>
      <c r="HL25" s="9"/>
      <c r="HM25" s="9">
        <v>398626204.88999999</v>
      </c>
      <c r="HN25" s="9">
        <v>525945814.38999999</v>
      </c>
      <c r="HO25" s="9"/>
      <c r="HP25" s="9">
        <v>525945814.38999999</v>
      </c>
      <c r="HQ25" s="9">
        <v>307349026.76999998</v>
      </c>
      <c r="HR25" s="9">
        <v>9602.5300000000007</v>
      </c>
      <c r="HS25" s="9">
        <v>764339403.03999996</v>
      </c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10"/>
      <c r="IH25" s="9">
        <v>1071698032.34</v>
      </c>
      <c r="II25" s="9"/>
      <c r="IJ25" s="9"/>
      <c r="IK25" s="9">
        <v>239760385.75999999</v>
      </c>
      <c r="IL25" s="9">
        <v>5561126.5999999996</v>
      </c>
      <c r="IM25" s="9">
        <v>8381560.8799999999</v>
      </c>
      <c r="IN25" s="9">
        <v>693169966.45000005</v>
      </c>
      <c r="IO25" s="9"/>
      <c r="IP25" s="9"/>
      <c r="IQ25" s="9"/>
      <c r="IR25" s="9"/>
      <c r="IS25" s="9"/>
      <c r="IT25" s="9"/>
      <c r="IU25" s="10"/>
      <c r="IV25" s="9">
        <v>946873039.69000006</v>
      </c>
      <c r="IW25" s="9">
        <v>124824992.65000001</v>
      </c>
      <c r="IX25" s="9"/>
      <c r="IY25" s="9">
        <v>1975000</v>
      </c>
      <c r="IZ25" s="9"/>
      <c r="JA25" s="9"/>
      <c r="JB25" s="9">
        <v>50000000</v>
      </c>
      <c r="JC25" s="9"/>
      <c r="JD25" s="10"/>
      <c r="JE25" s="9">
        <v>51975000</v>
      </c>
      <c r="JF25" s="9">
        <v>36296055.090000004</v>
      </c>
      <c r="JG25" s="9">
        <v>2100000</v>
      </c>
      <c r="JH25" s="9"/>
      <c r="JI25" s="9"/>
      <c r="JJ25" s="9">
        <v>28000000</v>
      </c>
      <c r="JK25" s="9"/>
      <c r="JL25" s="10"/>
      <c r="JM25" s="9">
        <v>66396055.090000004</v>
      </c>
      <c r="JN25" s="9">
        <v>-14421055.09</v>
      </c>
      <c r="JO25" s="9"/>
      <c r="JP25" s="9"/>
      <c r="JQ25" s="9">
        <v>347000000</v>
      </c>
      <c r="JR25" s="9">
        <v>189760000</v>
      </c>
      <c r="JS25" s="9"/>
      <c r="JT25" s="9"/>
      <c r="JU25" s="10"/>
      <c r="JV25" s="9">
        <v>536760000</v>
      </c>
      <c r="JW25" s="9">
        <v>348057734.49000001</v>
      </c>
      <c r="JX25" s="9">
        <v>57044924.479999997</v>
      </c>
      <c r="JY25" s="9"/>
      <c r="JZ25" s="9">
        <v>214691304.22999999</v>
      </c>
      <c r="KA25" s="9"/>
      <c r="KB25" s="10"/>
      <c r="KC25" s="9">
        <v>619793963.20000005</v>
      </c>
      <c r="KD25" s="9">
        <v>-83033963.200000003</v>
      </c>
      <c r="KE25" s="9"/>
      <c r="KF25" s="9"/>
      <c r="KG25" s="10"/>
      <c r="KH25" s="9">
        <v>27369974.359999999</v>
      </c>
      <c r="KI25" s="9">
        <v>1635865.45</v>
      </c>
      <c r="KJ25" s="9">
        <v>29005839.809999999</v>
      </c>
      <c r="KK25" s="9">
        <v>127319609.5</v>
      </c>
      <c r="KL25" s="9">
        <v>8231024.21</v>
      </c>
      <c r="KM25" s="9">
        <v>4419812.4400000004</v>
      </c>
      <c r="KN25" s="9"/>
      <c r="KO25" s="9"/>
      <c r="KP25" s="9"/>
      <c r="KQ25" s="9"/>
      <c r="KR25" s="9">
        <v>-44874.62</v>
      </c>
      <c r="KS25" s="9"/>
      <c r="KT25" s="9">
        <v>-11735200</v>
      </c>
      <c r="KU25" s="9">
        <v>2691304.23</v>
      </c>
      <c r="KV25" s="9">
        <v>-1816522.36</v>
      </c>
      <c r="KW25" s="9">
        <v>-2057756.05</v>
      </c>
      <c r="KX25" s="9">
        <v>135809201.63</v>
      </c>
      <c r="KY25" s="9">
        <v>51905343.950000003</v>
      </c>
      <c r="KZ25" s="9">
        <v>-1057145748.91</v>
      </c>
      <c r="LA25" s="9">
        <v>867248798.63</v>
      </c>
      <c r="LB25" s="9"/>
      <c r="LC25" s="9"/>
      <c r="LD25" s="9"/>
      <c r="LE25" s="10"/>
      <c r="LF25" s="9">
        <v>124824992.65000001</v>
      </c>
      <c r="LG25" s="9"/>
      <c r="LH25" s="9"/>
      <c r="LI25" s="9"/>
      <c r="LJ25" s="9">
        <v>29005839.809999999</v>
      </c>
      <c r="LK25" s="9">
        <v>1635865.45</v>
      </c>
      <c r="LL25" s="9"/>
      <c r="LM25" s="9"/>
      <c r="LN25" s="9"/>
      <c r="LO25" s="10"/>
      <c r="LP25" s="9">
        <v>27369974.359999999</v>
      </c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11" t="s">
        <v>1591</v>
      </c>
      <c r="MM25" s="11"/>
      <c r="MN25" s="9"/>
      <c r="MO25" s="11" t="s">
        <v>1528</v>
      </c>
      <c r="MP25" s="10"/>
      <c r="MQ25" s="11"/>
      <c r="MR25" s="11"/>
      <c r="MS25" s="11"/>
      <c r="MT25" s="10"/>
      <c r="MU25" s="12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9"/>
      <c r="QK25" s="9"/>
      <c r="QL25" s="9"/>
      <c r="QM25" s="9"/>
      <c r="QN25" s="9"/>
      <c r="QO25" s="9"/>
      <c r="QP25" s="9"/>
      <c r="QQ25" s="9"/>
      <c r="QR25" s="9"/>
      <c r="QS25" s="9"/>
      <c r="QT25" s="9"/>
      <c r="QU25" s="9"/>
      <c r="QV25" s="9"/>
      <c r="QW25" s="9"/>
      <c r="QX25" s="9"/>
      <c r="QY25" s="9"/>
      <c r="QZ25" s="9"/>
      <c r="RA25" s="9"/>
      <c r="RB25" s="9"/>
      <c r="RC25" s="9"/>
      <c r="RD25" s="9"/>
      <c r="RE25" s="9"/>
      <c r="RF25" s="9"/>
      <c r="RG25" s="9"/>
      <c r="RH25" s="9"/>
      <c r="RI25" s="9"/>
      <c r="RJ25" s="9">
        <v>256815.6</v>
      </c>
      <c r="RK25" s="9"/>
      <c r="RL25" s="9"/>
      <c r="RM25" s="9">
        <v>87407.78</v>
      </c>
      <c r="RN25" s="9">
        <v>2691304.23</v>
      </c>
      <c r="RO25" s="9"/>
      <c r="RP25" s="9"/>
      <c r="RQ25" s="9"/>
      <c r="RR25" s="9"/>
      <c r="RS25" s="9"/>
      <c r="RT25" s="9"/>
      <c r="RU25" s="9"/>
      <c r="RV25" s="9"/>
      <c r="RW25" s="9"/>
      <c r="RX25" s="9"/>
      <c r="RY25" s="9"/>
      <c r="RZ25" s="9"/>
      <c r="SA25" s="9"/>
      <c r="SB25" s="9"/>
      <c r="SC25" s="9"/>
      <c r="SD25" s="9"/>
      <c r="SE25" s="9"/>
      <c r="SF25" s="9"/>
      <c r="SG25" s="9"/>
      <c r="SH25" s="9"/>
      <c r="SI25" s="9"/>
      <c r="SJ25" s="9"/>
      <c r="SK25" s="9"/>
      <c r="SL25" s="9"/>
      <c r="SM25" s="9"/>
      <c r="SN25" s="9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 t="s">
        <v>1747</v>
      </c>
      <c r="TK25" s="11" t="s">
        <v>1654</v>
      </c>
      <c r="TL25" s="11">
        <v>387291009.66000003</v>
      </c>
      <c r="TM25" s="11">
        <v>338879633.44999999</v>
      </c>
      <c r="TN25" s="11">
        <v>48411376.210000001</v>
      </c>
      <c r="TO25" s="11" t="s">
        <v>1669</v>
      </c>
      <c r="TP25" s="11">
        <v>7779525.4400000004</v>
      </c>
      <c r="TQ25" s="11">
        <v>2222281.69</v>
      </c>
      <c r="TR25" s="11">
        <v>5557243.75</v>
      </c>
      <c r="TS25" s="11" t="s">
        <v>1670</v>
      </c>
      <c r="TT25" s="11">
        <v>364030.03</v>
      </c>
      <c r="TU25" s="11">
        <v>330338.78999999998</v>
      </c>
      <c r="TV25" s="11">
        <v>33691.24</v>
      </c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>
        <v>0</v>
      </c>
      <c r="VB25" s="11">
        <v>0</v>
      </c>
      <c r="VC25" s="11">
        <v>0</v>
      </c>
      <c r="VD25" s="11">
        <v>0</v>
      </c>
      <c r="VE25" s="11">
        <v>0</v>
      </c>
      <c r="VF25" s="11">
        <v>0</v>
      </c>
      <c r="VG25" s="11">
        <v>0</v>
      </c>
      <c r="VH25" s="11">
        <v>0</v>
      </c>
      <c r="VI25" s="11">
        <v>0</v>
      </c>
      <c r="VJ25" s="11">
        <v>0</v>
      </c>
      <c r="VK25" s="11">
        <v>0</v>
      </c>
      <c r="VL25" s="11">
        <v>0</v>
      </c>
      <c r="VM25" s="11">
        <v>0</v>
      </c>
      <c r="VN25" s="11">
        <v>0</v>
      </c>
      <c r="VO25" s="11">
        <v>0</v>
      </c>
      <c r="VP25" s="11">
        <v>0</v>
      </c>
    </row>
    <row r="26" spans="3:588" ht="13.8">
      <c r="C26" t="s">
        <v>1581</v>
      </c>
      <c r="E26" s="11" t="s">
        <v>1617</v>
      </c>
      <c r="F26" s="9">
        <v>6937829306.6599998</v>
      </c>
      <c r="G26" s="9"/>
      <c r="H26" s="9">
        <v>10575000</v>
      </c>
      <c r="I26" s="9">
        <v>55621466.079999998</v>
      </c>
      <c r="J26" s="9">
        <v>1336063640.27</v>
      </c>
      <c r="K26" s="9">
        <v>354319586.49000001</v>
      </c>
      <c r="L26" s="9"/>
      <c r="M26" s="9">
        <v>106564.55</v>
      </c>
      <c r="N26" s="9">
        <v>25255942.25</v>
      </c>
      <c r="O26" s="9">
        <v>18840781578.490002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>
        <v>856675330.19000006</v>
      </c>
      <c r="AC26" s="9"/>
      <c r="AD26" s="10"/>
      <c r="AE26" s="9">
        <v>28417228414.98</v>
      </c>
      <c r="AF26" s="9"/>
      <c r="AG26" s="9"/>
      <c r="AH26" s="9">
        <v>937730358.32000005</v>
      </c>
      <c r="AI26" s="9"/>
      <c r="AJ26" s="9">
        <v>1175930013.3499999</v>
      </c>
      <c r="AK26" s="9">
        <v>315765754.92000002</v>
      </c>
      <c r="AL26" s="9"/>
      <c r="AM26" s="9">
        <v>302703475.5</v>
      </c>
      <c r="AN26" s="9"/>
      <c r="AO26" s="9">
        <v>526614612.20999998</v>
      </c>
      <c r="AP26" s="9"/>
      <c r="AQ26" s="9"/>
      <c r="AR26" s="9"/>
      <c r="AS26" s="9">
        <v>302388067.99000001</v>
      </c>
      <c r="AT26" s="9"/>
      <c r="AU26" s="9">
        <v>105222668.66</v>
      </c>
      <c r="AV26" s="9">
        <v>38617747.380000003</v>
      </c>
      <c r="AW26" s="9">
        <v>788749536.66999996</v>
      </c>
      <c r="AX26" s="9"/>
      <c r="AY26" s="9"/>
      <c r="AZ26" s="9"/>
      <c r="BA26" s="10"/>
      <c r="BB26" s="9">
        <v>4493722235</v>
      </c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10"/>
      <c r="BY26" s="9">
        <v>32910950649.98</v>
      </c>
      <c r="BZ26" s="9"/>
      <c r="CA26" s="9"/>
      <c r="CB26" s="9"/>
      <c r="CC26" s="9">
        <v>601701848.10000002</v>
      </c>
      <c r="CD26" s="9">
        <v>11452365990.889999</v>
      </c>
      <c r="CE26" s="9">
        <v>87541546.450000003</v>
      </c>
      <c r="CF26" s="9">
        <v>716349380.72000003</v>
      </c>
      <c r="CG26" s="9"/>
      <c r="CH26" s="9">
        <v>288268597.13999999</v>
      </c>
      <c r="CI26" s="9">
        <v>168090000</v>
      </c>
      <c r="CJ26" s="9">
        <v>2081219800.3299999</v>
      </c>
      <c r="CK26" s="9"/>
      <c r="CL26" s="9"/>
      <c r="CM26" s="9"/>
      <c r="CN26" s="9">
        <v>2910129407.96</v>
      </c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10"/>
      <c r="DB26" s="9">
        <v>18305666571.59</v>
      </c>
      <c r="DC26" s="9">
        <v>2032436506.4400001</v>
      </c>
      <c r="DD26" s="9">
        <v>4953999082.3100004</v>
      </c>
      <c r="DE26" s="9">
        <v>250000</v>
      </c>
      <c r="DF26" s="9"/>
      <c r="DG26" s="9">
        <v>3006684.3</v>
      </c>
      <c r="DH26" s="9"/>
      <c r="DI26" s="9">
        <v>200661305.31</v>
      </c>
      <c r="DJ26" s="9"/>
      <c r="DK26" s="9"/>
      <c r="DL26" s="9"/>
      <c r="DM26" s="10"/>
      <c r="DN26" s="9">
        <v>7190353578.3599997</v>
      </c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10"/>
      <c r="EH26" s="9">
        <v>25496020149.950001</v>
      </c>
      <c r="EI26" s="9">
        <v>2671660000</v>
      </c>
      <c r="EJ26" s="9"/>
      <c r="EK26" s="9"/>
      <c r="EL26" s="9">
        <v>179074702.91</v>
      </c>
      <c r="EM26" s="9">
        <v>313546461</v>
      </c>
      <c r="EN26" s="9">
        <v>2625953133.4499998</v>
      </c>
      <c r="EO26" s="9"/>
      <c r="EP26" s="9">
        <v>743298795.69000006</v>
      </c>
      <c r="EQ26" s="9"/>
      <c r="ER26" s="9"/>
      <c r="ES26" s="9"/>
      <c r="ET26" s="9"/>
      <c r="EU26" s="9"/>
      <c r="EV26" s="10"/>
      <c r="EW26" s="9">
        <v>6533533093.0500002</v>
      </c>
      <c r="EX26" s="9">
        <v>881397406.98000002</v>
      </c>
      <c r="EY26" s="9">
        <v>7414930500.0299997</v>
      </c>
      <c r="EZ26" s="9"/>
      <c r="FA26" s="10"/>
      <c r="FB26" s="9">
        <v>32910950649.98</v>
      </c>
      <c r="FC26" s="9">
        <v>7031277143.3100004</v>
      </c>
      <c r="FD26" s="9">
        <v>7031277143.3100004</v>
      </c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>
        <v>5725241846.9300003</v>
      </c>
      <c r="FT26" s="9">
        <v>3157542791.0599999</v>
      </c>
      <c r="FU26" s="9"/>
      <c r="FV26" s="9"/>
      <c r="FW26" s="9"/>
      <c r="FX26" s="9">
        <v>1673173896.78</v>
      </c>
      <c r="FY26" s="9">
        <v>115680882.20999999</v>
      </c>
      <c r="FZ26" s="9">
        <v>244696760.28</v>
      </c>
      <c r="GA26" s="9">
        <v>339490859.44</v>
      </c>
      <c r="GB26" s="9">
        <v>-184989690.49000001</v>
      </c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>
        <v>44712786.350000001</v>
      </c>
      <c r="GO26" s="9">
        <v>4170826.38</v>
      </c>
      <c r="GP26" s="9"/>
      <c r="GQ26" s="9"/>
      <c r="GR26" s="9">
        <v>6873654.9000000004</v>
      </c>
      <c r="GS26" s="9"/>
      <c r="GT26" s="10"/>
      <c r="GU26" s="9">
        <v>1357621737.6300001</v>
      </c>
      <c r="GV26" s="9">
        <v>19784734.93</v>
      </c>
      <c r="GW26" s="9">
        <v>13904159.439999999</v>
      </c>
      <c r="GX26" s="9"/>
      <c r="GY26" s="9"/>
      <c r="GZ26" s="10"/>
      <c r="HA26" s="9">
        <v>1363502313.1199999</v>
      </c>
      <c r="HB26" s="9">
        <v>527593332.68000001</v>
      </c>
      <c r="HC26" s="9"/>
      <c r="HD26" s="9"/>
      <c r="HE26" s="10"/>
      <c r="HF26" s="9">
        <v>835908980.44000006</v>
      </c>
      <c r="HG26" s="9">
        <v>835908980.44000006</v>
      </c>
      <c r="HH26" s="9"/>
      <c r="HI26" s="9">
        <v>208207518.31</v>
      </c>
      <c r="HJ26" s="9">
        <v>627701462.13</v>
      </c>
      <c r="HK26" s="9"/>
      <c r="HL26" s="9"/>
      <c r="HM26" s="9">
        <v>238814527.63999999</v>
      </c>
      <c r="HN26" s="9">
        <v>1074723508.0799999</v>
      </c>
      <c r="HO26" s="9">
        <v>208207518.31</v>
      </c>
      <c r="HP26" s="9">
        <v>866515989.76999998</v>
      </c>
      <c r="HQ26" s="9">
        <v>6672387265.1999998</v>
      </c>
      <c r="HR26" s="9"/>
      <c r="HS26" s="9">
        <v>1729831773.26</v>
      </c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10"/>
      <c r="IH26" s="9">
        <v>8402219038.46</v>
      </c>
      <c r="II26" s="9"/>
      <c r="IJ26" s="9"/>
      <c r="IK26" s="9">
        <v>3783517198.5700002</v>
      </c>
      <c r="IL26" s="9">
        <v>407692567.67000002</v>
      </c>
      <c r="IM26" s="9">
        <v>2748617466.8200002</v>
      </c>
      <c r="IN26" s="9">
        <v>1963618520.6600001</v>
      </c>
      <c r="IO26" s="9"/>
      <c r="IP26" s="9"/>
      <c r="IQ26" s="9"/>
      <c r="IR26" s="9"/>
      <c r="IS26" s="9"/>
      <c r="IT26" s="9"/>
      <c r="IU26" s="10"/>
      <c r="IV26" s="9">
        <v>8903445753.7199993</v>
      </c>
      <c r="IW26" s="9">
        <v>-501226715.25999999</v>
      </c>
      <c r="IX26" s="9">
        <v>105500000</v>
      </c>
      <c r="IY26" s="9">
        <v>63086471.590000004</v>
      </c>
      <c r="IZ26" s="9">
        <v>100702.67</v>
      </c>
      <c r="JA26" s="9"/>
      <c r="JB26" s="9">
        <v>30006177.969999999</v>
      </c>
      <c r="JC26" s="9"/>
      <c r="JD26" s="10"/>
      <c r="JE26" s="9">
        <v>198693352.22999999</v>
      </c>
      <c r="JF26" s="9">
        <v>179734287.12</v>
      </c>
      <c r="JG26" s="9">
        <v>363000000</v>
      </c>
      <c r="JH26" s="9"/>
      <c r="JI26" s="9"/>
      <c r="JJ26" s="9"/>
      <c r="JK26" s="9"/>
      <c r="JL26" s="10"/>
      <c r="JM26" s="9">
        <v>542734287.12</v>
      </c>
      <c r="JN26" s="9">
        <v>-344040934.88999999</v>
      </c>
      <c r="JO26" s="9">
        <v>210000000</v>
      </c>
      <c r="JP26" s="9">
        <v>210000000</v>
      </c>
      <c r="JQ26" s="9">
        <v>4535956048</v>
      </c>
      <c r="JR26" s="9"/>
      <c r="JS26" s="9"/>
      <c r="JT26" s="9"/>
      <c r="JU26" s="10"/>
      <c r="JV26" s="9">
        <v>4745956048</v>
      </c>
      <c r="JW26" s="9">
        <v>3529000000</v>
      </c>
      <c r="JX26" s="9">
        <v>947385152.47000003</v>
      </c>
      <c r="JY26" s="9">
        <v>420000000</v>
      </c>
      <c r="JZ26" s="9">
        <v>89120066.659999996</v>
      </c>
      <c r="KA26" s="9"/>
      <c r="KB26" s="10"/>
      <c r="KC26" s="9">
        <v>4565505219.1300001</v>
      </c>
      <c r="KD26" s="9">
        <v>180450828.87</v>
      </c>
      <c r="KE26" s="9"/>
      <c r="KF26" s="9"/>
      <c r="KG26" s="10"/>
      <c r="KH26" s="9">
        <v>-664816821.27999997</v>
      </c>
      <c r="KI26" s="9">
        <v>7518508737.9399996</v>
      </c>
      <c r="KJ26" s="9">
        <v>6853691916.6599998</v>
      </c>
      <c r="KK26" s="9">
        <v>824583272.86000001</v>
      </c>
      <c r="KL26" s="9">
        <v>184989690.49000001</v>
      </c>
      <c r="KM26" s="9">
        <v>60295504.719999999</v>
      </c>
      <c r="KN26" s="9">
        <v>43333350.409999996</v>
      </c>
      <c r="KO26" s="9">
        <v>8217428.04</v>
      </c>
      <c r="KP26" s="9"/>
      <c r="KQ26" s="9"/>
      <c r="KR26" s="9"/>
      <c r="KS26" s="9">
        <v>-41861.730000000003</v>
      </c>
      <c r="KT26" s="9"/>
      <c r="KU26" s="9">
        <v>455971426.24000001</v>
      </c>
      <c r="KV26" s="9">
        <v>-44712786.350000001</v>
      </c>
      <c r="KW26" s="9">
        <v>-75673074.829999998</v>
      </c>
      <c r="KX26" s="9"/>
      <c r="KY26" s="9">
        <v>-855475508.30999994</v>
      </c>
      <c r="KZ26" s="9">
        <v>1075252134.8599999</v>
      </c>
      <c r="LA26" s="9">
        <v>-2189291999.2399998</v>
      </c>
      <c r="LB26" s="9"/>
      <c r="LC26" s="9"/>
      <c r="LD26" s="9"/>
      <c r="LE26" s="10"/>
      <c r="LF26" s="9">
        <v>-501226715.25999999</v>
      </c>
      <c r="LG26" s="9"/>
      <c r="LH26" s="9"/>
      <c r="LI26" s="9"/>
      <c r="LJ26" s="9">
        <v>6853691916.6599998</v>
      </c>
      <c r="LK26" s="9">
        <v>7518508737.9399996</v>
      </c>
      <c r="LL26" s="9"/>
      <c r="LM26" s="9"/>
      <c r="LN26" s="9"/>
      <c r="LO26" s="10"/>
      <c r="LP26" s="9">
        <v>-664816821.27999997</v>
      </c>
      <c r="LQ26" s="9">
        <v>2210126769.7399998</v>
      </c>
      <c r="LR26" s="9">
        <v>627701462.13</v>
      </c>
      <c r="LS26" s="9"/>
      <c r="LT26" s="9">
        <v>168100000</v>
      </c>
      <c r="LU26" s="9">
        <v>43775098.420000002</v>
      </c>
      <c r="LV26" s="9"/>
      <c r="LW26" s="9"/>
      <c r="LX26" s="9">
        <v>2625953133.4499998</v>
      </c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11" t="s">
        <v>1589</v>
      </c>
      <c r="MM26" s="11"/>
      <c r="MN26" s="9"/>
      <c r="MO26" s="11" t="s">
        <v>1528</v>
      </c>
      <c r="MP26" s="10"/>
      <c r="MQ26" s="11"/>
      <c r="MR26" s="11"/>
      <c r="MS26" s="11"/>
      <c r="MT26" s="10"/>
      <c r="MU26" s="12"/>
      <c r="MV26" s="9">
        <v>3722217.31</v>
      </c>
      <c r="MW26" s="9">
        <v>12165353462.530001</v>
      </c>
      <c r="MX26" s="9">
        <v>2635888938.4499998</v>
      </c>
      <c r="MY26" s="9"/>
      <c r="MZ26" s="9"/>
      <c r="NA26" s="9"/>
      <c r="NB26" s="9"/>
      <c r="NC26" s="9"/>
      <c r="ND26" s="9">
        <v>403645322.95999998</v>
      </c>
      <c r="NE26" s="9">
        <v>100941847.45999999</v>
      </c>
      <c r="NF26" s="9"/>
      <c r="NG26" s="9">
        <v>302703475.5</v>
      </c>
      <c r="NH26" s="9">
        <v>1343549968.48</v>
      </c>
      <c r="NI26" s="9">
        <v>165057802.15000001</v>
      </c>
      <c r="NJ26" s="9">
        <v>2562152.98</v>
      </c>
      <c r="NK26" s="9">
        <v>1175930013.3499999</v>
      </c>
      <c r="NL26" s="9"/>
      <c r="NM26" s="9"/>
      <c r="NN26" s="9"/>
      <c r="NO26" s="9"/>
      <c r="NP26" s="9"/>
      <c r="NQ26" s="9"/>
      <c r="NR26" s="9"/>
      <c r="NS26" s="9"/>
      <c r="NT26" s="9">
        <v>371267909.88</v>
      </c>
      <c r="NU26" s="9">
        <v>68879841.890000001</v>
      </c>
      <c r="NV26" s="9"/>
      <c r="NW26" s="9">
        <v>302388067.99000001</v>
      </c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>
        <v>6937829306.6599998</v>
      </c>
      <c r="PC26" s="9"/>
      <c r="PD26" s="9"/>
      <c r="PE26" s="9"/>
      <c r="PF26" s="9"/>
      <c r="PG26" s="9"/>
      <c r="PH26" s="9"/>
      <c r="PI26" s="9">
        <v>6937829306.6599998</v>
      </c>
      <c r="PJ26" s="9"/>
      <c r="PK26" s="9"/>
      <c r="PL26" s="9"/>
      <c r="PM26" s="9"/>
      <c r="PN26" s="9"/>
      <c r="PO26" s="9"/>
      <c r="PP26" s="9"/>
      <c r="PQ26" s="9"/>
      <c r="PR26" s="9">
        <v>3054816048</v>
      </c>
      <c r="PS26" s="9"/>
      <c r="PT26" s="9"/>
      <c r="PU26" s="9"/>
      <c r="PV26" s="9"/>
      <c r="PW26" s="9"/>
      <c r="PX26" s="9"/>
      <c r="PY26" s="9">
        <v>3054816048</v>
      </c>
      <c r="PZ26" s="9">
        <v>3054816048</v>
      </c>
      <c r="QA26" s="9">
        <v>1022379541.5599999</v>
      </c>
      <c r="QB26" s="9">
        <v>1887749866.4000001</v>
      </c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>
        <v>-1010309.51</v>
      </c>
      <c r="RD26" s="9">
        <v>186000000</v>
      </c>
      <c r="RE26" s="9"/>
      <c r="RF26" s="9"/>
      <c r="RG26" s="9"/>
      <c r="RH26" s="9"/>
      <c r="RI26" s="9">
        <v>455971426.24000001</v>
      </c>
      <c r="RJ26" s="9">
        <v>129617444.5</v>
      </c>
      <c r="RK26" s="9"/>
      <c r="RL26" s="9"/>
      <c r="RM26" s="9">
        <v>13136877.699999999</v>
      </c>
      <c r="RN26" s="9"/>
      <c r="RO26" s="9"/>
      <c r="RP26" s="9"/>
      <c r="RQ26" s="9"/>
      <c r="RR26" s="9"/>
      <c r="RS26" s="9">
        <v>3109488.51</v>
      </c>
      <c r="RT26" s="9">
        <v>188019330.56999999</v>
      </c>
      <c r="RU26" s="9">
        <v>85652.21</v>
      </c>
      <c r="RV26" s="9">
        <v>11573401.9</v>
      </c>
      <c r="RW26" s="9"/>
      <c r="RX26" s="9"/>
      <c r="RY26" s="9"/>
      <c r="RZ26" s="9">
        <v>46237541.409999996</v>
      </c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 t="s">
        <v>1748</v>
      </c>
      <c r="TK26" s="11" t="s">
        <v>1691</v>
      </c>
      <c r="TL26" s="11">
        <v>6389830813.1499996</v>
      </c>
      <c r="TM26" s="11">
        <v>2580042309.3299999</v>
      </c>
      <c r="TN26" s="11">
        <v>3809788503.8200002</v>
      </c>
      <c r="TO26" s="11" t="s">
        <v>1670</v>
      </c>
      <c r="TP26" s="11">
        <v>202895483.21000001</v>
      </c>
      <c r="TQ26" s="11">
        <v>190971583.47</v>
      </c>
      <c r="TR26" s="11">
        <v>11923899.74</v>
      </c>
      <c r="TS26" s="11" t="s">
        <v>305</v>
      </c>
      <c r="TT26" s="11">
        <v>199332045.47</v>
      </c>
      <c r="TU26" s="11">
        <v>233695344.77000001</v>
      </c>
      <c r="TV26" s="11">
        <v>-34363299.299999997</v>
      </c>
      <c r="TW26" s="11" t="s">
        <v>1760</v>
      </c>
      <c r="TX26" s="11">
        <v>136472542.06</v>
      </c>
      <c r="TY26" s="11">
        <v>126799112.56999999</v>
      </c>
      <c r="TZ26" s="11">
        <v>9673429.4900000002</v>
      </c>
      <c r="UA26" s="11" t="s">
        <v>1669</v>
      </c>
      <c r="UB26" s="11">
        <v>68814377</v>
      </c>
      <c r="UC26" s="11">
        <v>24517701.199999999</v>
      </c>
      <c r="UD26" s="11">
        <v>44296675.799999997</v>
      </c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>
        <v>33142138.859999999</v>
      </c>
      <c r="VB26" s="11">
        <v>58.62</v>
      </c>
      <c r="VC26" s="11">
        <v>331421.38</v>
      </c>
      <c r="VD26" s="11">
        <v>492326.13</v>
      </c>
      <c r="VE26" s="11">
        <v>0.87</v>
      </c>
      <c r="VF26" s="11">
        <v>14769.78</v>
      </c>
      <c r="VG26" s="11">
        <v>247680.97</v>
      </c>
      <c r="VH26" s="11">
        <v>0.44</v>
      </c>
      <c r="VI26" s="11">
        <v>12384.05</v>
      </c>
      <c r="VJ26" s="11">
        <v>1638912</v>
      </c>
      <c r="VK26" s="11">
        <v>2.9</v>
      </c>
      <c r="VL26" s="11">
        <v>163891.20000000001</v>
      </c>
      <c r="VM26" s="11">
        <v>0</v>
      </c>
      <c r="VN26" s="11">
        <v>388713.68</v>
      </c>
      <c r="VO26" s="11">
        <v>0</v>
      </c>
      <c r="VP26" s="11"/>
    </row>
    <row r="27" spans="3:588" ht="13.8">
      <c r="C27" t="s">
        <v>1582</v>
      </c>
      <c r="E27" s="11" t="s">
        <v>1618</v>
      </c>
      <c r="F27" s="9">
        <v>3113471005.1100001</v>
      </c>
      <c r="G27" s="9"/>
      <c r="H27" s="9"/>
      <c r="I27" s="9">
        <v>998651514.57000005</v>
      </c>
      <c r="J27" s="9">
        <v>888757327.45000005</v>
      </c>
      <c r="K27" s="9">
        <v>562500021.04999995</v>
      </c>
      <c r="L27" s="9"/>
      <c r="M27" s="9"/>
      <c r="N27" s="9">
        <v>2850376.48</v>
      </c>
      <c r="O27" s="9">
        <v>1177999719.4400001</v>
      </c>
      <c r="P27" s="9"/>
      <c r="Q27" s="9"/>
      <c r="R27" s="9">
        <v>115552296.63</v>
      </c>
      <c r="S27" s="9"/>
      <c r="T27" s="9"/>
      <c r="U27" s="9"/>
      <c r="V27" s="9"/>
      <c r="W27" s="9"/>
      <c r="X27" s="9"/>
      <c r="Y27" s="9"/>
      <c r="Z27" s="9"/>
      <c r="AA27" s="9"/>
      <c r="AB27" s="9">
        <v>377684429.56</v>
      </c>
      <c r="AC27" s="9"/>
      <c r="AD27" s="10"/>
      <c r="AE27" s="9">
        <v>7237466690.29</v>
      </c>
      <c r="AF27" s="9"/>
      <c r="AG27" s="9"/>
      <c r="AH27" s="9">
        <v>1215865901</v>
      </c>
      <c r="AI27" s="9"/>
      <c r="AJ27" s="9">
        <v>384780273.95999998</v>
      </c>
      <c r="AK27" s="9">
        <v>735328965.25</v>
      </c>
      <c r="AL27" s="9"/>
      <c r="AM27" s="9">
        <v>5361682836.2600002</v>
      </c>
      <c r="AN27" s="9">
        <v>2221509.91</v>
      </c>
      <c r="AO27" s="9">
        <v>4601987402.5600004</v>
      </c>
      <c r="AP27" s="9">
        <v>2605991.04</v>
      </c>
      <c r="AQ27" s="9"/>
      <c r="AR27" s="9"/>
      <c r="AS27" s="9">
        <v>7638054345.2600002</v>
      </c>
      <c r="AT27" s="9"/>
      <c r="AU27" s="9">
        <v>437804076.19999999</v>
      </c>
      <c r="AV27" s="9">
        <v>124631289.34999999</v>
      </c>
      <c r="AW27" s="9">
        <v>153867752.31</v>
      </c>
      <c r="AX27" s="9"/>
      <c r="AY27" s="9">
        <v>350166665.04000002</v>
      </c>
      <c r="AZ27" s="9"/>
      <c r="BA27" s="10"/>
      <c r="BB27" s="9">
        <v>21039595557.619999</v>
      </c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10"/>
      <c r="BY27" s="9">
        <v>28277062247.91</v>
      </c>
      <c r="BZ27" s="9">
        <v>1272070021.25</v>
      </c>
      <c r="CA27" s="9"/>
      <c r="CB27" s="9">
        <v>28000000</v>
      </c>
      <c r="CC27" s="9">
        <v>2300673137.5500002</v>
      </c>
      <c r="CD27" s="9">
        <v>188479212.66</v>
      </c>
      <c r="CE27" s="9">
        <v>355439467.79000002</v>
      </c>
      <c r="CF27" s="9">
        <v>225484990.97</v>
      </c>
      <c r="CG27" s="9"/>
      <c r="CH27" s="9">
        <v>11842500</v>
      </c>
      <c r="CI27" s="9">
        <v>40000000</v>
      </c>
      <c r="CJ27" s="9">
        <v>1047581389.04</v>
      </c>
      <c r="CK27" s="9"/>
      <c r="CL27" s="9"/>
      <c r="CM27" s="9">
        <v>39121374.789999999</v>
      </c>
      <c r="CN27" s="9">
        <v>1224905371.3800001</v>
      </c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>
        <v>1015858991.75</v>
      </c>
      <c r="CZ27" s="9"/>
      <c r="DA27" s="10"/>
      <c r="DB27" s="9">
        <v>7749456457.1800003</v>
      </c>
      <c r="DC27" s="9">
        <v>4605032097.5799999</v>
      </c>
      <c r="DD27" s="9">
        <v>1604846809.0699999</v>
      </c>
      <c r="DE27" s="9">
        <v>86514896.269999996</v>
      </c>
      <c r="DF27" s="9">
        <v>23497083.309999999</v>
      </c>
      <c r="DG27" s="9">
        <v>247185438.84999999</v>
      </c>
      <c r="DH27" s="9"/>
      <c r="DI27" s="9">
        <v>234834358.33000001</v>
      </c>
      <c r="DJ27" s="9">
        <v>1485000677.74</v>
      </c>
      <c r="DK27" s="9"/>
      <c r="DL27" s="9"/>
      <c r="DM27" s="10"/>
      <c r="DN27" s="9">
        <v>8286911361.1499996</v>
      </c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10"/>
      <c r="EH27" s="9">
        <v>16036367818.33</v>
      </c>
      <c r="EI27" s="9">
        <v>1561500000</v>
      </c>
      <c r="EJ27" s="9"/>
      <c r="EK27" s="9"/>
      <c r="EL27" s="9">
        <v>2060662025.8499999</v>
      </c>
      <c r="EM27" s="9">
        <v>1142732252.96</v>
      </c>
      <c r="EN27" s="9">
        <v>1862690001.29</v>
      </c>
      <c r="EO27" s="9"/>
      <c r="EP27" s="9">
        <v>47434490.109999999</v>
      </c>
      <c r="EQ27" s="9">
        <v>39516240.780000001</v>
      </c>
      <c r="ER27" s="9"/>
      <c r="ES27" s="9"/>
      <c r="ET27" s="9"/>
      <c r="EU27" s="9"/>
      <c r="EV27" s="10"/>
      <c r="EW27" s="9">
        <v>6714535010.9899998</v>
      </c>
      <c r="EX27" s="9">
        <v>5526159418.5900002</v>
      </c>
      <c r="EY27" s="9">
        <v>12240694429.58</v>
      </c>
      <c r="EZ27" s="9"/>
      <c r="FA27" s="10"/>
      <c r="FB27" s="9">
        <v>28277062247.91</v>
      </c>
      <c r="FC27" s="9">
        <v>8261219396.54</v>
      </c>
      <c r="FD27" s="9">
        <v>8261219396.54</v>
      </c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>
        <v>6997441655.0600004</v>
      </c>
      <c r="FT27" s="9">
        <v>5995377913.1599998</v>
      </c>
      <c r="FU27" s="9"/>
      <c r="FV27" s="9"/>
      <c r="FW27" s="9"/>
      <c r="FX27" s="9">
        <v>68143299.019999996</v>
      </c>
      <c r="FY27" s="9">
        <v>130840487.33</v>
      </c>
      <c r="FZ27" s="9">
        <v>465665656.68000001</v>
      </c>
      <c r="GA27" s="9">
        <v>202512215.27000001</v>
      </c>
      <c r="GB27" s="9">
        <v>-41851665.93</v>
      </c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>
        <v>-659809.28000000003</v>
      </c>
      <c r="GN27" s="9">
        <v>197692013.44999999</v>
      </c>
      <c r="GO27" s="9">
        <v>80166920.909999996</v>
      </c>
      <c r="GP27" s="9"/>
      <c r="GQ27" s="9">
        <v>19667.62</v>
      </c>
      <c r="GR27" s="9">
        <v>131444167.26000001</v>
      </c>
      <c r="GS27" s="9"/>
      <c r="GT27" s="10"/>
      <c r="GU27" s="9">
        <v>1592273780.53</v>
      </c>
      <c r="GV27" s="9">
        <v>67905138.75</v>
      </c>
      <c r="GW27" s="9">
        <v>6887907.8099999996</v>
      </c>
      <c r="GX27" s="9"/>
      <c r="GY27" s="9"/>
      <c r="GZ27" s="10"/>
      <c r="HA27" s="9">
        <v>1653291011.47</v>
      </c>
      <c r="HB27" s="9">
        <v>318552581.18000001</v>
      </c>
      <c r="HC27" s="9"/>
      <c r="HD27" s="9"/>
      <c r="HE27" s="10"/>
      <c r="HF27" s="9">
        <v>1334738430.29</v>
      </c>
      <c r="HG27" s="9">
        <v>1334738430.29</v>
      </c>
      <c r="HH27" s="9"/>
      <c r="HI27" s="9">
        <v>701660977.34000003</v>
      </c>
      <c r="HJ27" s="9">
        <v>633077452.95000005</v>
      </c>
      <c r="HK27" s="9"/>
      <c r="HL27" s="9"/>
      <c r="HM27" s="9">
        <v>50218800.630000003</v>
      </c>
      <c r="HN27" s="9">
        <v>1384957230.9200001</v>
      </c>
      <c r="HO27" s="9">
        <v>704445287.86000001</v>
      </c>
      <c r="HP27" s="9">
        <v>680511943.05999994</v>
      </c>
      <c r="HQ27" s="9">
        <v>7718102169.8500004</v>
      </c>
      <c r="HR27" s="9">
        <v>67209605.450000003</v>
      </c>
      <c r="HS27" s="9">
        <v>309196284.94</v>
      </c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10"/>
      <c r="IH27" s="9">
        <v>8094508060.2399998</v>
      </c>
      <c r="II27" s="9"/>
      <c r="IJ27" s="9"/>
      <c r="IK27" s="9">
        <v>4553127359</v>
      </c>
      <c r="IL27" s="9">
        <v>827957257.30999994</v>
      </c>
      <c r="IM27" s="9">
        <v>662505144.33000004</v>
      </c>
      <c r="IN27" s="9">
        <v>339415350.52999997</v>
      </c>
      <c r="IO27" s="9"/>
      <c r="IP27" s="9"/>
      <c r="IQ27" s="9"/>
      <c r="IR27" s="9"/>
      <c r="IS27" s="9"/>
      <c r="IT27" s="9"/>
      <c r="IU27" s="10"/>
      <c r="IV27" s="9">
        <v>6383005111.1700001</v>
      </c>
      <c r="IW27" s="9">
        <v>1711502949.0699999</v>
      </c>
      <c r="IX27" s="9">
        <v>29000000</v>
      </c>
      <c r="IY27" s="9">
        <v>145687254.91</v>
      </c>
      <c r="IZ27" s="9">
        <v>6358901.2599999998</v>
      </c>
      <c r="JA27" s="9"/>
      <c r="JB27" s="9">
        <v>42000000</v>
      </c>
      <c r="JC27" s="9"/>
      <c r="JD27" s="10"/>
      <c r="JE27" s="9">
        <v>223046156.16999999</v>
      </c>
      <c r="JF27" s="9">
        <v>4054475434.5900002</v>
      </c>
      <c r="JG27" s="9">
        <v>225240932.06999999</v>
      </c>
      <c r="JH27" s="9"/>
      <c r="JI27" s="9">
        <v>-195434843.47999999</v>
      </c>
      <c r="JJ27" s="9">
        <v>301862379.83999997</v>
      </c>
      <c r="JK27" s="9"/>
      <c r="JL27" s="10"/>
      <c r="JM27" s="9">
        <v>4386143903.0200005</v>
      </c>
      <c r="JN27" s="9">
        <v>-4163097746.8499999</v>
      </c>
      <c r="JO27" s="9">
        <v>17700000</v>
      </c>
      <c r="JP27" s="9">
        <v>17700000</v>
      </c>
      <c r="JQ27" s="9">
        <v>5300533145</v>
      </c>
      <c r="JR27" s="9">
        <v>45543591.369999997</v>
      </c>
      <c r="JS27" s="9"/>
      <c r="JT27" s="9"/>
      <c r="JU27" s="10"/>
      <c r="JV27" s="9">
        <v>5363776736.3699999</v>
      </c>
      <c r="JW27" s="9">
        <v>2471372532</v>
      </c>
      <c r="JX27" s="9">
        <v>704007922.16999996</v>
      </c>
      <c r="JY27" s="9">
        <v>150379642.50999999</v>
      </c>
      <c r="JZ27" s="9">
        <v>49629298.609999999</v>
      </c>
      <c r="KA27" s="9"/>
      <c r="KB27" s="10"/>
      <c r="KC27" s="9">
        <v>3225009752.7800002</v>
      </c>
      <c r="KD27" s="9">
        <v>2138766983.5899999</v>
      </c>
      <c r="KE27" s="9"/>
      <c r="KF27" s="9"/>
      <c r="KG27" s="10"/>
      <c r="KH27" s="9">
        <v>-312827814.19</v>
      </c>
      <c r="KI27" s="9">
        <v>3426298819.3000002</v>
      </c>
      <c r="KJ27" s="9">
        <v>3113471005.1100001</v>
      </c>
      <c r="KK27" s="9">
        <v>1334738430.29</v>
      </c>
      <c r="KL27" s="9">
        <v>41851665.93</v>
      </c>
      <c r="KM27" s="9">
        <v>444909393.32999998</v>
      </c>
      <c r="KN27" s="9">
        <v>454508078.20999998</v>
      </c>
      <c r="KO27" s="9">
        <v>30800106.489999998</v>
      </c>
      <c r="KP27" s="9"/>
      <c r="KQ27" s="9"/>
      <c r="KR27" s="9">
        <v>-19667.62</v>
      </c>
      <c r="KS27" s="9">
        <v>1437052.33</v>
      </c>
      <c r="KT27" s="9">
        <v>659809.28000000003</v>
      </c>
      <c r="KU27" s="9">
        <v>289895421.45999998</v>
      </c>
      <c r="KV27" s="9">
        <v>-197692013.44999999</v>
      </c>
      <c r="KW27" s="9">
        <v>-93310664.790000007</v>
      </c>
      <c r="KX27" s="9">
        <v>40507388.609999999</v>
      </c>
      <c r="KY27" s="9">
        <v>-830542743.00999999</v>
      </c>
      <c r="KZ27" s="9">
        <v>-350753817.16000003</v>
      </c>
      <c r="LA27" s="9">
        <v>518988843.16000003</v>
      </c>
      <c r="LB27" s="9"/>
      <c r="LC27" s="9"/>
      <c r="LD27" s="9"/>
      <c r="LE27" s="10"/>
      <c r="LF27" s="9">
        <v>1711502949.0699999</v>
      </c>
      <c r="LG27" s="9"/>
      <c r="LH27" s="9"/>
      <c r="LI27" s="9"/>
      <c r="LJ27" s="9">
        <v>3113471005.1100001</v>
      </c>
      <c r="LK27" s="9">
        <v>3426298819.3000002</v>
      </c>
      <c r="LL27" s="9"/>
      <c r="LM27" s="9"/>
      <c r="LN27" s="9"/>
      <c r="LO27" s="10"/>
      <c r="LP27" s="9">
        <v>-312827814.19</v>
      </c>
      <c r="LQ27" s="9">
        <v>1444721478.4200001</v>
      </c>
      <c r="LR27" s="9">
        <v>633077452.95000005</v>
      </c>
      <c r="LS27" s="9"/>
      <c r="LT27" s="9">
        <v>173838431.38</v>
      </c>
      <c r="LU27" s="9">
        <v>43572753.659999996</v>
      </c>
      <c r="LV27" s="9"/>
      <c r="LW27" s="9"/>
      <c r="LX27" s="9">
        <v>1862690001.29</v>
      </c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11" t="s">
        <v>1712</v>
      </c>
      <c r="MM27" s="11"/>
      <c r="MN27" s="9"/>
      <c r="MO27" s="11" t="s">
        <v>1528</v>
      </c>
      <c r="MP27" s="10"/>
      <c r="MQ27" s="11"/>
      <c r="MR27" s="11"/>
      <c r="MS27" s="11"/>
      <c r="MT27" s="10"/>
      <c r="MU27" s="12"/>
      <c r="MV27" s="9">
        <v>101238178.27000001</v>
      </c>
      <c r="MW27" s="9">
        <v>0</v>
      </c>
      <c r="MX27" s="9">
        <v>77677136.11999999</v>
      </c>
      <c r="MY27" s="9"/>
      <c r="MZ27" s="9"/>
      <c r="NA27" s="9"/>
      <c r="NB27" s="9"/>
      <c r="NC27" s="9">
        <v>0</v>
      </c>
      <c r="ND27" s="9">
        <v>9323761121.5200005</v>
      </c>
      <c r="NE27" s="9">
        <v>3961817363.02</v>
      </c>
      <c r="NF27" s="9">
        <v>260922.23999999999</v>
      </c>
      <c r="NG27" s="9">
        <v>5361682836.2600002</v>
      </c>
      <c r="NH27" s="9">
        <v>489670514.38999999</v>
      </c>
      <c r="NI27" s="9">
        <v>104890240.43000001</v>
      </c>
      <c r="NJ27" s="9"/>
      <c r="NK27" s="9">
        <v>384780273.95999998</v>
      </c>
      <c r="NL27" s="9"/>
      <c r="NM27" s="9"/>
      <c r="NN27" s="9"/>
      <c r="NO27" s="9"/>
      <c r="NP27" s="9"/>
      <c r="NQ27" s="9"/>
      <c r="NR27" s="9"/>
      <c r="NS27" s="9"/>
      <c r="NT27" s="9">
        <v>10264752524.379999</v>
      </c>
      <c r="NU27" s="9">
        <v>2562004903.79</v>
      </c>
      <c r="NV27" s="9">
        <v>64693275.329999998</v>
      </c>
      <c r="NW27" s="9">
        <v>7638054345.2600002</v>
      </c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>
        <v>3113471005.1100001</v>
      </c>
      <c r="PC27" s="9"/>
      <c r="PD27" s="9"/>
      <c r="PE27" s="9"/>
      <c r="PF27" s="9"/>
      <c r="PG27" s="9"/>
      <c r="PH27" s="9"/>
      <c r="PI27" s="9">
        <v>3113471005.1100001</v>
      </c>
      <c r="PJ27" s="9">
        <v>1272070021.25</v>
      </c>
      <c r="PK27" s="9"/>
      <c r="PL27" s="9"/>
      <c r="PM27" s="9"/>
      <c r="PN27" s="9"/>
      <c r="PO27" s="9"/>
      <c r="PP27" s="9"/>
      <c r="PQ27" s="9">
        <v>1272070021.25</v>
      </c>
      <c r="PR27" s="9">
        <v>5675991357.5799999</v>
      </c>
      <c r="PS27" s="9"/>
      <c r="PT27" s="9"/>
      <c r="PU27" s="9"/>
      <c r="PV27" s="9"/>
      <c r="PW27" s="9"/>
      <c r="PX27" s="9"/>
      <c r="PY27" s="9">
        <v>5675991357.5799999</v>
      </c>
      <c r="PZ27" s="9">
        <v>6948061378.8299999</v>
      </c>
      <c r="QA27" s="9">
        <v>1070959260</v>
      </c>
      <c r="QB27" s="9">
        <v>451076570.75</v>
      </c>
      <c r="QC27" s="9">
        <v>1004444444.45</v>
      </c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>
        <v>1698155.95</v>
      </c>
      <c r="RD27" s="9">
        <v>400373.33</v>
      </c>
      <c r="RE27" s="9"/>
      <c r="RF27" s="9"/>
      <c r="RG27" s="9"/>
      <c r="RH27" s="9"/>
      <c r="RI27" s="9">
        <v>293184062.93000001</v>
      </c>
      <c r="RJ27" s="9">
        <v>95332542.129999995</v>
      </c>
      <c r="RK27" s="9"/>
      <c r="RL27" s="9"/>
      <c r="RM27" s="9">
        <v>4660694.47</v>
      </c>
      <c r="RN27" s="9"/>
      <c r="RO27" s="9"/>
      <c r="RP27" s="9"/>
      <c r="RQ27" s="9"/>
      <c r="RR27" s="9"/>
      <c r="RS27" s="9">
        <v>74368987.909999996</v>
      </c>
      <c r="RT27" s="9">
        <v>267450053.88999999</v>
      </c>
      <c r="RU27" s="9">
        <v>12700667.17</v>
      </c>
      <c r="RV27" s="9">
        <v>38428625.560000002</v>
      </c>
      <c r="RW27" s="9">
        <v>6549190.1600000001</v>
      </c>
      <c r="RX27" s="9">
        <v>12168654.789999999</v>
      </c>
      <c r="RY27" s="9">
        <v>3853.21</v>
      </c>
      <c r="RZ27" s="9">
        <v>735419.77</v>
      </c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>
        <v>1180801.29</v>
      </c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 t="s">
        <v>1749</v>
      </c>
      <c r="TK27" s="11" t="s">
        <v>1656</v>
      </c>
      <c r="TL27" s="11">
        <v>2650311338.2399998</v>
      </c>
      <c r="TM27" s="11">
        <v>1815292812.48</v>
      </c>
      <c r="TN27" s="11">
        <v>835018525.75999999</v>
      </c>
      <c r="TO27" s="11" t="s">
        <v>1756</v>
      </c>
      <c r="TP27" s="11">
        <v>2064695376.77</v>
      </c>
      <c r="TQ27" s="11">
        <v>1640262583.0599999</v>
      </c>
      <c r="TR27" s="11">
        <v>424432793.70999998</v>
      </c>
      <c r="TS27" s="11" t="s">
        <v>1757</v>
      </c>
      <c r="TT27" s="11">
        <v>954030990.58000004</v>
      </c>
      <c r="TU27" s="11">
        <v>680859218.62</v>
      </c>
      <c r="TV27" s="11">
        <v>273171771.95999998</v>
      </c>
      <c r="TW27" s="11" t="s">
        <v>1694</v>
      </c>
      <c r="TX27" s="11">
        <v>888746653.66999996</v>
      </c>
      <c r="TY27" s="11">
        <v>800146497.98000002</v>
      </c>
      <c r="TZ27" s="11">
        <v>88600155.689999998</v>
      </c>
      <c r="UA27" s="11" t="s">
        <v>1764</v>
      </c>
      <c r="UB27" s="11">
        <v>525011814.72000003</v>
      </c>
      <c r="UC27" s="11">
        <v>287533458.06999999</v>
      </c>
      <c r="UD27" s="11">
        <v>237478356.65000001</v>
      </c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>
        <v>0</v>
      </c>
      <c r="VB27" s="11">
        <v>0</v>
      </c>
      <c r="VC27" s="11">
        <v>0</v>
      </c>
      <c r="VD27" s="11">
        <v>0</v>
      </c>
      <c r="VE27" s="11">
        <v>0</v>
      </c>
      <c r="VF27" s="11">
        <v>0</v>
      </c>
      <c r="VG27" s="11">
        <v>0</v>
      </c>
      <c r="VH27" s="11">
        <v>0</v>
      </c>
      <c r="VI27" s="11">
        <v>0</v>
      </c>
      <c r="VJ27" s="11">
        <v>0</v>
      </c>
      <c r="VK27" s="11">
        <v>0</v>
      </c>
      <c r="VL27" s="11">
        <v>0</v>
      </c>
      <c r="VM27" s="11">
        <v>0</v>
      </c>
      <c r="VN27" s="11">
        <v>0</v>
      </c>
      <c r="VO27" s="11">
        <v>0</v>
      </c>
      <c r="VP27" s="11">
        <v>0</v>
      </c>
    </row>
    <row r="28" spans="3:588" ht="13.8">
      <c r="C28" t="s">
        <v>1538</v>
      </c>
      <c r="E28" s="11" t="s">
        <v>1548</v>
      </c>
      <c r="F28" s="9">
        <v>4463223936.3500004</v>
      </c>
      <c r="G28" s="9"/>
      <c r="H28" s="9">
        <v>210592494.83000001</v>
      </c>
      <c r="I28" s="9">
        <v>1716540991.24</v>
      </c>
      <c r="J28" s="9">
        <v>2337756206.3600001</v>
      </c>
      <c r="K28" s="9">
        <v>912902572.34000003</v>
      </c>
      <c r="L28" s="9"/>
      <c r="M28" s="9">
        <v>80140</v>
      </c>
      <c r="N28" s="9">
        <v>9884711.7699999996</v>
      </c>
      <c r="O28" s="9">
        <v>8461349638.0299997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>
        <v>310842737.54000002</v>
      </c>
      <c r="AC28" s="9"/>
      <c r="AD28" s="10"/>
      <c r="AE28" s="9">
        <v>18423173428.459999</v>
      </c>
      <c r="AF28" s="9"/>
      <c r="AG28" s="9"/>
      <c r="AH28" s="9">
        <v>488941318.60000002</v>
      </c>
      <c r="AI28" s="9"/>
      <c r="AJ28" s="9">
        <v>109738815.13</v>
      </c>
      <c r="AK28" s="9">
        <v>1270094306.76</v>
      </c>
      <c r="AL28" s="9"/>
      <c r="AM28" s="9">
        <v>5682891823.4899998</v>
      </c>
      <c r="AN28" s="9"/>
      <c r="AO28" s="9">
        <v>2938138653.1500001</v>
      </c>
      <c r="AP28" s="9">
        <v>37660965.159999996</v>
      </c>
      <c r="AQ28" s="9"/>
      <c r="AR28" s="9"/>
      <c r="AS28" s="9">
        <v>1757712438.76</v>
      </c>
      <c r="AT28" s="9"/>
      <c r="AU28" s="9">
        <v>51861210.259999998</v>
      </c>
      <c r="AV28" s="9">
        <v>217447289.90000001</v>
      </c>
      <c r="AW28" s="9">
        <v>46555735.369999997</v>
      </c>
      <c r="AX28" s="9"/>
      <c r="AY28" s="9">
        <v>2874706299.6599998</v>
      </c>
      <c r="AZ28" s="9"/>
      <c r="BA28" s="10"/>
      <c r="BB28" s="9">
        <v>15475748856.24</v>
      </c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10"/>
      <c r="BY28" s="9">
        <v>33898922284.700001</v>
      </c>
      <c r="BZ28" s="9">
        <v>3232388808.73</v>
      </c>
      <c r="CA28" s="9"/>
      <c r="CB28" s="9">
        <v>11060000</v>
      </c>
      <c r="CC28" s="9">
        <v>1395197997.3399999</v>
      </c>
      <c r="CD28" s="9">
        <v>512115228.02999997</v>
      </c>
      <c r="CE28" s="9">
        <v>252880649.58000001</v>
      </c>
      <c r="CF28" s="9">
        <v>290293001.08999997</v>
      </c>
      <c r="CG28" s="9"/>
      <c r="CH28" s="9">
        <v>102676465.23</v>
      </c>
      <c r="CI28" s="9">
        <v>22486522.789999999</v>
      </c>
      <c r="CJ28" s="9">
        <v>1847979194.54</v>
      </c>
      <c r="CK28" s="9"/>
      <c r="CL28" s="9"/>
      <c r="CM28" s="9"/>
      <c r="CN28" s="9">
        <v>1601091779.26</v>
      </c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>
        <v>34225565.5</v>
      </c>
      <c r="CZ28" s="9"/>
      <c r="DA28" s="10"/>
      <c r="DB28" s="9">
        <v>9302395212.0900002</v>
      </c>
      <c r="DC28" s="9">
        <v>8055768038.2299995</v>
      </c>
      <c r="DD28" s="9">
        <v>2192800000</v>
      </c>
      <c r="DE28" s="9">
        <v>1122096826.1500001</v>
      </c>
      <c r="DF28" s="9">
        <v>71498114.640000001</v>
      </c>
      <c r="DG28" s="9">
        <v>545453090.44000006</v>
      </c>
      <c r="DH28" s="9">
        <v>3321458.23</v>
      </c>
      <c r="DI28" s="9">
        <v>9112014.7899999991</v>
      </c>
      <c r="DJ28" s="9">
        <v>1655400034.8</v>
      </c>
      <c r="DK28" s="9"/>
      <c r="DL28" s="9"/>
      <c r="DM28" s="10"/>
      <c r="DN28" s="9">
        <v>13655449577.280001</v>
      </c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10"/>
      <c r="EH28" s="9">
        <v>22957844789.369999</v>
      </c>
      <c r="EI28" s="9">
        <v>6265957504.1099997</v>
      </c>
      <c r="EJ28" s="9">
        <v>492500000</v>
      </c>
      <c r="EK28" s="9"/>
      <c r="EL28" s="9">
        <v>2249510920.6199999</v>
      </c>
      <c r="EM28" s="9">
        <v>4306986.5</v>
      </c>
      <c r="EN28" s="9">
        <v>191788274.97</v>
      </c>
      <c r="EO28" s="9"/>
      <c r="EP28" s="9">
        <v>479649.26</v>
      </c>
      <c r="EQ28" s="9">
        <v>17747428.620000001</v>
      </c>
      <c r="ER28" s="9"/>
      <c r="ES28" s="9"/>
      <c r="ET28" s="9"/>
      <c r="EU28" s="9"/>
      <c r="EV28" s="10"/>
      <c r="EW28" s="9">
        <v>9222290764.0799999</v>
      </c>
      <c r="EX28" s="9">
        <v>1718786731.25</v>
      </c>
      <c r="EY28" s="9">
        <v>10941077495.33</v>
      </c>
      <c r="EZ28" s="9"/>
      <c r="FA28" s="10"/>
      <c r="FB28" s="9">
        <v>33898922284.700001</v>
      </c>
      <c r="FC28" s="9">
        <v>8261427064.8299999</v>
      </c>
      <c r="FD28" s="9">
        <v>8261427064.8299999</v>
      </c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>
        <v>8699660338.4099998</v>
      </c>
      <c r="FT28" s="9">
        <v>7766827435.0799999</v>
      </c>
      <c r="FU28" s="9"/>
      <c r="FV28" s="9"/>
      <c r="FW28" s="9"/>
      <c r="FX28" s="9">
        <v>44335930.460000001</v>
      </c>
      <c r="FY28" s="9">
        <v>38536733.609999999</v>
      </c>
      <c r="FZ28" s="9">
        <v>671699304.38</v>
      </c>
      <c r="GA28" s="9">
        <v>115104854.73</v>
      </c>
      <c r="GB28" s="9">
        <v>-63156080.149999999</v>
      </c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>
        <v>-11388145.02</v>
      </c>
      <c r="GO28" s="9">
        <v>6398109.5</v>
      </c>
      <c r="GP28" s="9"/>
      <c r="GQ28" s="9">
        <v>448945855.27999997</v>
      </c>
      <c r="GR28" s="9">
        <v>262184052.22</v>
      </c>
      <c r="GS28" s="9"/>
      <c r="GT28" s="10"/>
      <c r="GU28" s="9">
        <v>261508488.90000001</v>
      </c>
      <c r="GV28" s="9">
        <v>10406651.77</v>
      </c>
      <c r="GW28" s="9">
        <v>15131021.67</v>
      </c>
      <c r="GX28" s="9"/>
      <c r="GY28" s="9"/>
      <c r="GZ28" s="10"/>
      <c r="HA28" s="9">
        <v>256784119</v>
      </c>
      <c r="HB28" s="9">
        <v>169974910.18000001</v>
      </c>
      <c r="HC28" s="9"/>
      <c r="HD28" s="9"/>
      <c r="HE28" s="10"/>
      <c r="HF28" s="9">
        <v>86809208.819999993</v>
      </c>
      <c r="HG28" s="9">
        <v>86809208.819999993</v>
      </c>
      <c r="HH28" s="9"/>
      <c r="HI28" s="9">
        <v>43681989.170000002</v>
      </c>
      <c r="HJ28" s="9">
        <v>43127219.649999999</v>
      </c>
      <c r="HK28" s="9"/>
      <c r="HL28" s="9"/>
      <c r="HM28" s="9">
        <v>4607136.5199999996</v>
      </c>
      <c r="HN28" s="9">
        <v>91416345.340000004</v>
      </c>
      <c r="HO28" s="9">
        <v>46764832.140000001</v>
      </c>
      <c r="HP28" s="9">
        <v>44651513.200000003</v>
      </c>
      <c r="HQ28" s="9">
        <v>8378739491.5100002</v>
      </c>
      <c r="HR28" s="9">
        <v>4265767.25</v>
      </c>
      <c r="HS28" s="9">
        <v>3390050741.0599999</v>
      </c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10"/>
      <c r="IH28" s="9">
        <v>11773055999.82</v>
      </c>
      <c r="II28" s="9"/>
      <c r="IJ28" s="9"/>
      <c r="IK28" s="9">
        <v>9567279158.1700001</v>
      </c>
      <c r="IL28" s="9">
        <v>1079090282.6400001</v>
      </c>
      <c r="IM28" s="9">
        <v>340173176.79000002</v>
      </c>
      <c r="IN28" s="9">
        <v>2689824816.1399999</v>
      </c>
      <c r="IO28" s="9"/>
      <c r="IP28" s="9"/>
      <c r="IQ28" s="9"/>
      <c r="IR28" s="9"/>
      <c r="IS28" s="9"/>
      <c r="IT28" s="9"/>
      <c r="IU28" s="10"/>
      <c r="IV28" s="9">
        <v>13676367433.74</v>
      </c>
      <c r="IW28" s="9">
        <v>-1903311433.9200001</v>
      </c>
      <c r="IX28" s="9">
        <v>2242320.67</v>
      </c>
      <c r="IY28" s="9">
        <v>1432453.92</v>
      </c>
      <c r="IZ28" s="9">
        <v>417630872.45999998</v>
      </c>
      <c r="JA28" s="9"/>
      <c r="JB28" s="9">
        <v>111770000</v>
      </c>
      <c r="JC28" s="9"/>
      <c r="JD28" s="10"/>
      <c r="JE28" s="9">
        <v>533075647.05000001</v>
      </c>
      <c r="JF28" s="9">
        <v>1497291126.0799999</v>
      </c>
      <c r="JG28" s="9">
        <v>240053522</v>
      </c>
      <c r="JH28" s="9"/>
      <c r="JI28" s="9"/>
      <c r="JJ28" s="9">
        <v>316712266.23000002</v>
      </c>
      <c r="JK28" s="9"/>
      <c r="JL28" s="10"/>
      <c r="JM28" s="9">
        <v>2054056914.3099999</v>
      </c>
      <c r="JN28" s="9">
        <v>-1520981267.26</v>
      </c>
      <c r="JO28" s="9">
        <v>134000000</v>
      </c>
      <c r="JP28" s="9">
        <v>34000000</v>
      </c>
      <c r="JQ28" s="9">
        <v>8820584786.5</v>
      </c>
      <c r="JR28" s="9">
        <v>235100000</v>
      </c>
      <c r="JS28" s="9"/>
      <c r="JT28" s="9"/>
      <c r="JU28" s="10"/>
      <c r="JV28" s="9">
        <v>9189684786.5</v>
      </c>
      <c r="JW28" s="9">
        <v>5129347569.1700001</v>
      </c>
      <c r="JX28" s="9">
        <v>579576643.08000004</v>
      </c>
      <c r="JY28" s="9">
        <v>12130680.68</v>
      </c>
      <c r="JZ28" s="9">
        <v>145107584.84999999</v>
      </c>
      <c r="KA28" s="9"/>
      <c r="KB28" s="10"/>
      <c r="KC28" s="9">
        <v>5854031797.1000004</v>
      </c>
      <c r="KD28" s="9">
        <v>3335652989.4000001</v>
      </c>
      <c r="KE28" s="9">
        <v>-1352707.5</v>
      </c>
      <c r="KF28" s="9"/>
      <c r="KG28" s="10"/>
      <c r="KH28" s="9">
        <v>-89992419.280000001</v>
      </c>
      <c r="KI28" s="9">
        <v>4496981219.2399998</v>
      </c>
      <c r="KJ28" s="9">
        <v>4406988799.96</v>
      </c>
      <c r="KK28" s="9">
        <v>86809208.819999993</v>
      </c>
      <c r="KL28" s="9">
        <v>63156080.149999999</v>
      </c>
      <c r="KM28" s="9">
        <v>347261734.37</v>
      </c>
      <c r="KN28" s="9">
        <v>44483186.270000003</v>
      </c>
      <c r="KO28" s="9">
        <v>57494180.82</v>
      </c>
      <c r="KP28" s="9"/>
      <c r="KQ28" s="9"/>
      <c r="KR28" s="9">
        <v>-448945855.27999997</v>
      </c>
      <c r="KS28" s="9">
        <v>602220.56000000006</v>
      </c>
      <c r="KT28" s="9"/>
      <c r="KU28" s="9">
        <v>265964785.15000001</v>
      </c>
      <c r="KV28" s="9">
        <v>11388145.02</v>
      </c>
      <c r="KW28" s="9">
        <v>5507553.7199999997</v>
      </c>
      <c r="KX28" s="9">
        <v>-140340.37</v>
      </c>
      <c r="KY28" s="9">
        <v>-1155456977.77</v>
      </c>
      <c r="KZ28" s="9">
        <v>-1277123460.28</v>
      </c>
      <c r="LA28" s="9">
        <v>96765327.549999997</v>
      </c>
      <c r="LB28" s="9"/>
      <c r="LC28" s="9">
        <v>-1077222.6499999999</v>
      </c>
      <c r="LD28" s="9"/>
      <c r="LE28" s="10"/>
      <c r="LF28" s="9">
        <v>-1903311433.9200001</v>
      </c>
      <c r="LG28" s="9"/>
      <c r="LH28" s="9"/>
      <c r="LI28" s="9"/>
      <c r="LJ28" s="9">
        <v>4406988799.96</v>
      </c>
      <c r="LK28" s="9">
        <v>4496981219.2399998</v>
      </c>
      <c r="LL28" s="9"/>
      <c r="LM28" s="9"/>
      <c r="LN28" s="9"/>
      <c r="LO28" s="10"/>
      <c r="LP28" s="9">
        <v>-89992419.280000001</v>
      </c>
      <c r="LQ28" s="9">
        <v>152366877.69999999</v>
      </c>
      <c r="LR28" s="9">
        <v>43127219.649999999</v>
      </c>
      <c r="LS28" s="9"/>
      <c r="LT28" s="9"/>
      <c r="LU28" s="9">
        <v>3705822.38</v>
      </c>
      <c r="LV28" s="9"/>
      <c r="LW28" s="9"/>
      <c r="LX28" s="9">
        <v>191788274.97</v>
      </c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11" t="s">
        <v>1542</v>
      </c>
      <c r="MM28" s="11"/>
      <c r="MN28" s="9"/>
      <c r="MO28" s="11" t="s">
        <v>1528</v>
      </c>
      <c r="MP28" s="10"/>
      <c r="MQ28" s="11"/>
      <c r="MR28" s="11"/>
      <c r="MS28" s="11"/>
      <c r="MT28" s="10"/>
      <c r="MU28" s="12"/>
      <c r="MV28" s="9">
        <v>3709335.83</v>
      </c>
      <c r="MW28" s="9">
        <v>5888238347.8199997</v>
      </c>
      <c r="MX28" s="9">
        <v>317304389.25999999</v>
      </c>
      <c r="MY28" s="9">
        <v>1684147.01</v>
      </c>
      <c r="MZ28" s="9"/>
      <c r="NA28" s="9"/>
      <c r="NB28" s="9"/>
      <c r="NC28" s="9"/>
      <c r="ND28" s="9">
        <v>7682437705.1899996</v>
      </c>
      <c r="NE28" s="9">
        <v>1989027906.9000001</v>
      </c>
      <c r="NF28" s="9">
        <v>10517974.800000001</v>
      </c>
      <c r="NG28" s="9">
        <v>5682891823.4899998</v>
      </c>
      <c r="NH28" s="9">
        <v>137047992</v>
      </c>
      <c r="NI28" s="9">
        <v>27309176.870000001</v>
      </c>
      <c r="NJ28" s="9"/>
      <c r="NK28" s="9">
        <v>109738815.13</v>
      </c>
      <c r="NL28" s="9"/>
      <c r="NM28" s="9"/>
      <c r="NN28" s="9"/>
      <c r="NO28" s="9"/>
      <c r="NP28" s="9"/>
      <c r="NQ28" s="9"/>
      <c r="NR28" s="9"/>
      <c r="NS28" s="9"/>
      <c r="NT28" s="9">
        <v>2102075187.3800001</v>
      </c>
      <c r="NU28" s="9">
        <v>344362748.62</v>
      </c>
      <c r="NV28" s="9"/>
      <c r="NW28" s="9">
        <v>1757712438.76</v>
      </c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>
        <v>4451534325.6700001</v>
      </c>
      <c r="PC28" s="9">
        <v>11143171.16</v>
      </c>
      <c r="PD28" s="9"/>
      <c r="PE28" s="9">
        <v>546439.52</v>
      </c>
      <c r="PF28" s="9"/>
      <c r="PG28" s="9"/>
      <c r="PH28" s="9"/>
      <c r="PI28" s="9">
        <v>4463223936.3500004</v>
      </c>
      <c r="PJ28" s="9">
        <v>3232388808.73</v>
      </c>
      <c r="PK28" s="9"/>
      <c r="PL28" s="9"/>
      <c r="PM28" s="9"/>
      <c r="PN28" s="9"/>
      <c r="PO28" s="9"/>
      <c r="PP28" s="9"/>
      <c r="PQ28" s="9">
        <v>3232388808.73</v>
      </c>
      <c r="PR28" s="9">
        <v>9332611173.2299995</v>
      </c>
      <c r="PS28" s="9"/>
      <c r="PT28" s="9"/>
      <c r="PU28" s="9"/>
      <c r="PV28" s="9"/>
      <c r="PW28" s="9"/>
      <c r="PX28" s="9"/>
      <c r="PY28" s="9">
        <v>9332611173.2299995</v>
      </c>
      <c r="PZ28" s="9">
        <v>12564999981.959999</v>
      </c>
      <c r="QA28" s="9">
        <v>1276843135</v>
      </c>
      <c r="QB28" s="9">
        <v>159679000</v>
      </c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>
        <v>269142023.58999997</v>
      </c>
      <c r="RJ28" s="9">
        <v>159832739.22999999</v>
      </c>
      <c r="RK28" s="9"/>
      <c r="RL28" s="9">
        <v>849145.88</v>
      </c>
      <c r="RM28" s="9">
        <v>2921338</v>
      </c>
      <c r="RN28" s="9">
        <v>2025086.49</v>
      </c>
      <c r="RO28" s="9"/>
      <c r="RP28" s="9"/>
      <c r="RQ28" s="9"/>
      <c r="RR28" s="9"/>
      <c r="RS28" s="9">
        <v>22608380.93</v>
      </c>
      <c r="RT28" s="9">
        <v>431149734.33999997</v>
      </c>
      <c r="RU28" s="9">
        <v>40690.71</v>
      </c>
      <c r="RV28" s="9">
        <v>111498118.09</v>
      </c>
      <c r="RW28" s="9"/>
      <c r="RX28" s="9"/>
      <c r="RY28" s="9">
        <v>386669.17</v>
      </c>
      <c r="RZ28" s="9">
        <v>8137546.5499999998</v>
      </c>
      <c r="SA28" s="9"/>
      <c r="SB28" s="9"/>
      <c r="SC28" s="9"/>
      <c r="SD28" s="9"/>
      <c r="SE28" s="9"/>
      <c r="SF28" s="9"/>
      <c r="SG28" s="9"/>
      <c r="SH28" s="9">
        <v>1066556729.45</v>
      </c>
      <c r="SI28" s="9">
        <v>148598951.24000001</v>
      </c>
      <c r="SJ28" s="9">
        <v>137943981.28</v>
      </c>
      <c r="SK28" s="9">
        <v>797274334.19000006</v>
      </c>
      <c r="SL28" s="9">
        <v>786619364.23000002</v>
      </c>
      <c r="SM28" s="9"/>
      <c r="SN28" s="9">
        <v>312000</v>
      </c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 t="s">
        <v>1750</v>
      </c>
      <c r="TK28" s="11" t="s">
        <v>1657</v>
      </c>
      <c r="TL28" s="11">
        <v>4177071594.3800001</v>
      </c>
      <c r="TM28" s="11">
        <v>4088196957.77</v>
      </c>
      <c r="TN28" s="11">
        <v>88874636.609999999</v>
      </c>
      <c r="TO28" s="11" t="s">
        <v>1686</v>
      </c>
      <c r="TP28" s="11">
        <v>988672163.37</v>
      </c>
      <c r="TQ28" s="11">
        <v>942048275.65999997</v>
      </c>
      <c r="TR28" s="11">
        <v>46623887.710000001</v>
      </c>
      <c r="TS28" s="11" t="s">
        <v>1672</v>
      </c>
      <c r="TT28" s="11">
        <v>928379143.26999998</v>
      </c>
      <c r="TU28" s="11">
        <v>834847529.69000006</v>
      </c>
      <c r="TV28" s="11">
        <v>93531613.579999998</v>
      </c>
      <c r="TW28" s="11" t="s">
        <v>1708</v>
      </c>
      <c r="TX28" s="11">
        <v>691925289.74000001</v>
      </c>
      <c r="TY28" s="11">
        <v>606100333.61000001</v>
      </c>
      <c r="TZ28" s="11">
        <v>85824956.129999995</v>
      </c>
      <c r="UA28" s="11" t="s">
        <v>1765</v>
      </c>
      <c r="UB28" s="11">
        <v>388320864.04000002</v>
      </c>
      <c r="UC28" s="11">
        <v>453711091.97000003</v>
      </c>
      <c r="UD28" s="11">
        <v>-65390227.93</v>
      </c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>
        <v>1592478192.6300001</v>
      </c>
      <c r="VB28" s="11">
        <v>87.31</v>
      </c>
      <c r="VC28" s="11">
        <v>0</v>
      </c>
      <c r="VD28" s="11">
        <v>28855724.98</v>
      </c>
      <c r="VE28" s="11">
        <v>1.58</v>
      </c>
      <c r="VF28" s="11">
        <v>2885572.5</v>
      </c>
      <c r="VG28" s="11">
        <v>5733071.7599999998</v>
      </c>
      <c r="VH28" s="11">
        <v>0.31</v>
      </c>
      <c r="VI28" s="11">
        <v>1146614.3500000001</v>
      </c>
      <c r="VJ28" s="11">
        <v>62836463.210000001</v>
      </c>
      <c r="VK28" s="11">
        <v>3.45</v>
      </c>
      <c r="VL28" s="11">
        <v>58403572.490000002</v>
      </c>
      <c r="VM28" s="11">
        <v>29405488.629999999</v>
      </c>
      <c r="VN28" s="11">
        <v>15158419.74</v>
      </c>
      <c r="VO28" s="11">
        <v>0</v>
      </c>
      <c r="VP28" s="11">
        <v>353813.7</v>
      </c>
    </row>
    <row r="29" spans="3:588" ht="13.8">
      <c r="C29" t="s">
        <v>1583</v>
      </c>
      <c r="E29" s="11" t="s">
        <v>1619</v>
      </c>
      <c r="F29" s="9">
        <v>2055671413.46</v>
      </c>
      <c r="G29" s="9"/>
      <c r="H29" s="9">
        <v>148200</v>
      </c>
      <c r="I29" s="9">
        <v>13127307.369999999</v>
      </c>
      <c r="J29" s="9">
        <v>201903861</v>
      </c>
      <c r="K29" s="9">
        <v>443378229.22000003</v>
      </c>
      <c r="L29" s="9"/>
      <c r="M29" s="9">
        <v>200700</v>
      </c>
      <c r="N29" s="9"/>
      <c r="O29" s="9">
        <v>3683237892.6999998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>
        <v>281829850.13</v>
      </c>
      <c r="AC29" s="9"/>
      <c r="AD29" s="10"/>
      <c r="AE29" s="9">
        <v>6679497453.8800001</v>
      </c>
      <c r="AF29" s="9"/>
      <c r="AG29" s="9"/>
      <c r="AH29" s="9"/>
      <c r="AI29" s="9"/>
      <c r="AJ29" s="9">
        <v>44560837.149999999</v>
      </c>
      <c r="AK29" s="9">
        <v>29986959.25</v>
      </c>
      <c r="AL29" s="9"/>
      <c r="AM29" s="9">
        <v>6464792846.4099998</v>
      </c>
      <c r="AN29" s="9"/>
      <c r="AO29" s="9">
        <v>2502625079.5</v>
      </c>
      <c r="AP29" s="9"/>
      <c r="AQ29" s="9"/>
      <c r="AR29" s="9"/>
      <c r="AS29" s="9">
        <v>6873590410.9300003</v>
      </c>
      <c r="AT29" s="9"/>
      <c r="AU29" s="9"/>
      <c r="AV29" s="9">
        <v>315992994.75999999</v>
      </c>
      <c r="AW29" s="9">
        <v>80728991.069999993</v>
      </c>
      <c r="AX29" s="9"/>
      <c r="AY29" s="9"/>
      <c r="AZ29" s="9"/>
      <c r="BA29" s="10"/>
      <c r="BB29" s="9">
        <v>16915642811.99</v>
      </c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10"/>
      <c r="BY29" s="9">
        <v>23595140265.869999</v>
      </c>
      <c r="BZ29" s="9">
        <v>1072357048.22</v>
      </c>
      <c r="CA29" s="9"/>
      <c r="CB29" s="9">
        <v>3640000</v>
      </c>
      <c r="CC29" s="9">
        <v>2742898558.4899998</v>
      </c>
      <c r="CD29" s="9">
        <v>4658246855.6000004</v>
      </c>
      <c r="CE29" s="9">
        <v>278828556.5</v>
      </c>
      <c r="CF29" s="9">
        <v>300927199.30000001</v>
      </c>
      <c r="CG29" s="9"/>
      <c r="CH29" s="9">
        <v>23283264.120000001</v>
      </c>
      <c r="CI29" s="9">
        <v>2846864.03</v>
      </c>
      <c r="CJ29" s="9">
        <v>1950755547.5799999</v>
      </c>
      <c r="CK29" s="9"/>
      <c r="CL29" s="9"/>
      <c r="CM29" s="9"/>
      <c r="CN29" s="9">
        <v>1407105363</v>
      </c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>
        <v>508052354.5</v>
      </c>
      <c r="CZ29" s="9"/>
      <c r="DA29" s="10"/>
      <c r="DB29" s="9">
        <v>12948941611.34</v>
      </c>
      <c r="DC29" s="9">
        <v>1061286370</v>
      </c>
      <c r="DD29" s="9"/>
      <c r="DE29" s="9"/>
      <c r="DF29" s="9">
        <v>31675326.739999998</v>
      </c>
      <c r="DG29" s="9"/>
      <c r="DH29" s="9"/>
      <c r="DI29" s="9">
        <v>43356173.229999997</v>
      </c>
      <c r="DJ29" s="9"/>
      <c r="DK29" s="9"/>
      <c r="DL29" s="9"/>
      <c r="DM29" s="10"/>
      <c r="DN29" s="9">
        <v>1136317869.97</v>
      </c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10"/>
      <c r="EH29" s="9">
        <v>14085259481.309999</v>
      </c>
      <c r="EI29" s="9">
        <v>768992731</v>
      </c>
      <c r="EJ29" s="9"/>
      <c r="EK29" s="9"/>
      <c r="EL29" s="9">
        <v>1448918710.3299999</v>
      </c>
      <c r="EM29" s="9">
        <v>1517134547.0899999</v>
      </c>
      <c r="EN29" s="9">
        <v>5644766276.4499998</v>
      </c>
      <c r="EO29" s="9"/>
      <c r="EP29" s="9">
        <v>130068519.69</v>
      </c>
      <c r="EQ29" s="9"/>
      <c r="ER29" s="9"/>
      <c r="ES29" s="9"/>
      <c r="ET29" s="9"/>
      <c r="EU29" s="9"/>
      <c r="EV29" s="10"/>
      <c r="EW29" s="9">
        <v>9509880784.5599995</v>
      </c>
      <c r="EX29" s="9"/>
      <c r="EY29" s="9">
        <v>9509880784.5599995</v>
      </c>
      <c r="EZ29" s="9"/>
      <c r="FA29" s="10"/>
      <c r="FB29" s="9">
        <v>23595140265.869999</v>
      </c>
      <c r="FC29" s="9">
        <v>17756087656.279999</v>
      </c>
      <c r="FD29" s="9">
        <v>17756087656.279999</v>
      </c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>
        <v>16221985936.74</v>
      </c>
      <c r="FT29" s="9">
        <v>13773460087.6</v>
      </c>
      <c r="FU29" s="9"/>
      <c r="FV29" s="9"/>
      <c r="FW29" s="9"/>
      <c r="FX29" s="9">
        <v>205641142.72</v>
      </c>
      <c r="FY29" s="9">
        <v>1957256158.1199999</v>
      </c>
      <c r="FZ29" s="9">
        <v>277113974.58999997</v>
      </c>
      <c r="GA29" s="9">
        <v>17051770.93</v>
      </c>
      <c r="GB29" s="9">
        <v>6527508.9800000004</v>
      </c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>
        <v>14155049.939999999</v>
      </c>
      <c r="GO29" s="9">
        <v>221877.94</v>
      </c>
      <c r="GP29" s="9"/>
      <c r="GQ29" s="9">
        <v>-2241799.41</v>
      </c>
      <c r="GR29" s="9">
        <v>5071658.5999999996</v>
      </c>
      <c r="GS29" s="9"/>
      <c r="GT29" s="10"/>
      <c r="GU29" s="9">
        <v>1551086628.6700001</v>
      </c>
      <c r="GV29" s="9">
        <v>65556679.210000001</v>
      </c>
      <c r="GW29" s="9">
        <v>6635785.6100000003</v>
      </c>
      <c r="GX29" s="9"/>
      <c r="GY29" s="9"/>
      <c r="GZ29" s="10"/>
      <c r="HA29" s="9">
        <v>1610007522.27</v>
      </c>
      <c r="HB29" s="9">
        <v>385003933.19999999</v>
      </c>
      <c r="HC29" s="9"/>
      <c r="HD29" s="9"/>
      <c r="HE29" s="10"/>
      <c r="HF29" s="9">
        <v>1225003589.0699999</v>
      </c>
      <c r="HG29" s="9">
        <v>1225003589.0699999</v>
      </c>
      <c r="HH29" s="9"/>
      <c r="HI29" s="9"/>
      <c r="HJ29" s="9">
        <v>1225003589.0699999</v>
      </c>
      <c r="HK29" s="9">
        <v>1.6</v>
      </c>
      <c r="HL29" s="9">
        <v>1.6</v>
      </c>
      <c r="HM29" s="9">
        <v>51007892.969999999</v>
      </c>
      <c r="HN29" s="9">
        <v>1276011482.04</v>
      </c>
      <c r="HO29" s="9"/>
      <c r="HP29" s="9">
        <v>1276011482.04</v>
      </c>
      <c r="HQ29" s="9">
        <v>20244339134.139999</v>
      </c>
      <c r="HR29" s="9"/>
      <c r="HS29" s="9">
        <v>274833721.19</v>
      </c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10"/>
      <c r="IH29" s="9">
        <v>20519172855.330002</v>
      </c>
      <c r="II29" s="9"/>
      <c r="IJ29" s="9"/>
      <c r="IK29" s="9">
        <v>16129518021.5</v>
      </c>
      <c r="IL29" s="9">
        <v>924769043.66999996</v>
      </c>
      <c r="IM29" s="9">
        <v>1211153676.9400001</v>
      </c>
      <c r="IN29" s="9">
        <v>835796619.82000005</v>
      </c>
      <c r="IO29" s="9"/>
      <c r="IP29" s="9"/>
      <c r="IQ29" s="9"/>
      <c r="IR29" s="9"/>
      <c r="IS29" s="9"/>
      <c r="IT29" s="9"/>
      <c r="IU29" s="10"/>
      <c r="IV29" s="9">
        <v>19101237361.93</v>
      </c>
      <c r="IW29" s="9">
        <v>1417935493.4000001</v>
      </c>
      <c r="IX29" s="9"/>
      <c r="IY29" s="9">
        <v>13933172</v>
      </c>
      <c r="IZ29" s="9">
        <v>278330.78999999998</v>
      </c>
      <c r="JA29" s="9"/>
      <c r="JB29" s="9"/>
      <c r="JC29" s="9"/>
      <c r="JD29" s="10"/>
      <c r="JE29" s="9">
        <v>14211502.789999999</v>
      </c>
      <c r="JF29" s="9">
        <v>1447041418.72</v>
      </c>
      <c r="JG29" s="9"/>
      <c r="JH29" s="9"/>
      <c r="JI29" s="9"/>
      <c r="JJ29" s="9"/>
      <c r="JK29" s="9"/>
      <c r="JL29" s="10"/>
      <c r="JM29" s="9">
        <v>1447041418.72</v>
      </c>
      <c r="JN29" s="9">
        <v>-1432829915.9300001</v>
      </c>
      <c r="JO29" s="9"/>
      <c r="JP29" s="9"/>
      <c r="JQ29" s="9">
        <v>2872763048.2199998</v>
      </c>
      <c r="JR29" s="9"/>
      <c r="JS29" s="9"/>
      <c r="JT29" s="9"/>
      <c r="JU29" s="10"/>
      <c r="JV29" s="9">
        <v>2872763048.2199998</v>
      </c>
      <c r="JW29" s="9">
        <v>3634934726</v>
      </c>
      <c r="JX29" s="9">
        <v>330238279.88999999</v>
      </c>
      <c r="JY29" s="9"/>
      <c r="JZ29" s="9"/>
      <c r="KA29" s="9"/>
      <c r="KB29" s="10"/>
      <c r="KC29" s="9">
        <v>3965173005.8899999</v>
      </c>
      <c r="KD29" s="9">
        <v>-1092409957.6700001</v>
      </c>
      <c r="KE29" s="9"/>
      <c r="KF29" s="9"/>
      <c r="KG29" s="10"/>
      <c r="KH29" s="9">
        <v>-1107304380.2</v>
      </c>
      <c r="KI29" s="9">
        <v>3109335793.6599998</v>
      </c>
      <c r="KJ29" s="9">
        <v>2002031413.46</v>
      </c>
      <c r="KK29" s="9">
        <v>1225003589.0699999</v>
      </c>
      <c r="KL29" s="9">
        <v>-6527508.9800000004</v>
      </c>
      <c r="KM29" s="9">
        <v>217249952.36000001</v>
      </c>
      <c r="KN29" s="9">
        <v>84516527.010000005</v>
      </c>
      <c r="KO29" s="9">
        <v>79288651.140000001</v>
      </c>
      <c r="KP29" s="9"/>
      <c r="KQ29" s="9"/>
      <c r="KR29" s="9">
        <v>2241799.41</v>
      </c>
      <c r="KS29" s="9">
        <v>265449.21000000002</v>
      </c>
      <c r="KT29" s="9"/>
      <c r="KU29" s="9">
        <v>38520669.530000001</v>
      </c>
      <c r="KV29" s="9">
        <v>-14155049.939999999</v>
      </c>
      <c r="KW29" s="9">
        <v>19522445.100000001</v>
      </c>
      <c r="KX29" s="9"/>
      <c r="KY29" s="9">
        <v>-439134642.31</v>
      </c>
      <c r="KZ29" s="9">
        <v>784063035.70000005</v>
      </c>
      <c r="LA29" s="9">
        <v>-580219364.92999995</v>
      </c>
      <c r="LB29" s="9"/>
      <c r="LC29" s="9">
        <v>9309629.2699999996</v>
      </c>
      <c r="LD29" s="9"/>
      <c r="LE29" s="10"/>
      <c r="LF29" s="9">
        <v>1417935493.4000001</v>
      </c>
      <c r="LG29" s="9"/>
      <c r="LH29" s="9"/>
      <c r="LI29" s="9"/>
      <c r="LJ29" s="9">
        <v>2002031413.46</v>
      </c>
      <c r="LK29" s="9">
        <v>3109335793.6599998</v>
      </c>
      <c r="LL29" s="9"/>
      <c r="LM29" s="9"/>
      <c r="LN29" s="9"/>
      <c r="LO29" s="10"/>
      <c r="LP29" s="9">
        <v>-1107304380.2</v>
      </c>
      <c r="LQ29" s="9">
        <v>4803201511.3400002</v>
      </c>
      <c r="LR29" s="9">
        <v>1225003589.0699999</v>
      </c>
      <c r="LS29" s="9"/>
      <c r="LT29" s="9">
        <v>153798546.19999999</v>
      </c>
      <c r="LU29" s="9">
        <v>114820138.88</v>
      </c>
      <c r="LV29" s="9">
        <v>114820138.88</v>
      </c>
      <c r="LW29" s="9"/>
      <c r="LX29" s="9">
        <v>5644766276.4499998</v>
      </c>
      <c r="LY29" s="9"/>
      <c r="LZ29" s="9"/>
      <c r="MA29" s="9"/>
      <c r="MB29" s="9"/>
      <c r="MC29" s="9"/>
      <c r="MD29" s="9"/>
      <c r="ME29" s="9"/>
      <c r="MF29" s="9"/>
      <c r="MG29" s="9"/>
      <c r="MH29" s="9">
        <v>-248900</v>
      </c>
      <c r="MI29" s="9">
        <v>198400</v>
      </c>
      <c r="MJ29" s="9">
        <v>-309700</v>
      </c>
      <c r="MK29" s="9">
        <v>0</v>
      </c>
      <c r="ML29" s="11" t="s">
        <v>1589</v>
      </c>
      <c r="MM29" s="11" t="s">
        <v>1736</v>
      </c>
      <c r="MN29" s="9">
        <v>1600000</v>
      </c>
      <c r="MO29" s="11" t="s">
        <v>1528</v>
      </c>
      <c r="MP29" s="10"/>
      <c r="MQ29" s="11" t="s">
        <v>1596</v>
      </c>
      <c r="MR29" s="11" t="s">
        <v>1736</v>
      </c>
      <c r="MS29" s="11" t="s">
        <v>1528</v>
      </c>
      <c r="MT29" s="10"/>
      <c r="MU29" s="12">
        <v>43951</v>
      </c>
      <c r="MV29" s="9">
        <v>0</v>
      </c>
      <c r="MW29" s="9">
        <v>2700006303.79</v>
      </c>
      <c r="MX29" s="9">
        <v>981708102.64999998</v>
      </c>
      <c r="MY29" s="9">
        <v>1523486.26</v>
      </c>
      <c r="MZ29" s="9"/>
      <c r="NA29" s="9"/>
      <c r="NB29" s="9"/>
      <c r="NC29" s="9"/>
      <c r="ND29" s="9">
        <v>8520120792.1400003</v>
      </c>
      <c r="NE29" s="9">
        <v>2055327945.73</v>
      </c>
      <c r="NF29" s="9"/>
      <c r="NG29" s="9">
        <v>6464792846.4099998</v>
      </c>
      <c r="NH29" s="9">
        <v>259960159.33000001</v>
      </c>
      <c r="NI29" s="9">
        <v>215399322.18000001</v>
      </c>
      <c r="NJ29" s="9"/>
      <c r="NK29" s="9">
        <v>44560837.149999999</v>
      </c>
      <c r="NL29" s="9"/>
      <c r="NM29" s="9"/>
      <c r="NN29" s="9"/>
      <c r="NO29" s="9"/>
      <c r="NP29" s="9"/>
      <c r="NQ29" s="9"/>
      <c r="NR29" s="9"/>
      <c r="NS29" s="9"/>
      <c r="NT29" s="9">
        <v>7695739119.7299995</v>
      </c>
      <c r="NU29" s="9">
        <v>822148708.79999995</v>
      </c>
      <c r="NV29" s="9"/>
      <c r="NW29" s="9">
        <v>6873590410.9300003</v>
      </c>
      <c r="NX29" s="9">
        <v>7652451287.9499998</v>
      </c>
      <c r="NY29" s="9">
        <v>785642785.71000004</v>
      </c>
      <c r="NZ29" s="9">
        <v>0</v>
      </c>
      <c r="OA29" s="9">
        <v>6866808502.2399998</v>
      </c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>
        <v>2055671413.46</v>
      </c>
      <c r="PC29" s="9"/>
      <c r="PD29" s="9"/>
      <c r="PE29" s="9"/>
      <c r="PF29" s="9"/>
      <c r="PG29" s="9"/>
      <c r="PH29" s="9"/>
      <c r="PI29" s="9">
        <v>2055671413.46</v>
      </c>
      <c r="PJ29" s="9">
        <v>1072357048.22</v>
      </c>
      <c r="PK29" s="9"/>
      <c r="PL29" s="9"/>
      <c r="PM29" s="9"/>
      <c r="PN29" s="9"/>
      <c r="PO29" s="9"/>
      <c r="PP29" s="9"/>
      <c r="PQ29" s="9">
        <v>1072357048.22</v>
      </c>
      <c r="PR29" s="9">
        <v>2468391733</v>
      </c>
      <c r="PS29" s="9"/>
      <c r="PT29" s="9"/>
      <c r="PU29" s="9"/>
      <c r="PV29" s="9"/>
      <c r="PW29" s="9"/>
      <c r="PX29" s="9"/>
      <c r="PY29" s="9">
        <v>2468391733</v>
      </c>
      <c r="PZ29" s="9">
        <v>3540748781.2200003</v>
      </c>
      <c r="QA29" s="9">
        <v>1407105363</v>
      </c>
      <c r="QB29" s="9"/>
      <c r="QC29" s="9">
        <v>508052354.5</v>
      </c>
      <c r="QD29" s="9">
        <v>-2507248.62</v>
      </c>
      <c r="QE29" s="9"/>
      <c r="QF29" s="9">
        <v>5071658.5999999996</v>
      </c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>
        <v>13933172</v>
      </c>
      <c r="QR29" s="9"/>
      <c r="QS29" s="9"/>
      <c r="QT29" s="9"/>
      <c r="QU29" s="9"/>
      <c r="QV29" s="9"/>
      <c r="QW29" s="9">
        <v>59186342.810000002</v>
      </c>
      <c r="QX29" s="9"/>
      <c r="QY29" s="9">
        <v>75683924.790000007</v>
      </c>
      <c r="QZ29" s="9">
        <v>11214261.640000001</v>
      </c>
      <c r="RA29" s="9"/>
      <c r="RB29" s="9">
        <v>64469663.149999999</v>
      </c>
      <c r="RC29" s="9">
        <v>0</v>
      </c>
      <c r="RD29" s="9">
        <v>-6527508.9800000004</v>
      </c>
      <c r="RE29" s="9"/>
      <c r="RF29" s="9"/>
      <c r="RG29" s="9"/>
      <c r="RH29" s="9"/>
      <c r="RI29" s="9">
        <v>38520669.530000001</v>
      </c>
      <c r="RJ29" s="9">
        <v>27347204.43</v>
      </c>
      <c r="RK29" s="9"/>
      <c r="RL29" s="9">
        <v>0</v>
      </c>
      <c r="RM29" s="9">
        <v>5878305.8300000001</v>
      </c>
      <c r="RN29" s="9"/>
      <c r="RO29" s="9"/>
      <c r="RP29" s="9"/>
      <c r="RQ29" s="9"/>
      <c r="RR29" s="9"/>
      <c r="RS29" s="9">
        <v>803874297.84000003</v>
      </c>
      <c r="RT29" s="9">
        <v>121015884.75</v>
      </c>
      <c r="RU29" s="9">
        <v>240557227.34999999</v>
      </c>
      <c r="RV29" s="9">
        <v>132615421.94</v>
      </c>
      <c r="RW29" s="9">
        <v>213256080.16</v>
      </c>
      <c r="RX29" s="9">
        <v>2520881.7400000002</v>
      </c>
      <c r="RY29" s="9"/>
      <c r="RZ29" s="9"/>
      <c r="SA29" s="9">
        <v>25</v>
      </c>
      <c r="SB29" s="9"/>
      <c r="SC29" s="9"/>
      <c r="SD29" s="9"/>
      <c r="SE29" s="9"/>
      <c r="SF29" s="9"/>
      <c r="SG29" s="9"/>
      <c r="SH29" s="9">
        <v>891929679.99000001</v>
      </c>
      <c r="SI29" s="9">
        <v>259651153.56</v>
      </c>
      <c r="SJ29" s="9">
        <v>295273743.44999999</v>
      </c>
      <c r="SK29" s="9">
        <v>676310279.17999995</v>
      </c>
      <c r="SL29" s="9">
        <v>711932869.07000005</v>
      </c>
      <c r="SM29" s="9"/>
      <c r="SN29" s="9">
        <v>4620935.72</v>
      </c>
      <c r="SO29" s="11" t="s">
        <v>1753</v>
      </c>
      <c r="SP29" s="11" t="s">
        <v>1718</v>
      </c>
      <c r="SQ29" s="11">
        <v>12396602514.809999</v>
      </c>
      <c r="SR29" s="11">
        <v>9574593874.4799995</v>
      </c>
      <c r="SS29" s="11">
        <v>2822008640.3299999</v>
      </c>
      <c r="ST29" s="11" t="s">
        <v>1714</v>
      </c>
      <c r="SU29" s="11">
        <v>5281486391.1499996</v>
      </c>
      <c r="SV29" s="11">
        <v>4190983991.2399998</v>
      </c>
      <c r="SW29" s="11">
        <v>1090502399.9100001</v>
      </c>
      <c r="SX29" s="11" t="s">
        <v>1719</v>
      </c>
      <c r="SY29" s="11">
        <v>77998750.319999993</v>
      </c>
      <c r="SZ29" s="11">
        <v>7882221.8799999999</v>
      </c>
      <c r="TA29" s="11">
        <v>70116528.439999998</v>
      </c>
      <c r="TB29" s="11"/>
      <c r="TC29" s="11"/>
      <c r="TD29" s="11"/>
      <c r="TE29" s="11"/>
      <c r="TF29" s="11"/>
      <c r="TG29" s="11"/>
      <c r="TH29" s="11"/>
      <c r="TI29" s="11"/>
      <c r="TJ29" s="11" t="s">
        <v>1751</v>
      </c>
      <c r="TK29" s="11" t="s">
        <v>1653</v>
      </c>
      <c r="TL29" s="11">
        <v>17756087656.279999</v>
      </c>
      <c r="TM29" s="11">
        <v>13773460087.6</v>
      </c>
      <c r="TN29" s="11">
        <v>3982627568.6799998</v>
      </c>
      <c r="TO29" s="11"/>
      <c r="TP29" s="11"/>
      <c r="TQ29" s="11"/>
      <c r="TR29" s="11"/>
      <c r="TS29" s="11"/>
      <c r="TT29" s="11"/>
      <c r="TU29" s="11"/>
      <c r="TV29" s="11"/>
      <c r="TW29" s="11"/>
      <c r="TX29" s="11"/>
      <c r="TY29" s="11"/>
      <c r="TZ29" s="11"/>
      <c r="UA29" s="11"/>
      <c r="UB29" s="11"/>
      <c r="UC29" s="11"/>
      <c r="UD29" s="11"/>
      <c r="UE29" s="11" t="s">
        <v>1641</v>
      </c>
      <c r="UF29" s="11" t="s">
        <v>1722</v>
      </c>
      <c r="UG29" s="11">
        <v>17756087656.279999</v>
      </c>
      <c r="UH29" s="11">
        <v>13773460087.6</v>
      </c>
      <c r="UI29" s="11">
        <v>3982627568.6799998</v>
      </c>
      <c r="UJ29" s="11"/>
      <c r="UK29" s="11"/>
      <c r="UL29" s="11"/>
      <c r="UM29" s="11"/>
      <c r="UN29" s="11"/>
      <c r="UO29" s="11"/>
      <c r="UP29" s="11"/>
      <c r="UQ29" s="11"/>
      <c r="UR29" s="11"/>
      <c r="US29" s="11"/>
      <c r="UT29" s="11"/>
      <c r="UU29" s="11"/>
      <c r="UV29" s="11"/>
      <c r="UW29" s="11"/>
      <c r="UX29" s="11"/>
      <c r="UY29" s="11"/>
      <c r="UZ29" s="11"/>
      <c r="VA29" s="11">
        <v>13140447.82</v>
      </c>
      <c r="VB29" s="11">
        <v>100</v>
      </c>
      <c r="VC29" s="11">
        <v>13140.43</v>
      </c>
      <c r="VD29" s="11">
        <v>0</v>
      </c>
      <c r="VE29" s="11">
        <v>0</v>
      </c>
      <c r="VF29" s="11">
        <v>0</v>
      </c>
      <c r="VG29" s="11">
        <v>0</v>
      </c>
      <c r="VH29" s="11">
        <v>0</v>
      </c>
      <c r="VI29" s="11">
        <v>0</v>
      </c>
      <c r="VJ29" s="11">
        <v>0</v>
      </c>
      <c r="VK29" s="11">
        <v>0</v>
      </c>
      <c r="VL29" s="11">
        <v>0</v>
      </c>
      <c r="VM29" s="11">
        <v>0</v>
      </c>
      <c r="VN29" s="11">
        <v>0</v>
      </c>
      <c r="VO29" s="11">
        <v>0</v>
      </c>
      <c r="VP29" s="11">
        <v>0</v>
      </c>
    </row>
    <row r="30" spans="3:588" ht="13.8">
      <c r="C30" t="s">
        <v>1584</v>
      </c>
      <c r="E30" s="11" t="s">
        <v>1620</v>
      </c>
      <c r="F30" s="9">
        <v>7108941550.1199999</v>
      </c>
      <c r="G30" s="9"/>
      <c r="H30" s="9"/>
      <c r="I30" s="9">
        <v>516625981.67000002</v>
      </c>
      <c r="J30" s="9">
        <v>310265305.87</v>
      </c>
      <c r="K30" s="9">
        <v>35065724.039999999</v>
      </c>
      <c r="L30" s="9"/>
      <c r="M30" s="9"/>
      <c r="N30" s="9">
        <v>1008212.1</v>
      </c>
      <c r="O30" s="9">
        <v>583100135.66999996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>
        <v>166172015.41</v>
      </c>
      <c r="AC30" s="9"/>
      <c r="AD30" s="10"/>
      <c r="AE30" s="9">
        <v>8721178924.8799992</v>
      </c>
      <c r="AF30" s="9"/>
      <c r="AG30" s="9"/>
      <c r="AH30" s="9">
        <v>100000000</v>
      </c>
      <c r="AI30" s="9"/>
      <c r="AJ30" s="9">
        <v>532190.42000000004</v>
      </c>
      <c r="AK30" s="9">
        <v>67967496.689999998</v>
      </c>
      <c r="AL30" s="9"/>
      <c r="AM30" s="9">
        <v>84755272608.270004</v>
      </c>
      <c r="AN30" s="9"/>
      <c r="AO30" s="9">
        <v>10481959472.98</v>
      </c>
      <c r="AP30" s="9"/>
      <c r="AQ30" s="9">
        <v>20380.419999999998</v>
      </c>
      <c r="AR30" s="9"/>
      <c r="AS30" s="9">
        <v>95483498.590000004</v>
      </c>
      <c r="AT30" s="9"/>
      <c r="AU30" s="9"/>
      <c r="AV30" s="9">
        <v>16796691.129999999</v>
      </c>
      <c r="AW30" s="9">
        <v>10132795.58</v>
      </c>
      <c r="AX30" s="9">
        <v>268359503.93000001</v>
      </c>
      <c r="AY30" s="9">
        <v>995333102.14999998</v>
      </c>
      <c r="AZ30" s="9"/>
      <c r="BA30" s="10"/>
      <c r="BB30" s="9">
        <v>96791857740.160004</v>
      </c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10"/>
      <c r="BY30" s="9">
        <v>105513036665.03999</v>
      </c>
      <c r="BZ30" s="9"/>
      <c r="CA30" s="9"/>
      <c r="CB30" s="9"/>
      <c r="CC30" s="9">
        <v>1157969684.95</v>
      </c>
      <c r="CD30" s="9">
        <v>33842624.030000001</v>
      </c>
      <c r="CE30" s="9">
        <v>80554115.620000005</v>
      </c>
      <c r="CF30" s="9">
        <v>26648566.059999999</v>
      </c>
      <c r="CG30" s="9"/>
      <c r="CH30" s="9">
        <v>68604181.989999995</v>
      </c>
      <c r="CI30" s="9">
        <v>55763700</v>
      </c>
      <c r="CJ30" s="9">
        <v>1969139598.1099999</v>
      </c>
      <c r="CK30" s="9"/>
      <c r="CL30" s="9"/>
      <c r="CM30" s="9"/>
      <c r="CN30" s="9">
        <v>8702234693.1599998</v>
      </c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>
        <v>3054492997.46</v>
      </c>
      <c r="CZ30" s="9"/>
      <c r="DA30" s="10"/>
      <c r="DB30" s="9">
        <v>15149250161.379999</v>
      </c>
      <c r="DC30" s="9">
        <v>37862731776.32</v>
      </c>
      <c r="DD30" s="9">
        <v>12359973075.049999</v>
      </c>
      <c r="DE30" s="9">
        <v>13957875545.700001</v>
      </c>
      <c r="DF30" s="9"/>
      <c r="DG30" s="9">
        <v>2071614946.1900001</v>
      </c>
      <c r="DH30" s="9"/>
      <c r="DI30" s="9">
        <v>7796627.4400000004</v>
      </c>
      <c r="DJ30" s="9">
        <v>748637.01</v>
      </c>
      <c r="DK30" s="9">
        <v>504307525.04000002</v>
      </c>
      <c r="DL30" s="9"/>
      <c r="DM30" s="10"/>
      <c r="DN30" s="9">
        <v>66765048132.75</v>
      </c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10"/>
      <c r="EH30" s="9">
        <v>81914298294.130005</v>
      </c>
      <c r="EI30" s="9">
        <v>10842353869.99</v>
      </c>
      <c r="EJ30" s="9">
        <v>1000000000</v>
      </c>
      <c r="EK30" s="9"/>
      <c r="EL30" s="9">
        <v>11368991456.450001</v>
      </c>
      <c r="EM30" s="9">
        <v>988152353.09000003</v>
      </c>
      <c r="EN30" s="9">
        <v>-1129251272.7</v>
      </c>
      <c r="EO30" s="9"/>
      <c r="EP30" s="9"/>
      <c r="EQ30" s="9">
        <v>896797.78</v>
      </c>
      <c r="ER30" s="9">
        <v>5492505</v>
      </c>
      <c r="ES30" s="9"/>
      <c r="ET30" s="9"/>
      <c r="EU30" s="9"/>
      <c r="EV30" s="10"/>
      <c r="EW30" s="9">
        <v>23076635709.610001</v>
      </c>
      <c r="EX30" s="9">
        <v>522102661.30000001</v>
      </c>
      <c r="EY30" s="9">
        <v>23598738370.91</v>
      </c>
      <c r="EZ30" s="9"/>
      <c r="FA30" s="10"/>
      <c r="FB30" s="9">
        <v>105513036665.03999</v>
      </c>
      <c r="FC30" s="9">
        <v>5774570152.1300001</v>
      </c>
      <c r="FD30" s="9">
        <v>5736935875.7799997</v>
      </c>
      <c r="FE30" s="9">
        <v>37634276.350000001</v>
      </c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>
        <v>5776833169.8999996</v>
      </c>
      <c r="FT30" s="9">
        <v>1745334228.6700001</v>
      </c>
      <c r="FU30" s="9"/>
      <c r="FV30" s="9">
        <v>3199.22</v>
      </c>
      <c r="FW30" s="9"/>
      <c r="FX30" s="9">
        <v>67976280.780000001</v>
      </c>
      <c r="FY30" s="9">
        <v>13052359.140000001</v>
      </c>
      <c r="FZ30" s="9">
        <v>422270947.31999999</v>
      </c>
      <c r="GA30" s="9">
        <v>3444864965.9699998</v>
      </c>
      <c r="GB30" s="9">
        <v>-38908031.759999998</v>
      </c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>
        <v>14550537.810000001</v>
      </c>
      <c r="GO30" s="9">
        <v>8382659.0999999996</v>
      </c>
      <c r="GP30" s="9"/>
      <c r="GQ30" s="9">
        <v>-1546436.08</v>
      </c>
      <c r="GR30" s="9">
        <v>125501337.13</v>
      </c>
      <c r="GS30" s="9"/>
      <c r="GT30" s="10"/>
      <c r="GU30" s="9">
        <v>136242421.09</v>
      </c>
      <c r="GV30" s="9">
        <v>4319840.01</v>
      </c>
      <c r="GW30" s="9">
        <v>7055165.75</v>
      </c>
      <c r="GX30" s="9"/>
      <c r="GY30" s="9"/>
      <c r="GZ30" s="10"/>
      <c r="HA30" s="9">
        <v>133507095.34999999</v>
      </c>
      <c r="HB30" s="9">
        <v>29100975.829999998</v>
      </c>
      <c r="HC30" s="9"/>
      <c r="HD30" s="9"/>
      <c r="HE30" s="10"/>
      <c r="HF30" s="9">
        <v>104406119.52</v>
      </c>
      <c r="HG30" s="9">
        <v>104406119.52</v>
      </c>
      <c r="HH30" s="9"/>
      <c r="HI30" s="9">
        <v>2167757.9</v>
      </c>
      <c r="HJ30" s="9">
        <v>102238361.62</v>
      </c>
      <c r="HK30" s="9"/>
      <c r="HL30" s="9"/>
      <c r="HM30" s="9"/>
      <c r="HN30" s="9">
        <v>104406119.52</v>
      </c>
      <c r="HO30" s="9">
        <v>2167757.9</v>
      </c>
      <c r="HP30" s="9">
        <v>102238361.62</v>
      </c>
      <c r="HQ30" s="9">
        <v>6540085576.21</v>
      </c>
      <c r="HR30" s="9"/>
      <c r="HS30" s="9">
        <v>428256123.79000002</v>
      </c>
      <c r="HT30" s="9"/>
      <c r="HU30" s="9"/>
      <c r="HV30" s="9"/>
      <c r="HW30" s="9"/>
      <c r="HX30" s="9">
        <v>38077840.170000002</v>
      </c>
      <c r="HY30" s="9"/>
      <c r="HZ30" s="9"/>
      <c r="IA30" s="9"/>
      <c r="IB30" s="9"/>
      <c r="IC30" s="9"/>
      <c r="ID30" s="9"/>
      <c r="IE30" s="9"/>
      <c r="IF30" s="9"/>
      <c r="IG30" s="10"/>
      <c r="IH30" s="9">
        <v>7006419540.1700001</v>
      </c>
      <c r="II30" s="9"/>
      <c r="IJ30" s="9"/>
      <c r="IK30" s="9">
        <v>2630380652.6999998</v>
      </c>
      <c r="IL30" s="9">
        <v>1264412358.77</v>
      </c>
      <c r="IM30" s="9">
        <v>321976874.13999999</v>
      </c>
      <c r="IN30" s="9">
        <v>368619833.13</v>
      </c>
      <c r="IO30" s="9">
        <v>-13497350</v>
      </c>
      <c r="IP30" s="9"/>
      <c r="IQ30" s="9"/>
      <c r="IR30" s="9">
        <v>3413.88</v>
      </c>
      <c r="IS30" s="9"/>
      <c r="IT30" s="9"/>
      <c r="IU30" s="10"/>
      <c r="IV30" s="9">
        <v>4571895782.6199999</v>
      </c>
      <c r="IW30" s="9">
        <v>2434523757.5500002</v>
      </c>
      <c r="IX30" s="9">
        <v>49000000</v>
      </c>
      <c r="IY30" s="9">
        <v>14731143.18</v>
      </c>
      <c r="IZ30" s="9">
        <v>930036</v>
      </c>
      <c r="JA30" s="9"/>
      <c r="JB30" s="9">
        <v>700800000</v>
      </c>
      <c r="JC30" s="9"/>
      <c r="JD30" s="10"/>
      <c r="JE30" s="9">
        <v>765461179.17999995</v>
      </c>
      <c r="JF30" s="9">
        <v>3545707406.8600001</v>
      </c>
      <c r="JG30" s="9">
        <v>500000000</v>
      </c>
      <c r="JH30" s="9"/>
      <c r="JI30" s="9"/>
      <c r="JJ30" s="9"/>
      <c r="JK30" s="9"/>
      <c r="JL30" s="10"/>
      <c r="JM30" s="9">
        <v>4045707406.8600001</v>
      </c>
      <c r="JN30" s="9">
        <v>-3280246227.6799998</v>
      </c>
      <c r="JO30" s="9">
        <v>36400000</v>
      </c>
      <c r="JP30" s="9">
        <v>36400000</v>
      </c>
      <c r="JQ30" s="9">
        <v>22445960808.529999</v>
      </c>
      <c r="JR30" s="9"/>
      <c r="JS30" s="9"/>
      <c r="JT30" s="9"/>
      <c r="JU30" s="10"/>
      <c r="JV30" s="9">
        <v>22482360808.529999</v>
      </c>
      <c r="JW30" s="9">
        <v>20851440878.290001</v>
      </c>
      <c r="JX30" s="9">
        <v>3987523322.1599998</v>
      </c>
      <c r="JY30" s="9"/>
      <c r="JZ30" s="9">
        <v>252413008.47999999</v>
      </c>
      <c r="KA30" s="9"/>
      <c r="KB30" s="10"/>
      <c r="KC30" s="9">
        <v>25091377208.93</v>
      </c>
      <c r="KD30" s="9">
        <v>-2609016400.4000001</v>
      </c>
      <c r="KE30" s="9">
        <v>-928411.57</v>
      </c>
      <c r="KF30" s="9"/>
      <c r="KG30" s="10"/>
      <c r="KH30" s="9">
        <v>-3455667282.0999999</v>
      </c>
      <c r="KI30" s="9">
        <v>10295386747.92</v>
      </c>
      <c r="KJ30" s="9">
        <v>6839719465.8199997</v>
      </c>
      <c r="KK30" s="9">
        <v>104406119.52</v>
      </c>
      <c r="KL30" s="9">
        <v>38908031.759999998</v>
      </c>
      <c r="KM30" s="9">
        <v>135868915.88</v>
      </c>
      <c r="KN30" s="9">
        <v>6508691.0800000001</v>
      </c>
      <c r="KO30" s="9">
        <v>7747888.2199999997</v>
      </c>
      <c r="KP30" s="9"/>
      <c r="KQ30" s="9"/>
      <c r="KR30" s="9">
        <v>1546436.08</v>
      </c>
      <c r="KS30" s="9">
        <v>1621.5</v>
      </c>
      <c r="KT30" s="9"/>
      <c r="KU30" s="9">
        <v>3465272657.0100002</v>
      </c>
      <c r="KV30" s="9">
        <v>-14550537.810000001</v>
      </c>
      <c r="KW30" s="9">
        <v>-4288653.8499999996</v>
      </c>
      <c r="KX30" s="9">
        <v>7796627.4400000004</v>
      </c>
      <c r="KY30" s="9">
        <v>-370241419.86000001</v>
      </c>
      <c r="KZ30" s="9">
        <v>42855268.869999997</v>
      </c>
      <c r="LA30" s="9">
        <v>-987307888.28999996</v>
      </c>
      <c r="LB30" s="9"/>
      <c r="LC30" s="9"/>
      <c r="LD30" s="9"/>
      <c r="LE30" s="10"/>
      <c r="LF30" s="9">
        <v>2434523757.5500002</v>
      </c>
      <c r="LG30" s="9"/>
      <c r="LH30" s="9"/>
      <c r="LI30" s="9"/>
      <c r="LJ30" s="9">
        <v>6839719465.8199997</v>
      </c>
      <c r="LK30" s="9">
        <v>10295386747.92</v>
      </c>
      <c r="LL30" s="9"/>
      <c r="LM30" s="9"/>
      <c r="LN30" s="9"/>
      <c r="LO30" s="10"/>
      <c r="LP30" s="9">
        <v>-3455667282.0999999</v>
      </c>
      <c r="LQ30" s="9">
        <v>-1175725934.3199999</v>
      </c>
      <c r="LR30" s="9">
        <v>102238361.62</v>
      </c>
      <c r="LS30" s="9"/>
      <c r="LT30" s="9"/>
      <c r="LU30" s="9"/>
      <c r="LV30" s="9"/>
      <c r="LW30" s="9"/>
      <c r="LX30" s="9">
        <v>-1129251272.7</v>
      </c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11" t="s">
        <v>1732</v>
      </c>
      <c r="MM30" s="11"/>
      <c r="MN30" s="9"/>
      <c r="MO30" s="11" t="s">
        <v>1528</v>
      </c>
      <c r="MP30" s="10"/>
      <c r="MQ30" s="11"/>
      <c r="MR30" s="11"/>
      <c r="MS30" s="11"/>
      <c r="MT30" s="10"/>
      <c r="MU30" s="12"/>
      <c r="MV30" s="9">
        <v>288914778.06999999</v>
      </c>
      <c r="MW30" s="9">
        <v>899242.13</v>
      </c>
      <c r="MX30" s="9">
        <v>22617775.68</v>
      </c>
      <c r="MY30" s="9">
        <v>0</v>
      </c>
      <c r="MZ30" s="9"/>
      <c r="NA30" s="9"/>
      <c r="NB30" s="9"/>
      <c r="NC30" s="9">
        <v>270146168.10000002</v>
      </c>
      <c r="ND30" s="9">
        <v>106613914134.97</v>
      </c>
      <c r="NE30" s="9">
        <v>21815515476.220001</v>
      </c>
      <c r="NF30" s="9">
        <v>43126050.479999997</v>
      </c>
      <c r="NG30" s="9">
        <v>84755272608.270004</v>
      </c>
      <c r="NH30" s="9">
        <v>2042524.45</v>
      </c>
      <c r="NI30" s="9">
        <v>1510334.03</v>
      </c>
      <c r="NJ30" s="9"/>
      <c r="NK30" s="9">
        <v>532190.42000000004</v>
      </c>
      <c r="NL30" s="9">
        <v>20380.419999999998</v>
      </c>
      <c r="NM30" s="9"/>
      <c r="NN30" s="9"/>
      <c r="NO30" s="9">
        <v>20380.419999999998</v>
      </c>
      <c r="NP30" s="9"/>
      <c r="NQ30" s="9"/>
      <c r="NR30" s="9"/>
      <c r="NS30" s="9"/>
      <c r="NT30" s="9">
        <v>152568982.03</v>
      </c>
      <c r="NU30" s="9">
        <v>57085483.439999998</v>
      </c>
      <c r="NV30" s="9"/>
      <c r="NW30" s="9">
        <v>95483498.590000004</v>
      </c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>
        <v>7108939875.6899996</v>
      </c>
      <c r="PC30" s="9">
        <v>1674.43</v>
      </c>
      <c r="PD30" s="9"/>
      <c r="PE30" s="9"/>
      <c r="PF30" s="9"/>
      <c r="PG30" s="9"/>
      <c r="PH30" s="9"/>
      <c r="PI30" s="9">
        <v>7108941550.1199999</v>
      </c>
      <c r="PJ30" s="9"/>
      <c r="PK30" s="9"/>
      <c r="PL30" s="9"/>
      <c r="PM30" s="9"/>
      <c r="PN30" s="9"/>
      <c r="PO30" s="9"/>
      <c r="PP30" s="9"/>
      <c r="PQ30" s="9"/>
      <c r="PR30" s="9">
        <v>37855739894.059998</v>
      </c>
      <c r="PS30" s="9">
        <v>618440130</v>
      </c>
      <c r="PT30" s="9"/>
      <c r="PU30" s="9">
        <v>397511961</v>
      </c>
      <c r="PV30" s="9">
        <v>607428418</v>
      </c>
      <c r="PW30" s="9"/>
      <c r="PX30" s="9"/>
      <c r="PY30" s="9">
        <v>39479120403.059998</v>
      </c>
      <c r="PZ30" s="9">
        <v>39479120403.059998</v>
      </c>
      <c r="QA30" s="9">
        <v>1616388626.74</v>
      </c>
      <c r="QB30" s="9">
        <v>5877713848.1300001</v>
      </c>
      <c r="QC30" s="9">
        <v>3000000000</v>
      </c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>
        <v>4618984.5</v>
      </c>
      <c r="RD30" s="9">
        <v>0</v>
      </c>
      <c r="RE30" s="9"/>
      <c r="RF30" s="9"/>
      <c r="RG30" s="9"/>
      <c r="RH30" s="9"/>
      <c r="RI30" s="9">
        <v>3770137130.3800001</v>
      </c>
      <c r="RJ30" s="9">
        <v>28101369.699999999</v>
      </c>
      <c r="RK30" s="9">
        <v>537398246.42999995</v>
      </c>
      <c r="RL30" s="9">
        <v>75911901.450000003</v>
      </c>
      <c r="RM30" s="9">
        <v>164315550.27000001</v>
      </c>
      <c r="RN30" s="9"/>
      <c r="RO30" s="9"/>
      <c r="RP30" s="9"/>
      <c r="RQ30" s="9"/>
      <c r="RR30" s="9"/>
      <c r="RS30" s="9">
        <v>7205377.6500000004</v>
      </c>
      <c r="RT30" s="9">
        <v>269771013.76999998</v>
      </c>
      <c r="RU30" s="9">
        <v>1188883.53</v>
      </c>
      <c r="RV30" s="9">
        <v>49614686.950000003</v>
      </c>
      <c r="RW30" s="9">
        <v>820424.74</v>
      </c>
      <c r="RX30" s="9">
        <v>4980772.95</v>
      </c>
      <c r="RY30" s="9">
        <v>217126.88</v>
      </c>
      <c r="RZ30" s="9">
        <v>220266.51</v>
      </c>
      <c r="SA30" s="9"/>
      <c r="SB30" s="9"/>
      <c r="SC30" s="9"/>
      <c r="SD30" s="9"/>
      <c r="SE30" s="9"/>
      <c r="SF30" s="9"/>
      <c r="SG30" s="9"/>
      <c r="SH30" s="9"/>
      <c r="SI30" s="9"/>
      <c r="SJ30" s="9"/>
      <c r="SK30" s="9"/>
      <c r="SL30" s="9"/>
      <c r="SM30" s="9"/>
      <c r="SN30" s="9"/>
      <c r="SO30" s="11"/>
      <c r="SP30" s="11"/>
      <c r="SQ30" s="11"/>
      <c r="SR30" s="11"/>
      <c r="SS30" s="11"/>
      <c r="ST30" s="11"/>
      <c r="SU30" s="11"/>
      <c r="SV30" s="11"/>
      <c r="SW30" s="11"/>
      <c r="SX30" s="11"/>
      <c r="SY30" s="11"/>
      <c r="SZ30" s="11"/>
      <c r="TA30" s="11"/>
      <c r="TB30" s="11"/>
      <c r="TC30" s="11"/>
      <c r="TD30" s="11"/>
      <c r="TE30" s="11"/>
      <c r="TF30" s="11"/>
      <c r="TG30" s="11"/>
      <c r="TH30" s="11"/>
      <c r="TI30" s="11"/>
      <c r="TJ30" s="11" t="s">
        <v>1752</v>
      </c>
      <c r="TK30" s="11" t="s">
        <v>1659</v>
      </c>
      <c r="TL30" s="11">
        <v>5093150470.7399998</v>
      </c>
      <c r="TM30" s="11">
        <v>1218079566.3099999</v>
      </c>
      <c r="TN30" s="11">
        <v>3875070904.4299998</v>
      </c>
      <c r="TO30" s="11" t="s">
        <v>1673</v>
      </c>
      <c r="TP30" s="11">
        <v>335320186.86000001</v>
      </c>
      <c r="TQ30" s="11">
        <v>293928992.69999999</v>
      </c>
      <c r="TR30" s="11">
        <v>41391194.159999996</v>
      </c>
      <c r="TS30" s="11"/>
      <c r="TT30" s="11"/>
      <c r="TU30" s="11"/>
      <c r="TV30" s="11"/>
      <c r="TW30" s="11"/>
      <c r="TX30" s="11"/>
      <c r="TY30" s="11"/>
      <c r="TZ30" s="11"/>
      <c r="UA30" s="11"/>
      <c r="UB30" s="11"/>
      <c r="UC30" s="11"/>
      <c r="UD30" s="11"/>
      <c r="UE30" s="11"/>
      <c r="UF30" s="11"/>
      <c r="UG30" s="11"/>
      <c r="UH30" s="11"/>
      <c r="UI30" s="11"/>
      <c r="UJ30" s="11"/>
      <c r="UK30" s="11"/>
      <c r="UL30" s="11"/>
      <c r="UM30" s="11"/>
      <c r="UN30" s="11"/>
      <c r="UO30" s="11"/>
      <c r="UP30" s="11"/>
      <c r="UQ30" s="11"/>
      <c r="UR30" s="11"/>
      <c r="US30" s="11"/>
      <c r="UT30" s="11"/>
      <c r="UU30" s="11"/>
      <c r="UV30" s="11"/>
      <c r="UW30" s="11"/>
      <c r="UX30" s="11"/>
      <c r="UY30" s="11"/>
      <c r="UZ30" s="11"/>
      <c r="VA30" s="11">
        <v>128570040.66</v>
      </c>
      <c r="VB30" s="11">
        <v>24.34</v>
      </c>
      <c r="VC30" s="11">
        <v>0</v>
      </c>
      <c r="VD30" s="11">
        <v>7260358.7199999997</v>
      </c>
      <c r="VE30" s="11">
        <v>1.37</v>
      </c>
      <c r="VF30" s="11">
        <v>726035.87</v>
      </c>
      <c r="VG30" s="11">
        <v>23911905.120000001</v>
      </c>
      <c r="VH30" s="11">
        <v>4.53</v>
      </c>
      <c r="VI30" s="11">
        <v>7173571.5300000003</v>
      </c>
      <c r="VJ30" s="11">
        <v>207715.38</v>
      </c>
      <c r="VK30" s="11">
        <v>0.04</v>
      </c>
      <c r="VL30" s="11">
        <v>170310.38</v>
      </c>
      <c r="VM30" s="11">
        <v>3185802.56</v>
      </c>
      <c r="VN30" s="11">
        <v>431240.89</v>
      </c>
      <c r="VO30" s="11">
        <v>0</v>
      </c>
      <c r="VP30" s="11"/>
    </row>
  </sheetData>
  <pageMargins left="0.70866141732283472" right="0.70866141732283472" top="0.74803149606299213" bottom="0.74803149606299213" header="0.31496062992125984" footer="0.31496062992125984"/>
  <pageSetup paperSize="9" orientation="portrait" horizontalDpi="300" verticalDpi="300" copies="0" r:id="rId1"/>
  <headerFooter>
    <oddFooter>&amp;L&amp;"华文细黑,Regular"&amp;6信息分类: 机密
&amp;"+,Regular"Information Classification: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P30"/>
  <sheetViews>
    <sheetView tabSelected="1" zoomScale="90" zoomScaleNormal="90" workbookViewId="0">
      <pane xSplit="5" ySplit="3" topLeftCell="SQ4" activePane="bottomRight" state="frozen"/>
      <selection activeCell="E5" sqref="E5"/>
      <selection pane="topRight" activeCell="E5" sqref="E5"/>
      <selection pane="bottomLeft" activeCell="E5" sqref="E5"/>
      <selection pane="bottomRight" activeCell="VP30" sqref="SO4:VP30"/>
    </sheetView>
  </sheetViews>
  <sheetFormatPr defaultRowHeight="13.2"/>
  <cols>
    <col min="1" max="1" width="3.08984375" style="7" customWidth="1"/>
    <col min="2" max="2" width="23.08984375" style="7" customWidth="1"/>
    <col min="3" max="3" width="9.1796875" style="7" customWidth="1"/>
    <col min="4" max="5" width="8.7265625" style="7"/>
    <col min="6" max="6" width="13.6328125" style="7" bestFit="1" customWidth="1"/>
    <col min="7" max="7" width="14.453125" style="7" bestFit="1" customWidth="1"/>
    <col min="8" max="8" width="12.7265625" style="7" bestFit="1" customWidth="1"/>
    <col min="9" max="10" width="13.6328125" style="7" bestFit="1" customWidth="1"/>
    <col min="11" max="11" width="12.7265625" style="7" bestFit="1" customWidth="1"/>
    <col min="12" max="12" width="12.7265625" style="7" customWidth="1"/>
    <col min="13" max="13" width="11.08984375" style="7" bestFit="1" customWidth="1"/>
    <col min="14" max="14" width="11.90625" style="7" bestFit="1" customWidth="1"/>
    <col min="15" max="15" width="13.6328125" style="7" bestFit="1" customWidth="1"/>
    <col min="16" max="17" width="8.7265625" style="7"/>
    <col min="18" max="18" width="11.90625" style="7" bestFit="1" customWidth="1"/>
    <col min="19" max="19" width="13.6328125" style="7" bestFit="1" customWidth="1"/>
    <col min="20" max="20" width="12.7265625" style="7" bestFit="1" customWidth="1"/>
    <col min="21" max="22" width="13.6328125" style="7" bestFit="1" customWidth="1"/>
    <col min="23" max="23" width="11.90625" style="7" bestFit="1" customWidth="1"/>
    <col min="24" max="25" width="12.7265625" style="7" bestFit="1" customWidth="1"/>
    <col min="26" max="26" width="13.6328125" style="7" bestFit="1" customWidth="1"/>
    <col min="27" max="27" width="11.90625" style="7" bestFit="1" customWidth="1"/>
    <col min="28" max="28" width="13.6328125" style="7" bestFit="1" customWidth="1"/>
    <col min="29" max="29" width="11.90625" style="7" bestFit="1" customWidth="1"/>
    <col min="30" max="30" width="8.7265625" style="7"/>
    <col min="31" max="31" width="14.453125" style="7" bestFit="1" customWidth="1"/>
    <col min="32" max="33" width="8.7265625" style="7"/>
    <col min="34" max="34" width="13.6328125" style="7" bestFit="1" customWidth="1"/>
    <col min="35" max="35" width="12.7265625" style="7" bestFit="1" customWidth="1"/>
    <col min="36" max="38" width="13.6328125" style="7" bestFit="1" customWidth="1"/>
    <col min="39" max="39" width="14.453125" style="7" bestFit="1" customWidth="1"/>
    <col min="40" max="40" width="11.90625" style="7" bestFit="1" customWidth="1"/>
    <col min="41" max="41" width="13.6328125" style="7" bestFit="1" customWidth="1"/>
    <col min="42" max="43" width="12.7265625" style="7" bestFit="1" customWidth="1"/>
    <col min="44" max="44" width="8.7265625" style="7"/>
    <col min="45" max="45" width="14.453125" style="7" bestFit="1" customWidth="1"/>
    <col min="46" max="46" width="12.7265625" style="7" bestFit="1" customWidth="1"/>
    <col min="47" max="47" width="14.453125" style="7" bestFit="1" customWidth="1"/>
    <col min="48" max="49" width="12.7265625" style="7" bestFit="1" customWidth="1"/>
    <col min="50" max="50" width="14.453125" style="7" bestFit="1" customWidth="1"/>
    <col min="51" max="51" width="12.7265625" style="7" bestFit="1" customWidth="1"/>
    <col min="52" max="52" width="13.6328125" style="7" bestFit="1" customWidth="1"/>
    <col min="53" max="53" width="8.7265625" style="7"/>
    <col min="54" max="54" width="14.453125" style="7" bestFit="1" customWidth="1"/>
    <col min="55" max="55" width="13.6328125" style="7" bestFit="1" customWidth="1"/>
    <col min="56" max="57" width="8.7265625" style="7"/>
    <col min="58" max="58" width="13.6328125" style="7" bestFit="1" customWidth="1"/>
    <col min="59" max="68" width="8.7265625" style="7"/>
    <col min="69" max="69" width="12.7265625" style="7" bestFit="1" customWidth="1"/>
    <col min="70" max="70" width="8.7265625" style="7"/>
    <col min="71" max="71" width="13.6328125" style="7" bestFit="1" customWidth="1"/>
    <col min="72" max="75" width="12.7265625" style="7" bestFit="1" customWidth="1"/>
    <col min="76" max="76" width="8.7265625" style="7"/>
    <col min="77" max="77" width="14.453125" style="7" bestFit="1" customWidth="1"/>
    <col min="78" max="78" width="13.6328125" style="7" bestFit="1" customWidth="1"/>
    <col min="79" max="79" width="12.7265625" style="7" bestFit="1" customWidth="1"/>
    <col min="80" max="82" width="13.6328125" style="7" bestFit="1" customWidth="1"/>
    <col min="83" max="84" width="12.7265625" style="7" bestFit="1" customWidth="1"/>
    <col min="85" max="86" width="11.90625" style="7" bestFit="1" customWidth="1"/>
    <col min="87" max="87" width="12.7265625" style="7" bestFit="1" customWidth="1"/>
    <col min="88" max="88" width="13.6328125" style="7" bestFit="1" customWidth="1"/>
    <col min="89" max="90" width="8.7265625" style="7"/>
    <col min="91" max="91" width="11.90625" style="7" bestFit="1" customWidth="1"/>
    <col min="92" max="92" width="13.6328125" style="7" bestFit="1" customWidth="1"/>
    <col min="93" max="93" width="8.7265625" style="7"/>
    <col min="94" max="94" width="13.6328125" style="7" bestFit="1" customWidth="1"/>
    <col min="95" max="95" width="11.90625" style="7" bestFit="1" customWidth="1"/>
    <col min="96" max="96" width="12.7265625" style="7" bestFit="1" customWidth="1"/>
    <col min="97" max="97" width="13.6328125" style="7" bestFit="1" customWidth="1"/>
    <col min="98" max="98" width="11.90625" style="7" bestFit="1" customWidth="1"/>
    <col min="99" max="99" width="12.7265625" style="7" bestFit="1" customWidth="1"/>
    <col min="100" max="100" width="8.7265625" style="7"/>
    <col min="101" max="101" width="13.6328125" style="7" bestFit="1" customWidth="1"/>
    <col min="102" max="102" width="8.7265625" style="7"/>
    <col min="103" max="103" width="13.6328125" style="7" bestFit="1" customWidth="1"/>
    <col min="104" max="104" width="11.08984375" style="7" bestFit="1" customWidth="1"/>
    <col min="105" max="105" width="8.7265625" style="7"/>
    <col min="106" max="106" width="14.453125" style="7" bestFit="1" customWidth="1"/>
    <col min="107" max="109" width="13.6328125" style="7" bestFit="1" customWidth="1"/>
    <col min="110" max="112" width="12.7265625" style="7" bestFit="1" customWidth="1"/>
    <col min="113" max="113" width="13.6328125" style="7" bestFit="1" customWidth="1"/>
    <col min="114" max="114" width="12.7265625" style="7" bestFit="1" customWidth="1"/>
    <col min="115" max="115" width="13.6328125" style="7" bestFit="1" customWidth="1"/>
    <col min="116" max="116" width="12.7265625" style="7" bestFit="1" customWidth="1"/>
    <col min="117" max="117" width="8.7265625" style="7"/>
    <col min="118" max="118" width="14.453125" style="7" bestFit="1" customWidth="1"/>
    <col min="119" max="119" width="13.6328125" style="7" bestFit="1" customWidth="1"/>
    <col min="120" max="120" width="8.7265625" style="7"/>
    <col min="121" max="121" width="14.453125" style="7" bestFit="1" customWidth="1"/>
    <col min="122" max="132" width="8.7265625" style="7"/>
    <col min="133" max="136" width="12.7265625" style="7" bestFit="1" customWidth="1"/>
    <col min="137" max="137" width="8.7265625" style="7"/>
    <col min="138" max="138" width="14.453125" style="7" bestFit="1" customWidth="1"/>
    <col min="139" max="140" width="13.6328125" style="7" bestFit="1" customWidth="1"/>
    <col min="141" max="141" width="8.7265625" style="7"/>
    <col min="142" max="142" width="14.453125" style="7" bestFit="1" customWidth="1"/>
    <col min="143" max="143" width="12.7265625" style="7" bestFit="1" customWidth="1"/>
    <col min="144" max="144" width="14.1796875" style="7" bestFit="1" customWidth="1"/>
    <col min="145" max="145" width="11.90625" style="7" bestFit="1" customWidth="1"/>
    <col min="146" max="146" width="14.1796875" style="7" bestFit="1" customWidth="1"/>
    <col min="147" max="147" width="11.90625" style="7" bestFit="1" customWidth="1"/>
    <col min="148" max="148" width="12.7265625" style="7" bestFit="1" customWidth="1"/>
    <col min="149" max="152" width="8.7265625" style="7"/>
    <col min="153" max="153" width="14.453125" style="7" bestFit="1" customWidth="1"/>
    <col min="154" max="154" width="13.6328125" style="7" bestFit="1" customWidth="1"/>
    <col min="155" max="155" width="14.453125" style="7" bestFit="1" customWidth="1"/>
    <col min="156" max="157" width="8.7265625" style="7"/>
    <col min="158" max="160" width="14.453125" style="7" bestFit="1" customWidth="1"/>
    <col min="161" max="162" width="13.6328125" style="7" bestFit="1" customWidth="1"/>
    <col min="163" max="163" width="12.7265625" style="7" bestFit="1" customWidth="1"/>
    <col min="164" max="167" width="8.7265625" style="7"/>
    <col min="168" max="168" width="12.7265625" style="7" bestFit="1" customWidth="1"/>
    <col min="169" max="170" width="11.90625" style="7" bestFit="1" customWidth="1"/>
    <col min="171" max="171" width="12.7265625" style="7" bestFit="1" customWidth="1"/>
    <col min="172" max="172" width="13.6328125" style="7" bestFit="1" customWidth="1"/>
    <col min="173" max="173" width="12.7265625" style="7" bestFit="1" customWidth="1"/>
    <col min="174" max="174" width="11.6328125" style="7" bestFit="1" customWidth="1"/>
    <col min="175" max="176" width="14.453125" style="7" bestFit="1" customWidth="1"/>
    <col min="177" max="177" width="13.6328125" style="7" bestFit="1" customWidth="1"/>
    <col min="178" max="180" width="12.7265625" style="7" bestFit="1" customWidth="1"/>
    <col min="181" max="182" width="13.6328125" style="7" bestFit="1" customWidth="1"/>
    <col min="183" max="183" width="12.7265625" style="7" bestFit="1" customWidth="1"/>
    <col min="184" max="184" width="13.36328125" style="7" bestFit="1" customWidth="1"/>
    <col min="185" max="185" width="11.90625" style="7" bestFit="1" customWidth="1"/>
    <col min="186" max="187" width="12.7265625" style="7" bestFit="1" customWidth="1"/>
    <col min="188" max="188" width="11.90625" style="7" bestFit="1" customWidth="1"/>
    <col min="189" max="189" width="12.453125" style="7" bestFit="1" customWidth="1"/>
    <col min="190" max="192" width="8.7265625" style="7"/>
    <col min="193" max="194" width="12.7265625" style="7" bestFit="1" customWidth="1"/>
    <col min="195" max="195" width="13.36328125" style="7" bestFit="1" customWidth="1"/>
    <col min="196" max="196" width="13.6328125" style="7" bestFit="1" customWidth="1"/>
    <col min="197" max="197" width="12.7265625" style="7" bestFit="1" customWidth="1"/>
    <col min="198" max="198" width="11.6328125" style="7" bestFit="1" customWidth="1"/>
    <col min="199" max="199" width="12.453125" style="7" bestFit="1" customWidth="1"/>
    <col min="200" max="200" width="12.7265625" style="7" bestFit="1" customWidth="1"/>
    <col min="201" max="201" width="11.6328125" style="7" bestFit="1" customWidth="1"/>
    <col min="202" max="202" width="8.7265625" style="7"/>
    <col min="203" max="203" width="14.1796875" style="7" bestFit="1" customWidth="1"/>
    <col min="204" max="205" width="11.90625" style="7" bestFit="1" customWidth="1"/>
    <col min="206" max="206" width="9.453125" style="7" bestFit="1" customWidth="1"/>
    <col min="207" max="208" width="8.7265625" style="7"/>
    <col min="209" max="209" width="14.1796875" style="7" bestFit="1" customWidth="1"/>
    <col min="210" max="210" width="12.7265625" style="7" bestFit="1" customWidth="1"/>
    <col min="211" max="213" width="8.7265625" style="7"/>
    <col min="214" max="215" width="14.1796875" style="7" bestFit="1" customWidth="1"/>
    <col min="216" max="216" width="11.90625" style="7" bestFit="1" customWidth="1"/>
    <col min="217" max="217" width="12.7265625" style="7" bestFit="1" customWidth="1"/>
    <col min="218" max="218" width="14.1796875" style="7" bestFit="1" customWidth="1"/>
    <col min="219" max="220" width="8.7265625" style="7"/>
    <col min="221" max="222" width="14.1796875" style="7" bestFit="1" customWidth="1"/>
    <col min="223" max="223" width="12.7265625" style="7" bestFit="1" customWidth="1"/>
    <col min="224" max="224" width="14.1796875" style="7" bestFit="1" customWidth="1"/>
    <col min="225" max="225" width="14.453125" style="7" bestFit="1" customWidth="1"/>
    <col min="226" max="226" width="12.7265625" style="7" bestFit="1" customWidth="1"/>
    <col min="227" max="227" width="13.6328125" style="7" bestFit="1" customWidth="1"/>
    <col min="228" max="228" width="13.36328125" style="7" bestFit="1" customWidth="1"/>
    <col min="229" max="230" width="13.6328125" style="7" bestFit="1" customWidth="1"/>
    <col min="231" max="231" width="12.7265625" style="7" bestFit="1" customWidth="1"/>
    <col min="232" max="233" width="13.6328125" style="7" bestFit="1" customWidth="1"/>
    <col min="234" max="235" width="12.453125" style="7" bestFit="1" customWidth="1"/>
    <col min="236" max="236" width="8.7265625" style="7"/>
    <col min="237" max="237" width="13.36328125" style="7" bestFit="1" customWidth="1"/>
    <col min="238" max="239" width="12.7265625" style="7" bestFit="1" customWidth="1"/>
    <col min="240" max="240" width="13.6328125" style="7" bestFit="1" customWidth="1"/>
    <col min="241" max="241" width="8.7265625" style="7"/>
    <col min="242" max="242" width="14.453125" style="7" bestFit="1" customWidth="1"/>
    <col min="243" max="243" width="12.7265625" style="7" bestFit="1" customWidth="1"/>
    <col min="244" max="244" width="8.7265625" style="7"/>
    <col min="245" max="245" width="14.453125" style="7" bestFit="1" customWidth="1"/>
    <col min="246" max="246" width="13.6328125" style="7" bestFit="1" customWidth="1"/>
    <col min="247" max="247" width="12.7265625" style="7" bestFit="1" customWidth="1"/>
    <col min="248" max="249" width="13.6328125" style="7" bestFit="1" customWidth="1"/>
    <col min="250" max="250" width="13.36328125" style="7" bestFit="1" customWidth="1"/>
    <col min="251" max="251" width="12.7265625" style="7" bestFit="1" customWidth="1"/>
    <col min="252" max="252" width="13.6328125" style="7" bestFit="1" customWidth="1"/>
    <col min="253" max="253" width="11.08984375" style="7" bestFit="1" customWidth="1"/>
    <col min="254" max="254" width="13.6328125" style="7" bestFit="1" customWidth="1"/>
    <col min="255" max="255" width="8.7265625" style="7"/>
    <col min="256" max="256" width="14.453125" style="7" bestFit="1" customWidth="1"/>
    <col min="257" max="257" width="14.1796875" style="7" bestFit="1" customWidth="1"/>
    <col min="258" max="258" width="15.26953125" style="7" bestFit="1" customWidth="1"/>
    <col min="259" max="261" width="12.7265625" style="7" bestFit="1" customWidth="1"/>
    <col min="262" max="262" width="13.6328125" style="7" bestFit="1" customWidth="1"/>
    <col min="263" max="263" width="12.7265625" style="7" bestFit="1" customWidth="1"/>
    <col min="264" max="264" width="8.7265625" style="7"/>
    <col min="265" max="265" width="15.26953125" style="7" bestFit="1" customWidth="1"/>
    <col min="266" max="266" width="13.6328125" style="7" bestFit="1" customWidth="1"/>
    <col min="267" max="267" width="15.26953125" style="7" bestFit="1" customWidth="1"/>
    <col min="268" max="268" width="11.08984375" style="7" bestFit="1" customWidth="1"/>
    <col min="269" max="271" width="12.7265625" style="7" bestFit="1" customWidth="1"/>
    <col min="272" max="272" width="8.7265625" style="7"/>
    <col min="273" max="273" width="15.26953125" style="7" bestFit="1" customWidth="1"/>
    <col min="274" max="274" width="14.1796875" style="7" bestFit="1" customWidth="1"/>
    <col min="275" max="275" width="13.6328125" style="7" bestFit="1" customWidth="1"/>
    <col min="276" max="276" width="12.7265625" style="7" bestFit="1" customWidth="1"/>
    <col min="277" max="279" width="13.6328125" style="7" bestFit="1" customWidth="1"/>
    <col min="280" max="280" width="12.7265625" style="7" bestFit="1" customWidth="1"/>
    <col min="281" max="281" width="8.7265625" style="7"/>
    <col min="282" max="282" width="14.453125" style="7" bestFit="1" customWidth="1"/>
    <col min="283" max="283" width="13.6328125" style="7" bestFit="1" customWidth="1"/>
    <col min="284" max="285" width="12.7265625" style="7" bestFit="1" customWidth="1"/>
    <col min="286" max="286" width="13.6328125" style="7" bestFit="1" customWidth="1"/>
    <col min="287" max="287" width="14.453125" style="7" bestFit="1" customWidth="1"/>
    <col min="288" max="288" width="8.7265625" style="7"/>
    <col min="289" max="289" width="14.453125" style="7" bestFit="1" customWidth="1"/>
    <col min="290" max="290" width="13.6328125" style="7" bestFit="1" customWidth="1"/>
    <col min="291" max="291" width="13.36328125" style="7" bestFit="1" customWidth="1"/>
    <col min="292" max="293" width="8.7265625" style="7"/>
    <col min="294" max="294" width="14.1796875" style="7" bestFit="1" customWidth="1"/>
    <col min="295" max="296" width="13.6328125" style="7" bestFit="1" customWidth="1"/>
    <col min="297" max="297" width="14.1796875" style="7" bestFit="1" customWidth="1"/>
    <col min="298" max="300" width="12.7265625" style="7" bestFit="1" customWidth="1"/>
    <col min="301" max="301" width="11.90625" style="7" bestFit="1" customWidth="1"/>
    <col min="302" max="303" width="8.7265625" style="7"/>
    <col min="304" max="304" width="12.453125" style="7" bestFit="1" customWidth="1"/>
    <col min="305" max="305" width="11.90625" style="7" bestFit="1" customWidth="1"/>
    <col min="306" max="307" width="12.7265625" style="7" bestFit="1" customWidth="1"/>
    <col min="308" max="308" width="13.36328125" style="7" bestFit="1" customWidth="1"/>
    <col min="309" max="310" width="12.453125" style="7" bestFit="1" customWidth="1"/>
    <col min="311" max="311" width="13.36328125" style="7" bestFit="1" customWidth="1"/>
    <col min="312" max="313" width="14.1796875" style="7" bestFit="1" customWidth="1"/>
    <col min="314" max="314" width="8.7265625" style="7"/>
    <col min="315" max="315" width="12.453125" style="7" bestFit="1" customWidth="1"/>
    <col min="316" max="316" width="13.36328125" style="7" bestFit="1" customWidth="1"/>
    <col min="317" max="317" width="8.7265625" style="7"/>
    <col min="318" max="318" width="14.1796875" style="7" bestFit="1" customWidth="1"/>
    <col min="319" max="320" width="8.7265625" style="7"/>
    <col min="321" max="321" width="11.90625" style="7" bestFit="1" customWidth="1"/>
    <col min="322" max="325" width="13.6328125" style="7" bestFit="1" customWidth="1"/>
    <col min="326" max="327" width="8.7265625" style="7"/>
    <col min="328" max="329" width="14.1796875" style="7" bestFit="1" customWidth="1"/>
    <col min="330" max="330" width="12.7265625" style="7" bestFit="1" customWidth="1"/>
    <col min="331" max="331" width="8.7265625" style="7"/>
    <col min="332" max="332" width="11.90625" style="7" bestFit="1" customWidth="1"/>
    <col min="333" max="334" width="11.08984375" style="7" bestFit="1" customWidth="1"/>
    <col min="335" max="335" width="12.453125" style="7" bestFit="1" customWidth="1"/>
    <col min="336" max="336" width="14.1796875" style="7" bestFit="1" customWidth="1"/>
    <col min="337" max="337" width="10.26953125" style="7" bestFit="1" customWidth="1"/>
    <col min="338" max="339" width="12.7265625" style="7" bestFit="1" customWidth="1"/>
    <col min="340" max="341" width="13.6328125" style="7" bestFit="1" customWidth="1"/>
    <col min="342" max="343" width="8.7265625" style="7"/>
    <col min="344" max="344" width="9.453125" style="7" bestFit="1" customWidth="1"/>
    <col min="345" max="346" width="8.7265625" style="7"/>
    <col min="347" max="349" width="9.453125" style="7" bestFit="1" customWidth="1"/>
    <col min="350" max="351" width="8.7265625" style="7"/>
    <col min="352" max="352" width="10.26953125" style="7" bestFit="1" customWidth="1"/>
    <col min="353" max="359" width="8.7265625" style="7"/>
    <col min="360" max="360" width="12.7265625" style="7" bestFit="1" customWidth="1"/>
    <col min="361" max="362" width="13.6328125" style="7" bestFit="1" customWidth="1"/>
    <col min="363" max="363" width="11.08984375" style="7" bestFit="1" customWidth="1"/>
    <col min="364" max="364" width="9.453125" style="7" bestFit="1" customWidth="1"/>
    <col min="365" max="365" width="11.08984375" style="7" bestFit="1" customWidth="1"/>
    <col min="366" max="366" width="8.7265625" style="7"/>
    <col min="367" max="367" width="12.7265625" style="7" bestFit="1" customWidth="1"/>
    <col min="368" max="369" width="13.6328125" style="7" bestFit="1" customWidth="1"/>
    <col min="370" max="370" width="11.90625" style="7" bestFit="1" customWidth="1"/>
    <col min="371" max="371" width="13.6328125" style="7" bestFit="1" customWidth="1"/>
    <col min="372" max="372" width="12.7265625" style="7" bestFit="1" customWidth="1"/>
    <col min="373" max="373" width="11.90625" style="7" bestFit="1" customWidth="1"/>
    <col min="374" max="374" width="11.08984375" style="7" bestFit="1" customWidth="1"/>
    <col min="375" max="375" width="12.7265625" style="7" bestFit="1" customWidth="1"/>
    <col min="376" max="376" width="10.26953125" style="7" bestFit="1" customWidth="1"/>
    <col min="377" max="378" width="8.7265625" style="7"/>
    <col min="379" max="379" width="10.26953125" style="7" bestFit="1" customWidth="1"/>
    <col min="380" max="383" width="8.7265625" style="7"/>
    <col min="384" max="384" width="13.6328125" style="7" bestFit="1" customWidth="1"/>
    <col min="385" max="385" width="12.7265625" style="7" bestFit="1" customWidth="1"/>
    <col min="386" max="386" width="11.08984375" style="7" bestFit="1" customWidth="1"/>
    <col min="387" max="387" width="13.6328125" style="7" bestFit="1" customWidth="1"/>
    <col min="388" max="388" width="12.7265625" style="7" bestFit="1" customWidth="1"/>
    <col min="389" max="389" width="11.90625" style="7" bestFit="1" customWidth="1"/>
    <col min="390" max="390" width="8.7265625" style="7"/>
    <col min="391" max="391" width="12.7265625" style="7" bestFit="1" customWidth="1"/>
    <col min="392" max="392" width="13.6328125" style="7" bestFit="1" customWidth="1"/>
    <col min="393" max="393" width="12.7265625" style="7" bestFit="1" customWidth="1"/>
    <col min="394" max="397" width="8.7265625" style="7"/>
    <col min="398" max="398" width="12.453125" style="7" bestFit="1" customWidth="1"/>
    <col min="399" max="399" width="12.7265625" style="7" bestFit="1" customWidth="1"/>
    <col min="400" max="400" width="10.26953125" style="7" bestFit="1" customWidth="1"/>
    <col min="401" max="401" width="8.7265625" style="7"/>
    <col min="402" max="402" width="12.7265625" style="7" bestFit="1" customWidth="1"/>
    <col min="403" max="403" width="8.7265625" style="7"/>
    <col min="404" max="405" width="11.90625" style="7" bestFit="1" customWidth="1"/>
    <col min="406" max="415" width="8.7265625" style="7"/>
    <col min="416" max="418" width="13.6328125" style="7" bestFit="1" customWidth="1"/>
    <col min="419" max="419" width="12.7265625" style="7" bestFit="1" customWidth="1"/>
    <col min="420" max="420" width="10.26953125" style="7" bestFit="1" customWidth="1"/>
    <col min="421" max="422" width="11.08984375" style="7" bestFit="1" customWidth="1"/>
    <col min="423" max="423" width="10.26953125" style="7" bestFit="1" customWidth="1"/>
    <col min="424" max="424" width="11.90625" style="7" bestFit="1" customWidth="1"/>
    <col min="425" max="426" width="13.6328125" style="7" bestFit="1" customWidth="1"/>
    <col min="427" max="427" width="11.90625" style="7" bestFit="1" customWidth="1"/>
    <col min="428" max="428" width="8.7265625" style="7"/>
    <col min="429" max="430" width="10.26953125" style="7" bestFit="1" customWidth="1"/>
    <col min="431" max="431" width="8.7265625" style="7"/>
    <col min="432" max="432" width="11.08984375" style="7" bestFit="1" customWidth="1"/>
    <col min="433" max="434" width="13.6328125" style="7" bestFit="1" customWidth="1"/>
    <col min="435" max="435" width="12.7265625" style="7" bestFit="1" customWidth="1"/>
    <col min="436" max="439" width="8.7265625" style="7"/>
    <col min="440" max="440" width="11.08984375" style="7" bestFit="1" customWidth="1"/>
    <col min="441" max="442" width="13.6328125" style="7" bestFit="1" customWidth="1"/>
    <col min="443" max="444" width="12.7265625" style="7" bestFit="1" customWidth="1"/>
    <col min="445" max="445" width="13.6328125" style="7" bestFit="1" customWidth="1"/>
    <col min="446" max="446" width="11.6328125" style="7" bestFit="1" customWidth="1"/>
    <col min="447" max="447" width="9.453125" style="7" bestFit="1" customWidth="1"/>
    <col min="448" max="448" width="11.90625" style="7" bestFit="1" customWidth="1"/>
    <col min="449" max="449" width="10.26953125" style="7" bestFit="1" customWidth="1"/>
    <col min="450" max="451" width="8.7265625" style="7"/>
    <col min="452" max="452" width="11.6328125" style="7" bestFit="1" customWidth="1"/>
    <col min="453" max="453" width="8.7265625" style="7"/>
    <col min="454" max="454" width="10.81640625" style="7" bestFit="1" customWidth="1"/>
    <col min="455" max="456" width="8.7265625" style="7"/>
    <col min="457" max="457" width="10.81640625" style="7" bestFit="1" customWidth="1"/>
    <col min="458" max="458" width="10" style="7" bestFit="1" customWidth="1"/>
    <col min="459" max="459" width="12.453125" style="7" bestFit="1" customWidth="1"/>
    <col min="460" max="460" width="11.08984375" style="7" bestFit="1" customWidth="1"/>
    <col min="461" max="464" width="8.7265625" style="7"/>
    <col min="465" max="465" width="11.90625" style="7" bestFit="1" customWidth="1"/>
    <col min="466" max="466" width="11.6328125" style="7" bestFit="1" customWidth="1"/>
    <col min="467" max="467" width="11.90625" style="7" bestFit="1" customWidth="1"/>
    <col min="468" max="469" width="11.08984375" style="7" bestFit="1" customWidth="1"/>
    <col min="470" max="470" width="11.90625" style="7" bestFit="1" customWidth="1"/>
    <col min="471" max="471" width="12.7265625" style="7" bestFit="1" customWidth="1"/>
    <col min="472" max="473" width="11.90625" style="7" bestFit="1" customWidth="1"/>
    <col min="474" max="476" width="8.7265625" style="7"/>
    <col min="477" max="478" width="12.7265625" style="7" bestFit="1" customWidth="1"/>
    <col min="479" max="479" width="11.90625" style="7" bestFit="1" customWidth="1"/>
    <col min="480" max="480" width="12.453125" style="7" bestFit="1" customWidth="1"/>
    <col min="481" max="482" width="11.90625" style="7" bestFit="1" customWidth="1"/>
    <col min="483" max="483" width="11.08984375" style="7" bestFit="1" customWidth="1"/>
    <col min="484" max="484" width="8.7265625" style="7"/>
    <col min="485" max="485" width="12.7265625" style="7" bestFit="1" customWidth="1"/>
    <col min="486" max="486" width="9.453125" style="7" bestFit="1" customWidth="1"/>
    <col min="487" max="487" width="11.90625" style="7" bestFit="1" customWidth="1"/>
    <col min="488" max="488" width="12.7265625" style="7" bestFit="1" customWidth="1"/>
    <col min="489" max="491" width="11.90625" style="7" bestFit="1" customWidth="1"/>
    <col min="492" max="492" width="11.08984375" style="7" bestFit="1" customWidth="1"/>
    <col min="493" max="494" width="11.90625" style="7" bestFit="1" customWidth="1"/>
    <col min="495" max="499" width="8.7265625" style="7"/>
    <col min="500" max="500" width="10.81640625" style="7" bestFit="1" customWidth="1"/>
    <col min="501" max="501" width="11.90625" style="7" bestFit="1" customWidth="1"/>
    <col min="502" max="502" width="12.7265625" style="7" bestFit="1" customWidth="1"/>
    <col min="503" max="504" width="11.90625" style="7" bestFit="1" customWidth="1"/>
    <col min="505" max="506" width="12.7265625" style="7" bestFit="1" customWidth="1"/>
    <col min="507" max="508" width="11.90625" style="7" bestFit="1" customWidth="1"/>
    <col min="509" max="510" width="8.7265625" style="7"/>
    <col min="511" max="512" width="9.81640625" style="7" bestFit="1" customWidth="1"/>
    <col min="513" max="513" width="9" style="7" bestFit="1" customWidth="1"/>
    <col min="514" max="514" width="8.7265625" style="7"/>
    <col min="515" max="517" width="9" style="7" bestFit="1" customWidth="1"/>
    <col min="518" max="518" width="8.7265625" style="7"/>
    <col min="519" max="520" width="9" style="7" bestFit="1" customWidth="1"/>
    <col min="521" max="522" width="8.7265625" style="7"/>
    <col min="523" max="523" width="9" style="7" bestFit="1" customWidth="1"/>
    <col min="524" max="531" width="8.7265625" style="7"/>
    <col min="532" max="533" width="9.81640625" style="7" bestFit="1" customWidth="1"/>
    <col min="534" max="534" width="9.54296875" style="7" bestFit="1" customWidth="1"/>
    <col min="535" max="535" width="8.7265625" style="7"/>
    <col min="536" max="537" width="9.81640625" style="7" bestFit="1" customWidth="1"/>
    <col min="538" max="538" width="9" style="7" bestFit="1" customWidth="1"/>
    <col min="539" max="539" width="8.7265625" style="7"/>
    <col min="540" max="541" width="9.81640625" style="7" bestFit="1" customWidth="1"/>
    <col min="542" max="542" width="9.54296875" style="7" bestFit="1" customWidth="1"/>
    <col min="543" max="543" width="8.7265625" style="7"/>
    <col min="544" max="545" width="9" style="7" bestFit="1" customWidth="1"/>
    <col min="546" max="546" width="9.54296875" style="7" bestFit="1" customWidth="1"/>
    <col min="547" max="547" width="8.7265625" style="7"/>
    <col min="548" max="550" width="9" style="7" bestFit="1" customWidth="1"/>
    <col min="551" max="552" width="8.7265625" style="7"/>
    <col min="553" max="554" width="10.08984375" style="7" bestFit="1" customWidth="1"/>
    <col min="555" max="555" width="9" style="7" bestFit="1" customWidth="1"/>
    <col min="556" max="556" width="8.7265625" style="7"/>
    <col min="557" max="558" width="9.81640625" style="7" bestFit="1" customWidth="1"/>
    <col min="559" max="571" width="8.7265625" style="7"/>
    <col min="572" max="572" width="9.81640625" style="7" bestFit="1" customWidth="1"/>
    <col min="573" max="573" width="9" style="7" bestFit="1" customWidth="1"/>
    <col min="574" max="575" width="8.7265625" style="7"/>
    <col min="576" max="576" width="9" style="7" bestFit="1" customWidth="1"/>
    <col min="577" max="581" width="8.7265625" style="7"/>
    <col min="582" max="582" width="9" style="7" bestFit="1" customWidth="1"/>
    <col min="583" max="587" width="8.7265625" style="7"/>
    <col min="588" max="588" width="9" style="7" bestFit="1" customWidth="1"/>
    <col min="589" max="16384" width="8.7265625" style="7"/>
  </cols>
  <sheetData>
    <row r="1" spans="1:588" s="5" customFormat="1">
      <c r="A1" s="1"/>
      <c r="B1" s="1"/>
      <c r="C1" s="1" t="s">
        <v>0</v>
      </c>
      <c r="D1" s="2" t="s">
        <v>1</v>
      </c>
      <c r="E1" s="3"/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1517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4" t="s">
        <v>48</v>
      </c>
      <c r="BB1" s="4" t="s">
        <v>49</v>
      </c>
      <c r="BC1" s="4" t="s">
        <v>50</v>
      </c>
      <c r="BD1" s="4" t="s">
        <v>51</v>
      </c>
      <c r="BE1" s="4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60</v>
      </c>
      <c r="BN1" s="4" t="s">
        <v>61</v>
      </c>
      <c r="BO1" s="4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73</v>
      </c>
      <c r="CA1" s="4" t="s">
        <v>74</v>
      </c>
      <c r="CB1" s="4" t="s">
        <v>75</v>
      </c>
      <c r="CC1" s="4" t="s">
        <v>76</v>
      </c>
      <c r="CD1" s="4" t="s">
        <v>77</v>
      </c>
      <c r="CE1" s="4" t="s">
        <v>78</v>
      </c>
      <c r="CF1" s="4" t="s">
        <v>79</v>
      </c>
      <c r="CG1" s="4" t="s">
        <v>80</v>
      </c>
      <c r="CH1" s="4" t="s">
        <v>81</v>
      </c>
      <c r="CI1" s="4" t="s">
        <v>82</v>
      </c>
      <c r="CJ1" s="4" t="s">
        <v>83</v>
      </c>
      <c r="CK1" s="4" t="s">
        <v>84</v>
      </c>
      <c r="CL1" s="4" t="s">
        <v>85</v>
      </c>
      <c r="CM1" s="4" t="s">
        <v>86</v>
      </c>
      <c r="CN1" s="4" t="s">
        <v>87</v>
      </c>
      <c r="CO1" s="4" t="s">
        <v>88</v>
      </c>
      <c r="CP1" s="4" t="s">
        <v>89</v>
      </c>
      <c r="CQ1" s="4" t="s">
        <v>90</v>
      </c>
      <c r="CR1" s="4" t="s">
        <v>91</v>
      </c>
      <c r="CS1" s="4" t="s">
        <v>92</v>
      </c>
      <c r="CT1" s="4" t="s">
        <v>93</v>
      </c>
      <c r="CU1" s="4" t="s">
        <v>94</v>
      </c>
      <c r="CV1" s="4" t="s">
        <v>95</v>
      </c>
      <c r="CW1" s="4" t="s">
        <v>96</v>
      </c>
      <c r="CX1" s="4" t="s">
        <v>97</v>
      </c>
      <c r="CY1" s="4" t="s">
        <v>98</v>
      </c>
      <c r="CZ1" s="4" t="s">
        <v>99</v>
      </c>
      <c r="DA1" s="4" t="s">
        <v>100</v>
      </c>
      <c r="DB1" s="4" t="s">
        <v>101</v>
      </c>
      <c r="DC1" s="4" t="s">
        <v>102</v>
      </c>
      <c r="DD1" s="4" t="s">
        <v>103</v>
      </c>
      <c r="DE1" s="4" t="s">
        <v>104</v>
      </c>
      <c r="DF1" s="4" t="s">
        <v>105</v>
      </c>
      <c r="DG1" s="4" t="s">
        <v>106</v>
      </c>
      <c r="DH1" s="4" t="s">
        <v>107</v>
      </c>
      <c r="DI1" s="4" t="s">
        <v>108</v>
      </c>
      <c r="DJ1" s="4" t="s">
        <v>109</v>
      </c>
      <c r="DK1" s="4" t="s">
        <v>110</v>
      </c>
      <c r="DL1" s="4" t="s">
        <v>111</v>
      </c>
      <c r="DM1" s="4" t="s">
        <v>112</v>
      </c>
      <c r="DN1" s="4" t="s">
        <v>113</v>
      </c>
      <c r="DO1" s="4" t="s">
        <v>114</v>
      </c>
      <c r="DP1" s="4" t="s">
        <v>115</v>
      </c>
      <c r="DQ1" s="4" t="s">
        <v>116</v>
      </c>
      <c r="DR1" s="4" t="s">
        <v>117</v>
      </c>
      <c r="DS1" s="4" t="s">
        <v>118</v>
      </c>
      <c r="DT1" s="4" t="s">
        <v>119</v>
      </c>
      <c r="DU1" s="4" t="s">
        <v>120</v>
      </c>
      <c r="DV1" s="4" t="s">
        <v>121</v>
      </c>
      <c r="DW1" s="4" t="s">
        <v>122</v>
      </c>
      <c r="DX1" s="4" t="s">
        <v>123</v>
      </c>
      <c r="DY1" s="4" t="s">
        <v>124</v>
      </c>
      <c r="DZ1" s="4" t="s">
        <v>125</v>
      </c>
      <c r="EA1" s="4" t="s">
        <v>126</v>
      </c>
      <c r="EB1" s="4" t="s">
        <v>127</v>
      </c>
      <c r="EC1" s="4" t="s">
        <v>128</v>
      </c>
      <c r="ED1" s="4" t="s">
        <v>129</v>
      </c>
      <c r="EE1" s="4" t="s">
        <v>130</v>
      </c>
      <c r="EF1" s="4" t="s">
        <v>131</v>
      </c>
      <c r="EG1" s="4" t="s">
        <v>132</v>
      </c>
      <c r="EH1" s="4" t="s">
        <v>133</v>
      </c>
      <c r="EI1" s="4" t="s">
        <v>134</v>
      </c>
      <c r="EJ1" s="4" t="s">
        <v>135</v>
      </c>
      <c r="EK1" s="4" t="s">
        <v>136</v>
      </c>
      <c r="EL1" s="4" t="s">
        <v>137</v>
      </c>
      <c r="EM1" s="4" t="s">
        <v>138</v>
      </c>
      <c r="EN1" s="4" t="s">
        <v>139</v>
      </c>
      <c r="EO1" s="4" t="s">
        <v>140</v>
      </c>
      <c r="EP1" s="4" t="s">
        <v>141</v>
      </c>
      <c r="EQ1" s="4" t="s">
        <v>142</v>
      </c>
      <c r="ER1" s="4" t="s">
        <v>143</v>
      </c>
      <c r="ES1" s="4" t="s">
        <v>144</v>
      </c>
      <c r="ET1" s="4" t="s">
        <v>145</v>
      </c>
      <c r="EU1" s="4" t="s">
        <v>146</v>
      </c>
      <c r="EV1" s="4" t="s">
        <v>147</v>
      </c>
      <c r="EW1" s="4" t="s">
        <v>148</v>
      </c>
      <c r="EX1" s="4" t="s">
        <v>149</v>
      </c>
      <c r="EY1" s="4" t="s">
        <v>150</v>
      </c>
      <c r="EZ1" s="4" t="s">
        <v>151</v>
      </c>
      <c r="FA1" s="4" t="s">
        <v>152</v>
      </c>
      <c r="FB1" s="4" t="s">
        <v>153</v>
      </c>
      <c r="FC1" s="5" t="s">
        <v>154</v>
      </c>
      <c r="FD1" s="5" t="s">
        <v>155</v>
      </c>
      <c r="FE1" s="5" t="s">
        <v>156</v>
      </c>
      <c r="FF1" s="5" t="s">
        <v>157</v>
      </c>
      <c r="FG1" s="5" t="s">
        <v>158</v>
      </c>
      <c r="FH1" s="5" t="s">
        <v>159</v>
      </c>
      <c r="FI1" s="5" t="s">
        <v>160</v>
      </c>
      <c r="FJ1" s="5" t="s">
        <v>161</v>
      </c>
      <c r="FK1" s="5" t="s">
        <v>162</v>
      </c>
      <c r="FL1" s="5" t="s">
        <v>163</v>
      </c>
      <c r="FM1" s="5" t="s">
        <v>164</v>
      </c>
      <c r="FN1" s="5" t="s">
        <v>165</v>
      </c>
      <c r="FO1" s="5" t="s">
        <v>166</v>
      </c>
      <c r="FP1" s="5" t="s">
        <v>167</v>
      </c>
      <c r="FQ1" s="5" t="s">
        <v>168</v>
      </c>
      <c r="FR1" s="5" t="s">
        <v>169</v>
      </c>
      <c r="FS1" s="5" t="s">
        <v>170</v>
      </c>
      <c r="FT1" s="5" t="s">
        <v>171</v>
      </c>
      <c r="FU1" s="5" t="s">
        <v>172</v>
      </c>
      <c r="FV1" s="5" t="s">
        <v>173</v>
      </c>
      <c r="FW1" s="5" t="s">
        <v>174</v>
      </c>
      <c r="FX1" s="5" t="s">
        <v>175</v>
      </c>
      <c r="FY1" s="5" t="s">
        <v>176</v>
      </c>
      <c r="FZ1" s="5" t="s">
        <v>177</v>
      </c>
      <c r="GA1" s="5" t="s">
        <v>178</v>
      </c>
      <c r="GB1" s="5" t="s">
        <v>179</v>
      </c>
      <c r="GC1" s="5" t="s">
        <v>180</v>
      </c>
      <c r="GD1" s="5" t="s">
        <v>181</v>
      </c>
      <c r="GE1" s="5" t="s">
        <v>182</v>
      </c>
      <c r="GF1" s="5" t="s">
        <v>183</v>
      </c>
      <c r="GG1" s="5" t="s">
        <v>184</v>
      </c>
      <c r="GH1" s="5" t="s">
        <v>185</v>
      </c>
      <c r="GI1" s="5" t="s">
        <v>186</v>
      </c>
      <c r="GJ1" s="5" t="s">
        <v>187</v>
      </c>
      <c r="GK1" s="5" t="s">
        <v>188</v>
      </c>
      <c r="GL1" s="5" t="s">
        <v>189</v>
      </c>
      <c r="GM1" s="5" t="s">
        <v>190</v>
      </c>
      <c r="GN1" s="5" t="s">
        <v>191</v>
      </c>
      <c r="GO1" s="5" t="s">
        <v>192</v>
      </c>
      <c r="GP1" s="5" t="s">
        <v>193</v>
      </c>
      <c r="GQ1" s="5" t="s">
        <v>194</v>
      </c>
      <c r="GR1" s="5" t="s">
        <v>195</v>
      </c>
      <c r="GS1" s="5" t="s">
        <v>196</v>
      </c>
      <c r="GT1" s="5" t="s">
        <v>197</v>
      </c>
      <c r="GU1" s="5" t="s">
        <v>198</v>
      </c>
      <c r="GV1" s="5" t="s">
        <v>199</v>
      </c>
      <c r="GW1" s="5" t="s">
        <v>200</v>
      </c>
      <c r="GX1" s="5" t="s">
        <v>201</v>
      </c>
      <c r="GY1" s="5" t="s">
        <v>202</v>
      </c>
      <c r="GZ1" s="5" t="s">
        <v>203</v>
      </c>
      <c r="HA1" s="5" t="s">
        <v>204</v>
      </c>
      <c r="HB1" s="5" t="s">
        <v>205</v>
      </c>
      <c r="HC1" s="5" t="s">
        <v>145</v>
      </c>
      <c r="HD1" s="5" t="s">
        <v>206</v>
      </c>
      <c r="HE1" s="5" t="s">
        <v>207</v>
      </c>
      <c r="HF1" s="5" t="s">
        <v>208</v>
      </c>
      <c r="HG1" s="5" t="s">
        <v>209</v>
      </c>
      <c r="HH1" s="5" t="s">
        <v>210</v>
      </c>
      <c r="HI1" s="5" t="s">
        <v>211</v>
      </c>
      <c r="HJ1" s="5" t="s">
        <v>212</v>
      </c>
      <c r="HK1" s="5" t="s">
        <v>213</v>
      </c>
      <c r="HL1" s="5" t="s">
        <v>214</v>
      </c>
      <c r="HM1" s="5" t="s">
        <v>141</v>
      </c>
      <c r="HN1" s="5" t="s">
        <v>215</v>
      </c>
      <c r="HO1" s="5" t="s">
        <v>216</v>
      </c>
      <c r="HP1" s="5" t="s">
        <v>217</v>
      </c>
      <c r="HQ1" s="5" t="s">
        <v>218</v>
      </c>
      <c r="HR1" s="5" t="s">
        <v>219</v>
      </c>
      <c r="HS1" s="5" t="s">
        <v>220</v>
      </c>
      <c r="HT1" s="5" t="s">
        <v>221</v>
      </c>
      <c r="HU1" s="5" t="s">
        <v>222</v>
      </c>
      <c r="HV1" s="5" t="s">
        <v>223</v>
      </c>
      <c r="HW1" s="5" t="s">
        <v>224</v>
      </c>
      <c r="HX1" s="5" t="s">
        <v>225</v>
      </c>
      <c r="HY1" s="5" t="s">
        <v>226</v>
      </c>
      <c r="HZ1" s="5" t="s">
        <v>227</v>
      </c>
      <c r="IA1" s="5" t="s">
        <v>228</v>
      </c>
      <c r="IB1" s="5" t="s">
        <v>229</v>
      </c>
      <c r="IC1" s="5" t="s">
        <v>230</v>
      </c>
      <c r="ID1" s="5" t="s">
        <v>231</v>
      </c>
      <c r="IE1" s="5" t="s">
        <v>232</v>
      </c>
      <c r="IF1" s="5" t="s">
        <v>233</v>
      </c>
      <c r="IG1" s="5" t="s">
        <v>234</v>
      </c>
      <c r="IH1" s="5" t="s">
        <v>235</v>
      </c>
      <c r="II1" s="5" t="s">
        <v>236</v>
      </c>
      <c r="IJ1" s="5" t="s">
        <v>237</v>
      </c>
      <c r="IK1" s="5" t="s">
        <v>238</v>
      </c>
      <c r="IL1" s="5" t="s">
        <v>239</v>
      </c>
      <c r="IM1" s="5" t="s">
        <v>240</v>
      </c>
      <c r="IN1" s="5" t="s">
        <v>241</v>
      </c>
      <c r="IO1" s="5" t="s">
        <v>242</v>
      </c>
      <c r="IP1" s="5" t="s">
        <v>243</v>
      </c>
      <c r="IQ1" s="5" t="s">
        <v>244</v>
      </c>
      <c r="IR1" s="5" t="s">
        <v>245</v>
      </c>
      <c r="IS1" s="5" t="s">
        <v>246</v>
      </c>
      <c r="IT1" s="5" t="s">
        <v>247</v>
      </c>
      <c r="IU1" s="5" t="s">
        <v>248</v>
      </c>
      <c r="IV1" s="5" t="s">
        <v>249</v>
      </c>
      <c r="IW1" s="5" t="s">
        <v>250</v>
      </c>
      <c r="IX1" s="5" t="s">
        <v>251</v>
      </c>
      <c r="IY1" s="5" t="s">
        <v>252</v>
      </c>
      <c r="IZ1" s="5" t="s">
        <v>253</v>
      </c>
      <c r="JA1" s="5" t="s">
        <v>254</v>
      </c>
      <c r="JB1" s="5" t="s">
        <v>255</v>
      </c>
      <c r="JC1" s="5" t="s">
        <v>256</v>
      </c>
      <c r="JD1" s="5" t="s">
        <v>257</v>
      </c>
      <c r="JE1" s="5" t="s">
        <v>258</v>
      </c>
      <c r="JF1" s="5" t="s">
        <v>259</v>
      </c>
      <c r="JG1" s="5" t="s">
        <v>260</v>
      </c>
      <c r="JH1" s="5" t="s">
        <v>261</v>
      </c>
      <c r="JI1" s="5" t="s">
        <v>262</v>
      </c>
      <c r="JJ1" s="5" t="s">
        <v>263</v>
      </c>
      <c r="JK1" s="5" t="s">
        <v>264</v>
      </c>
      <c r="JL1" s="5" t="s">
        <v>265</v>
      </c>
      <c r="JM1" s="5" t="s">
        <v>266</v>
      </c>
      <c r="JN1" s="5" t="s">
        <v>267</v>
      </c>
      <c r="JO1" s="5" t="s">
        <v>268</v>
      </c>
      <c r="JP1" s="5" t="s">
        <v>269</v>
      </c>
      <c r="JQ1" s="5" t="s">
        <v>270</v>
      </c>
      <c r="JR1" s="5" t="s">
        <v>271</v>
      </c>
      <c r="JS1" s="5" t="s">
        <v>272</v>
      </c>
      <c r="JT1" s="5" t="s">
        <v>273</v>
      </c>
      <c r="JU1" s="5" t="s">
        <v>274</v>
      </c>
      <c r="JV1" s="5" t="s">
        <v>275</v>
      </c>
      <c r="JW1" s="5" t="s">
        <v>276</v>
      </c>
      <c r="JX1" s="5" t="s">
        <v>277</v>
      </c>
      <c r="JY1" s="5" t="s">
        <v>278</v>
      </c>
      <c r="JZ1" s="5" t="s">
        <v>279</v>
      </c>
      <c r="KA1" s="5" t="s">
        <v>280</v>
      </c>
      <c r="KB1" s="5" t="s">
        <v>281</v>
      </c>
      <c r="KC1" s="5" t="s">
        <v>282</v>
      </c>
      <c r="KD1" s="5" t="s">
        <v>283</v>
      </c>
      <c r="KE1" s="5" t="s">
        <v>284</v>
      </c>
      <c r="KF1" s="5" t="s">
        <v>285</v>
      </c>
      <c r="KG1" s="5" t="s">
        <v>286</v>
      </c>
      <c r="KH1" s="5" t="s">
        <v>287</v>
      </c>
      <c r="KI1" s="5" t="s">
        <v>288</v>
      </c>
      <c r="KJ1" s="5" t="s">
        <v>289</v>
      </c>
      <c r="KK1" s="5" t="s">
        <v>208</v>
      </c>
      <c r="KL1" s="5" t="s">
        <v>290</v>
      </c>
      <c r="KM1" s="5" t="s">
        <v>291</v>
      </c>
      <c r="KN1" s="5" t="s">
        <v>292</v>
      </c>
      <c r="KO1" s="5" t="s">
        <v>293</v>
      </c>
      <c r="KP1" s="5" t="s">
        <v>294</v>
      </c>
      <c r="KQ1" s="5" t="s">
        <v>295</v>
      </c>
      <c r="KR1" s="5" t="s">
        <v>296</v>
      </c>
      <c r="KS1" s="5" t="s">
        <v>297</v>
      </c>
      <c r="KT1" s="5" t="s">
        <v>298</v>
      </c>
      <c r="KU1" s="5" t="s">
        <v>178</v>
      </c>
      <c r="KV1" s="5" t="s">
        <v>299</v>
      </c>
      <c r="KW1" s="5" t="s">
        <v>300</v>
      </c>
      <c r="KX1" s="5" t="s">
        <v>301</v>
      </c>
      <c r="KY1" s="5" t="s">
        <v>302</v>
      </c>
      <c r="KZ1" s="5" t="s">
        <v>303</v>
      </c>
      <c r="LA1" s="5" t="s">
        <v>304</v>
      </c>
      <c r="LB1" s="5" t="s">
        <v>145</v>
      </c>
      <c r="LC1" s="5" t="s">
        <v>305</v>
      </c>
      <c r="LD1" s="5" t="s">
        <v>306</v>
      </c>
      <c r="LE1" s="5" t="s">
        <v>307</v>
      </c>
      <c r="LF1" s="5" t="s">
        <v>308</v>
      </c>
      <c r="LG1" s="5" t="s">
        <v>309</v>
      </c>
      <c r="LH1" s="5" t="s">
        <v>310</v>
      </c>
      <c r="LI1" s="5" t="s">
        <v>311</v>
      </c>
      <c r="LJ1" s="5" t="s">
        <v>312</v>
      </c>
      <c r="LK1" s="5" t="s">
        <v>313</v>
      </c>
      <c r="LL1" s="5" t="s">
        <v>314</v>
      </c>
      <c r="LM1" s="5" t="s">
        <v>315</v>
      </c>
      <c r="LN1" s="5" t="s">
        <v>316</v>
      </c>
      <c r="LO1" s="5" t="s">
        <v>317</v>
      </c>
      <c r="LP1" s="5" t="s">
        <v>318</v>
      </c>
      <c r="LQ1" s="5" t="s">
        <v>319</v>
      </c>
      <c r="LR1" s="5" t="s">
        <v>320</v>
      </c>
      <c r="LS1" s="5" t="s">
        <v>321</v>
      </c>
      <c r="LT1" s="5" t="s">
        <v>322</v>
      </c>
      <c r="LU1" s="5" t="s">
        <v>323</v>
      </c>
      <c r="LV1" s="5" t="s">
        <v>324</v>
      </c>
      <c r="LW1" s="5" t="s">
        <v>325</v>
      </c>
      <c r="LX1" s="5" t="s">
        <v>326</v>
      </c>
      <c r="LY1" s="5" t="s">
        <v>327</v>
      </c>
      <c r="LZ1" s="5" t="s">
        <v>328</v>
      </c>
      <c r="MA1" s="5" t="s">
        <v>329</v>
      </c>
      <c r="MB1" s="5" t="s">
        <v>330</v>
      </c>
      <c r="MC1" s="5" t="s">
        <v>331</v>
      </c>
      <c r="MD1" s="5" t="s">
        <v>332</v>
      </c>
      <c r="ME1" s="5" t="s">
        <v>333</v>
      </c>
      <c r="MF1" s="5" t="s">
        <v>334</v>
      </c>
      <c r="MG1" s="5" t="s">
        <v>335</v>
      </c>
      <c r="MH1" s="5" t="s">
        <v>336</v>
      </c>
      <c r="MI1" s="5" t="s">
        <v>337</v>
      </c>
      <c r="MJ1" s="5" t="s">
        <v>338</v>
      </c>
      <c r="MK1" s="5" t="s">
        <v>339</v>
      </c>
      <c r="ML1" s="5" t="s">
        <v>340</v>
      </c>
      <c r="MM1" s="5" t="s">
        <v>341</v>
      </c>
      <c r="MN1" s="5" t="s">
        <v>342</v>
      </c>
      <c r="MO1" s="5" t="s">
        <v>343</v>
      </c>
      <c r="MP1" s="5" t="s">
        <v>344</v>
      </c>
      <c r="MQ1" s="5" t="s">
        <v>345</v>
      </c>
      <c r="MR1" s="5" t="s">
        <v>346</v>
      </c>
      <c r="MS1" s="5" t="s">
        <v>347</v>
      </c>
      <c r="MT1" s="5" t="s">
        <v>348</v>
      </c>
      <c r="MU1" s="5" t="s">
        <v>349</v>
      </c>
      <c r="MV1" s="5" t="s">
        <v>350</v>
      </c>
      <c r="MW1" s="5" t="s">
        <v>351</v>
      </c>
      <c r="MX1" s="5" t="s">
        <v>352</v>
      </c>
      <c r="MY1" s="5" t="s">
        <v>353</v>
      </c>
      <c r="MZ1" s="5" t="s">
        <v>354</v>
      </c>
      <c r="NA1" s="5" t="s">
        <v>355</v>
      </c>
      <c r="NB1" s="5" t="s">
        <v>356</v>
      </c>
      <c r="NC1" s="5" t="s">
        <v>357</v>
      </c>
      <c r="ND1" s="5" t="s">
        <v>358</v>
      </c>
      <c r="NE1" s="5" t="s">
        <v>359</v>
      </c>
      <c r="NF1" s="5" t="s">
        <v>360</v>
      </c>
      <c r="NG1" s="5" t="s">
        <v>361</v>
      </c>
      <c r="NH1" s="5" t="s">
        <v>362</v>
      </c>
      <c r="NI1" s="5" t="s">
        <v>363</v>
      </c>
      <c r="NJ1" s="5" t="s">
        <v>364</v>
      </c>
      <c r="NK1" s="5" t="s">
        <v>365</v>
      </c>
      <c r="NL1" s="5" t="s">
        <v>366</v>
      </c>
      <c r="NM1" s="5" t="s">
        <v>367</v>
      </c>
      <c r="NN1" s="5" t="s">
        <v>368</v>
      </c>
      <c r="NO1" s="5" t="s">
        <v>369</v>
      </c>
      <c r="NP1" s="5" t="s">
        <v>370</v>
      </c>
      <c r="NQ1" s="5" t="s">
        <v>371</v>
      </c>
      <c r="NR1" s="5" t="s">
        <v>372</v>
      </c>
      <c r="NS1" s="5" t="s">
        <v>373</v>
      </c>
      <c r="NT1" s="5" t="s">
        <v>374</v>
      </c>
      <c r="NU1" s="5" t="s">
        <v>375</v>
      </c>
      <c r="NV1" s="5" t="s">
        <v>376</v>
      </c>
      <c r="NW1" s="5" t="s">
        <v>377</v>
      </c>
      <c r="NX1" s="5" t="s">
        <v>378</v>
      </c>
      <c r="NY1" s="5" t="s">
        <v>379</v>
      </c>
      <c r="NZ1" s="5" t="s">
        <v>380</v>
      </c>
      <c r="OA1" s="5" t="s">
        <v>381</v>
      </c>
      <c r="OB1" s="5" t="s">
        <v>382</v>
      </c>
      <c r="OC1" s="5" t="s">
        <v>383</v>
      </c>
      <c r="OD1" s="5" t="s">
        <v>384</v>
      </c>
      <c r="OE1" s="5" t="s">
        <v>385</v>
      </c>
      <c r="OF1" s="5" t="s">
        <v>386</v>
      </c>
      <c r="OG1" s="5" t="s">
        <v>387</v>
      </c>
      <c r="OH1" s="5" t="s">
        <v>388</v>
      </c>
      <c r="OI1" s="5" t="s">
        <v>389</v>
      </c>
      <c r="OJ1" s="5" t="s">
        <v>390</v>
      </c>
      <c r="OK1" s="5" t="s">
        <v>391</v>
      </c>
      <c r="OL1" s="5" t="s">
        <v>392</v>
      </c>
      <c r="OM1" s="5" t="s">
        <v>393</v>
      </c>
      <c r="ON1" s="5" t="s">
        <v>394</v>
      </c>
      <c r="OO1" s="5" t="s">
        <v>395</v>
      </c>
      <c r="OP1" s="5" t="s">
        <v>396</v>
      </c>
      <c r="OQ1" s="5" t="s">
        <v>397</v>
      </c>
      <c r="OR1" s="5" t="s">
        <v>398</v>
      </c>
      <c r="OS1" s="5" t="s">
        <v>399</v>
      </c>
      <c r="OT1" s="5" t="s">
        <v>400</v>
      </c>
      <c r="OU1" s="5" t="s">
        <v>401</v>
      </c>
      <c r="OV1" s="5" t="s">
        <v>402</v>
      </c>
      <c r="OW1" s="5" t="s">
        <v>403</v>
      </c>
      <c r="OX1" s="5" t="s">
        <v>404</v>
      </c>
      <c r="OY1" s="5" t="s">
        <v>405</v>
      </c>
      <c r="OZ1" s="5" t="s">
        <v>406</v>
      </c>
      <c r="PA1" s="5" t="s">
        <v>407</v>
      </c>
      <c r="PB1" s="5" t="s">
        <v>408</v>
      </c>
      <c r="PC1" s="5" t="s">
        <v>409</v>
      </c>
      <c r="PD1" s="5" t="s">
        <v>410</v>
      </c>
      <c r="PE1" s="5" t="s">
        <v>411</v>
      </c>
      <c r="PF1" s="5" t="s">
        <v>412</v>
      </c>
      <c r="PG1" s="5" t="s">
        <v>413</v>
      </c>
      <c r="PH1" s="5" t="s">
        <v>414</v>
      </c>
      <c r="PI1" s="5" t="s">
        <v>415</v>
      </c>
      <c r="PJ1" s="5" t="s">
        <v>416</v>
      </c>
      <c r="PK1" s="5" t="s">
        <v>417</v>
      </c>
      <c r="PL1" s="5" t="s">
        <v>418</v>
      </c>
      <c r="PM1" s="5" t="s">
        <v>419</v>
      </c>
      <c r="PN1" s="5" t="s">
        <v>420</v>
      </c>
      <c r="PO1" s="5" t="s">
        <v>421</v>
      </c>
      <c r="PP1" s="5" t="s">
        <v>422</v>
      </c>
      <c r="PQ1" s="5" t="s">
        <v>423</v>
      </c>
      <c r="PR1" s="5" t="s">
        <v>424</v>
      </c>
      <c r="PS1" s="5" t="s">
        <v>425</v>
      </c>
      <c r="PT1" s="5" t="s">
        <v>426</v>
      </c>
      <c r="PU1" s="5" t="s">
        <v>427</v>
      </c>
      <c r="PV1" s="5" t="s">
        <v>428</v>
      </c>
      <c r="PW1" s="5" t="s">
        <v>429</v>
      </c>
      <c r="PX1" s="5" t="s">
        <v>430</v>
      </c>
      <c r="PY1" s="5" t="s">
        <v>431</v>
      </c>
      <c r="PZ1" s="5" t="s">
        <v>432</v>
      </c>
      <c r="QA1" s="5" t="s">
        <v>433</v>
      </c>
      <c r="QB1" s="5" t="s">
        <v>434</v>
      </c>
      <c r="QC1" s="5" t="s">
        <v>435</v>
      </c>
      <c r="QD1" s="5" t="s">
        <v>436</v>
      </c>
      <c r="QE1" s="5" t="s">
        <v>437</v>
      </c>
      <c r="QF1" s="5" t="s">
        <v>438</v>
      </c>
      <c r="QG1" s="5" t="s">
        <v>439</v>
      </c>
      <c r="QH1" s="5" t="s">
        <v>440</v>
      </c>
      <c r="QI1" s="5" t="s">
        <v>441</v>
      </c>
      <c r="QJ1" s="5" t="s">
        <v>442</v>
      </c>
      <c r="QK1" s="5" t="s">
        <v>290</v>
      </c>
      <c r="QL1" s="5" t="s">
        <v>443</v>
      </c>
      <c r="QM1" s="5" t="s">
        <v>444</v>
      </c>
      <c r="QN1" s="5" t="s">
        <v>445</v>
      </c>
      <c r="QO1" s="5" t="s">
        <v>446</v>
      </c>
      <c r="QP1" s="5" t="s">
        <v>447</v>
      </c>
      <c r="QQ1" s="5" t="s">
        <v>448</v>
      </c>
      <c r="QR1" s="5" t="s">
        <v>449</v>
      </c>
      <c r="QS1" s="5" t="s">
        <v>450</v>
      </c>
      <c r="QT1" s="5" t="s">
        <v>451</v>
      </c>
      <c r="QU1" s="5" t="s">
        <v>452</v>
      </c>
      <c r="QV1" s="5" t="s">
        <v>453</v>
      </c>
      <c r="QW1" s="5" t="s">
        <v>454</v>
      </c>
      <c r="QX1" s="5" t="s">
        <v>455</v>
      </c>
      <c r="QY1" s="5" t="s">
        <v>456</v>
      </c>
      <c r="QZ1" s="5" t="s">
        <v>457</v>
      </c>
      <c r="RA1" s="5" t="s">
        <v>458</v>
      </c>
      <c r="RB1" s="5" t="s">
        <v>459</v>
      </c>
      <c r="RC1" s="5" t="s">
        <v>460</v>
      </c>
      <c r="RD1" s="5" t="s">
        <v>461</v>
      </c>
      <c r="RE1" s="5" t="s">
        <v>462</v>
      </c>
      <c r="RF1" s="5" t="s">
        <v>463</v>
      </c>
      <c r="RG1" s="5" t="s">
        <v>464</v>
      </c>
      <c r="RH1" s="5" t="s">
        <v>465</v>
      </c>
      <c r="RI1" s="5" t="s">
        <v>466</v>
      </c>
      <c r="RJ1" s="5" t="s">
        <v>467</v>
      </c>
      <c r="RK1" s="5" t="s">
        <v>468</v>
      </c>
      <c r="RL1" s="5" t="s">
        <v>469</v>
      </c>
      <c r="RM1" s="5" t="s">
        <v>470</v>
      </c>
      <c r="RN1" s="5" t="s">
        <v>471</v>
      </c>
      <c r="RO1" s="5" t="s">
        <v>472</v>
      </c>
      <c r="RP1" s="5" t="s">
        <v>473</v>
      </c>
      <c r="RQ1" s="5" t="s">
        <v>474</v>
      </c>
      <c r="RR1" s="5" t="s">
        <v>475</v>
      </c>
      <c r="RS1" s="5" t="s">
        <v>476</v>
      </c>
      <c r="RT1" s="5" t="s">
        <v>477</v>
      </c>
      <c r="RU1" s="5" t="s">
        <v>478</v>
      </c>
      <c r="RV1" s="5" t="s">
        <v>479</v>
      </c>
      <c r="RW1" s="5" t="s">
        <v>480</v>
      </c>
      <c r="RX1" s="5" t="s">
        <v>481</v>
      </c>
      <c r="RY1" s="5" t="s">
        <v>482</v>
      </c>
      <c r="RZ1" s="5" t="s">
        <v>483</v>
      </c>
      <c r="SA1" s="5" t="s">
        <v>484</v>
      </c>
      <c r="SB1" s="5" t="s">
        <v>485</v>
      </c>
      <c r="SC1" s="5" t="s">
        <v>486</v>
      </c>
      <c r="SD1" s="5" t="s">
        <v>487</v>
      </c>
      <c r="SE1" s="5" t="s">
        <v>488</v>
      </c>
      <c r="SF1" s="5" t="s">
        <v>489</v>
      </c>
      <c r="SG1" s="5" t="s">
        <v>490</v>
      </c>
      <c r="SH1" s="5" t="s">
        <v>491</v>
      </c>
      <c r="SI1" s="5" t="s">
        <v>492</v>
      </c>
      <c r="SJ1" s="5" t="s">
        <v>493</v>
      </c>
      <c r="SK1" s="5" t="s">
        <v>494</v>
      </c>
      <c r="SL1" s="5" t="s">
        <v>495</v>
      </c>
      <c r="SM1" s="5" t="s">
        <v>496</v>
      </c>
      <c r="SN1" s="5" t="s">
        <v>497</v>
      </c>
      <c r="SO1" s="4" t="s">
        <v>498</v>
      </c>
      <c r="SP1" s="5" t="s">
        <v>499</v>
      </c>
      <c r="SQ1" s="5" t="s">
        <v>500</v>
      </c>
      <c r="SR1" s="5" t="s">
        <v>501</v>
      </c>
      <c r="SS1" s="5" t="s">
        <v>502</v>
      </c>
      <c r="ST1" s="5" t="s">
        <v>503</v>
      </c>
      <c r="SU1" s="5" t="s">
        <v>504</v>
      </c>
      <c r="SV1" s="5" t="s">
        <v>505</v>
      </c>
      <c r="SW1" s="5" t="s">
        <v>506</v>
      </c>
      <c r="SX1" s="5" t="s">
        <v>507</v>
      </c>
      <c r="SY1" s="5" t="s">
        <v>508</v>
      </c>
      <c r="SZ1" s="5" t="s">
        <v>509</v>
      </c>
      <c r="TA1" s="5" t="s">
        <v>510</v>
      </c>
      <c r="TB1" s="5" t="s">
        <v>511</v>
      </c>
      <c r="TC1" s="5" t="s">
        <v>512</v>
      </c>
      <c r="TD1" s="5" t="s">
        <v>513</v>
      </c>
      <c r="TE1" s="5" t="s">
        <v>514</v>
      </c>
      <c r="TF1" s="5" t="s">
        <v>515</v>
      </c>
      <c r="TG1" s="5" t="s">
        <v>516</v>
      </c>
      <c r="TH1" s="5" t="s">
        <v>517</v>
      </c>
      <c r="TI1" s="5" t="s">
        <v>518</v>
      </c>
      <c r="TJ1" s="5" t="s">
        <v>519</v>
      </c>
      <c r="TK1" s="5" t="s">
        <v>520</v>
      </c>
      <c r="TL1" s="5" t="s">
        <v>521</v>
      </c>
      <c r="TM1" s="5" t="s">
        <v>522</v>
      </c>
      <c r="TN1" s="5" t="s">
        <v>523</v>
      </c>
      <c r="TO1" s="5" t="s">
        <v>524</v>
      </c>
      <c r="TP1" s="5" t="s">
        <v>525</v>
      </c>
      <c r="TQ1" s="5" t="s">
        <v>526</v>
      </c>
      <c r="TR1" s="5" t="s">
        <v>527</v>
      </c>
      <c r="TS1" s="5" t="s">
        <v>528</v>
      </c>
      <c r="TT1" s="5" t="s">
        <v>529</v>
      </c>
      <c r="TU1" s="5" t="s">
        <v>530</v>
      </c>
      <c r="TV1" s="5" t="s">
        <v>531</v>
      </c>
      <c r="TW1" s="5" t="s">
        <v>532</v>
      </c>
      <c r="TX1" s="5" t="s">
        <v>533</v>
      </c>
      <c r="TY1" s="5" t="s">
        <v>534</v>
      </c>
      <c r="TZ1" s="5" t="s">
        <v>535</v>
      </c>
      <c r="UA1" s="5" t="s">
        <v>536</v>
      </c>
      <c r="UB1" s="5" t="s">
        <v>537</v>
      </c>
      <c r="UC1" s="5" t="s">
        <v>538</v>
      </c>
      <c r="UD1" s="5" t="s">
        <v>539</v>
      </c>
      <c r="UE1" s="5" t="s">
        <v>540</v>
      </c>
      <c r="UF1" s="5" t="s">
        <v>541</v>
      </c>
      <c r="UG1" s="5" t="s">
        <v>542</v>
      </c>
      <c r="UH1" s="5" t="s">
        <v>543</v>
      </c>
      <c r="UI1" s="5" t="s">
        <v>544</v>
      </c>
      <c r="UJ1" s="5" t="s">
        <v>545</v>
      </c>
      <c r="UK1" s="5" t="s">
        <v>546</v>
      </c>
      <c r="UL1" s="5" t="s">
        <v>547</v>
      </c>
      <c r="UM1" s="5" t="s">
        <v>548</v>
      </c>
      <c r="UN1" s="5" t="s">
        <v>549</v>
      </c>
      <c r="UO1" s="5" t="s">
        <v>550</v>
      </c>
      <c r="UP1" s="5" t="s">
        <v>551</v>
      </c>
      <c r="UQ1" s="5" t="s">
        <v>552</v>
      </c>
      <c r="UR1" s="5" t="s">
        <v>553</v>
      </c>
      <c r="US1" s="5" t="s">
        <v>554</v>
      </c>
      <c r="UT1" s="5" t="s">
        <v>555</v>
      </c>
      <c r="UU1" s="5" t="s">
        <v>556</v>
      </c>
      <c r="UV1" s="5" t="s">
        <v>557</v>
      </c>
      <c r="UW1" s="5" t="s">
        <v>558</v>
      </c>
      <c r="UX1" s="5" t="s">
        <v>559</v>
      </c>
      <c r="UY1" s="5" t="s">
        <v>560</v>
      </c>
      <c r="UZ1" s="5" t="s">
        <v>561</v>
      </c>
      <c r="VA1" s="5" t="s">
        <v>562</v>
      </c>
      <c r="VB1" s="5" t="s">
        <v>563</v>
      </c>
      <c r="VC1" s="5" t="s">
        <v>564</v>
      </c>
      <c r="VD1" s="5" t="s">
        <v>565</v>
      </c>
      <c r="VE1" s="5" t="s">
        <v>566</v>
      </c>
      <c r="VF1" s="5" t="s">
        <v>567</v>
      </c>
      <c r="VG1" s="5" t="s">
        <v>568</v>
      </c>
      <c r="VH1" s="5" t="s">
        <v>569</v>
      </c>
      <c r="VI1" s="5" t="s">
        <v>570</v>
      </c>
      <c r="VJ1" s="5" t="s">
        <v>571</v>
      </c>
      <c r="VK1" s="5" t="s">
        <v>572</v>
      </c>
      <c r="VL1" s="5" t="s">
        <v>573</v>
      </c>
      <c r="VM1" s="5" t="s">
        <v>574</v>
      </c>
      <c r="VN1" s="5" t="s">
        <v>575</v>
      </c>
      <c r="VO1" s="5" t="s">
        <v>576</v>
      </c>
      <c r="VP1" s="5" t="s">
        <v>577</v>
      </c>
    </row>
    <row r="2" spans="1:588" s="5" customFormat="1">
      <c r="A2" s="1"/>
      <c r="B2" s="1" t="s">
        <v>578</v>
      </c>
      <c r="C2" s="1" t="s">
        <v>579</v>
      </c>
      <c r="D2" s="2" t="s">
        <v>580</v>
      </c>
      <c r="E2" s="3"/>
      <c r="F2" s="4" t="s">
        <v>581</v>
      </c>
      <c r="G2" s="4" t="s">
        <v>582</v>
      </c>
      <c r="H2" s="4" t="s">
        <v>583</v>
      </c>
      <c r="I2" s="4" t="s">
        <v>584</v>
      </c>
      <c r="J2" s="4" t="s">
        <v>585</v>
      </c>
      <c r="K2" s="4" t="s">
        <v>586</v>
      </c>
      <c r="L2" s="4" t="s">
        <v>1519</v>
      </c>
      <c r="M2" s="4" t="s">
        <v>587</v>
      </c>
      <c r="N2" s="4" t="s">
        <v>588</v>
      </c>
      <c r="O2" s="4" t="s">
        <v>589</v>
      </c>
      <c r="P2" s="4" t="s">
        <v>590</v>
      </c>
      <c r="Q2" s="4" t="s">
        <v>591</v>
      </c>
      <c r="R2" s="4" t="s">
        <v>592</v>
      </c>
      <c r="S2" s="4" t="s">
        <v>593</v>
      </c>
      <c r="T2" s="4" t="s">
        <v>594</v>
      </c>
      <c r="U2" s="4" t="s">
        <v>595</v>
      </c>
      <c r="V2" s="4" t="s">
        <v>596</v>
      </c>
      <c r="W2" s="4" t="s">
        <v>597</v>
      </c>
      <c r="X2" s="4" t="s">
        <v>598</v>
      </c>
      <c r="Y2" s="4" t="s">
        <v>599</v>
      </c>
      <c r="Z2" s="4" t="s">
        <v>600</v>
      </c>
      <c r="AA2" s="4" t="s">
        <v>601</v>
      </c>
      <c r="AB2" s="4" t="s">
        <v>602</v>
      </c>
      <c r="AC2" s="4" t="s">
        <v>603</v>
      </c>
      <c r="AD2" s="4" t="s">
        <v>604</v>
      </c>
      <c r="AE2" s="4" t="s">
        <v>605</v>
      </c>
      <c r="AF2" s="4" t="s">
        <v>606</v>
      </c>
      <c r="AG2" s="4" t="s">
        <v>607</v>
      </c>
      <c r="AH2" s="4" t="s">
        <v>608</v>
      </c>
      <c r="AI2" s="4" t="s">
        <v>609</v>
      </c>
      <c r="AJ2" s="4" t="s">
        <v>610</v>
      </c>
      <c r="AK2" s="4" t="s">
        <v>611</v>
      </c>
      <c r="AL2" s="4" t="s">
        <v>612</v>
      </c>
      <c r="AM2" s="4" t="s">
        <v>613</v>
      </c>
      <c r="AN2" s="4" t="s">
        <v>614</v>
      </c>
      <c r="AO2" s="4" t="s">
        <v>615</v>
      </c>
      <c r="AP2" s="4" t="s">
        <v>616</v>
      </c>
      <c r="AQ2" s="4" t="s">
        <v>617</v>
      </c>
      <c r="AR2" s="4" t="s">
        <v>618</v>
      </c>
      <c r="AS2" s="4" t="s">
        <v>619</v>
      </c>
      <c r="AT2" s="4" t="s">
        <v>620</v>
      </c>
      <c r="AU2" s="4" t="s">
        <v>621</v>
      </c>
      <c r="AV2" s="4" t="s">
        <v>622</v>
      </c>
      <c r="AW2" s="4" t="s">
        <v>623</v>
      </c>
      <c r="AX2" s="4" t="s">
        <v>624</v>
      </c>
      <c r="AY2" s="4" t="s">
        <v>625</v>
      </c>
      <c r="AZ2" s="4" t="s">
        <v>626</v>
      </c>
      <c r="BA2" s="4" t="s">
        <v>627</v>
      </c>
      <c r="BB2" s="4" t="s">
        <v>628</v>
      </c>
      <c r="BC2" s="4" t="s">
        <v>629</v>
      </c>
      <c r="BD2" s="4" t="s">
        <v>630</v>
      </c>
      <c r="BE2" s="4" t="s">
        <v>631</v>
      </c>
      <c r="BF2" s="4" t="s">
        <v>632</v>
      </c>
      <c r="BG2" s="4" t="s">
        <v>633</v>
      </c>
      <c r="BH2" s="4" t="s">
        <v>634</v>
      </c>
      <c r="BI2" s="4" t="s">
        <v>635</v>
      </c>
      <c r="BJ2" s="4" t="s">
        <v>636</v>
      </c>
      <c r="BK2" s="4" t="s">
        <v>637</v>
      </c>
      <c r="BL2" s="4" t="s">
        <v>638</v>
      </c>
      <c r="BM2" s="4" t="s">
        <v>639</v>
      </c>
      <c r="BN2" s="4" t="s">
        <v>640</v>
      </c>
      <c r="BO2" s="4" t="s">
        <v>641</v>
      </c>
      <c r="BP2" s="4" t="s">
        <v>642</v>
      </c>
      <c r="BQ2" s="4" t="s">
        <v>643</v>
      </c>
      <c r="BR2" s="4" t="s">
        <v>644</v>
      </c>
      <c r="BS2" s="4" t="s">
        <v>645</v>
      </c>
      <c r="BT2" s="4" t="s">
        <v>646</v>
      </c>
      <c r="BU2" s="4" t="s">
        <v>647</v>
      </c>
      <c r="BV2" s="4" t="s">
        <v>648</v>
      </c>
      <c r="BW2" s="4" t="s">
        <v>649</v>
      </c>
      <c r="BX2" s="4" t="s">
        <v>650</v>
      </c>
      <c r="BY2" s="4" t="s">
        <v>651</v>
      </c>
      <c r="BZ2" s="4" t="s">
        <v>652</v>
      </c>
      <c r="CA2" s="4" t="s">
        <v>653</v>
      </c>
      <c r="CB2" s="4" t="s">
        <v>654</v>
      </c>
      <c r="CC2" s="4" t="s">
        <v>655</v>
      </c>
      <c r="CD2" s="4" t="s">
        <v>656</v>
      </c>
      <c r="CE2" s="4" t="s">
        <v>657</v>
      </c>
      <c r="CF2" s="4" t="s">
        <v>658</v>
      </c>
      <c r="CG2" s="4" t="s">
        <v>659</v>
      </c>
      <c r="CH2" s="4" t="s">
        <v>660</v>
      </c>
      <c r="CI2" s="4" t="s">
        <v>661</v>
      </c>
      <c r="CJ2" s="4" t="s">
        <v>662</v>
      </c>
      <c r="CK2" s="4" t="s">
        <v>663</v>
      </c>
      <c r="CL2" s="4" t="s">
        <v>664</v>
      </c>
      <c r="CM2" s="4" t="s">
        <v>665</v>
      </c>
      <c r="CN2" s="4" t="s">
        <v>666</v>
      </c>
      <c r="CO2" s="4" t="s">
        <v>667</v>
      </c>
      <c r="CP2" s="4" t="s">
        <v>668</v>
      </c>
      <c r="CQ2" s="4" t="s">
        <v>669</v>
      </c>
      <c r="CR2" s="4" t="s">
        <v>670</v>
      </c>
      <c r="CS2" s="4" t="s">
        <v>671</v>
      </c>
      <c r="CT2" s="4" t="s">
        <v>672</v>
      </c>
      <c r="CU2" s="4" t="s">
        <v>673</v>
      </c>
      <c r="CV2" s="4" t="s">
        <v>674</v>
      </c>
      <c r="CW2" s="4" t="s">
        <v>675</v>
      </c>
      <c r="CX2" s="4" t="s">
        <v>676</v>
      </c>
      <c r="CY2" s="4" t="s">
        <v>677</v>
      </c>
      <c r="CZ2" s="4" t="s">
        <v>678</v>
      </c>
      <c r="DA2" s="4" t="s">
        <v>679</v>
      </c>
      <c r="DB2" s="4" t="s">
        <v>680</v>
      </c>
      <c r="DC2" s="4" t="s">
        <v>681</v>
      </c>
      <c r="DD2" s="4" t="s">
        <v>682</v>
      </c>
      <c r="DE2" s="4" t="s">
        <v>683</v>
      </c>
      <c r="DF2" s="4" t="s">
        <v>684</v>
      </c>
      <c r="DG2" s="4" t="s">
        <v>685</v>
      </c>
      <c r="DH2" s="4" t="s">
        <v>686</v>
      </c>
      <c r="DI2" s="4" t="s">
        <v>687</v>
      </c>
      <c r="DJ2" s="4" t="s">
        <v>688</v>
      </c>
      <c r="DK2" s="4" t="s">
        <v>689</v>
      </c>
      <c r="DL2" s="4" t="s">
        <v>690</v>
      </c>
      <c r="DM2" s="4" t="s">
        <v>691</v>
      </c>
      <c r="DN2" s="4" t="s">
        <v>692</v>
      </c>
      <c r="DO2" s="4" t="s">
        <v>693</v>
      </c>
      <c r="DP2" s="4" t="s">
        <v>694</v>
      </c>
      <c r="DQ2" s="4" t="s">
        <v>695</v>
      </c>
      <c r="DR2" s="4" t="s">
        <v>696</v>
      </c>
      <c r="DS2" s="4" t="s">
        <v>697</v>
      </c>
      <c r="DT2" s="4" t="s">
        <v>698</v>
      </c>
      <c r="DU2" s="4" t="s">
        <v>699</v>
      </c>
      <c r="DV2" s="4" t="s">
        <v>700</v>
      </c>
      <c r="DW2" s="4" t="s">
        <v>701</v>
      </c>
      <c r="DX2" s="4" t="s">
        <v>702</v>
      </c>
      <c r="DY2" s="4" t="s">
        <v>703</v>
      </c>
      <c r="DZ2" s="4" t="s">
        <v>704</v>
      </c>
      <c r="EA2" s="4" t="s">
        <v>705</v>
      </c>
      <c r="EB2" s="4" t="s">
        <v>706</v>
      </c>
      <c r="EC2" s="4" t="s">
        <v>707</v>
      </c>
      <c r="ED2" s="4" t="s">
        <v>708</v>
      </c>
      <c r="EE2" s="4" t="s">
        <v>709</v>
      </c>
      <c r="EF2" s="4" t="s">
        <v>710</v>
      </c>
      <c r="EG2" s="4" t="s">
        <v>711</v>
      </c>
      <c r="EH2" s="4" t="s">
        <v>712</v>
      </c>
      <c r="EI2" s="4" t="s">
        <v>713</v>
      </c>
      <c r="EJ2" s="4" t="s">
        <v>714</v>
      </c>
      <c r="EK2" s="4" t="s">
        <v>715</v>
      </c>
      <c r="EL2" s="4" t="s">
        <v>716</v>
      </c>
      <c r="EM2" s="4" t="s">
        <v>717</v>
      </c>
      <c r="EN2" s="4" t="s">
        <v>718</v>
      </c>
      <c r="EO2" s="4" t="s">
        <v>719</v>
      </c>
      <c r="EP2" s="4" t="s">
        <v>720</v>
      </c>
      <c r="EQ2" s="4" t="s">
        <v>721</v>
      </c>
      <c r="ER2" s="4" t="s">
        <v>722</v>
      </c>
      <c r="ES2" s="4" t="s">
        <v>723</v>
      </c>
      <c r="ET2" s="4" t="s">
        <v>724</v>
      </c>
      <c r="EU2" s="4" t="s">
        <v>725</v>
      </c>
      <c r="EV2" s="4" t="s">
        <v>726</v>
      </c>
      <c r="EW2" s="4" t="s">
        <v>727</v>
      </c>
      <c r="EX2" s="4" t="s">
        <v>728</v>
      </c>
      <c r="EY2" s="4" t="s">
        <v>729</v>
      </c>
      <c r="EZ2" s="4" t="s">
        <v>730</v>
      </c>
      <c r="FA2" s="4" t="s">
        <v>731</v>
      </c>
      <c r="FB2" s="4" t="s">
        <v>732</v>
      </c>
      <c r="FC2" s="5" t="s">
        <v>733</v>
      </c>
      <c r="FD2" s="5" t="s">
        <v>734</v>
      </c>
      <c r="FE2" s="5" t="s">
        <v>735</v>
      </c>
      <c r="FF2" s="5" t="s">
        <v>736</v>
      </c>
      <c r="FG2" s="5" t="s">
        <v>737</v>
      </c>
      <c r="FH2" s="5" t="s">
        <v>738</v>
      </c>
      <c r="FI2" s="5" t="s">
        <v>739</v>
      </c>
      <c r="FJ2" s="5" t="s">
        <v>740</v>
      </c>
      <c r="FK2" s="5" t="s">
        <v>741</v>
      </c>
      <c r="FL2" s="5" t="s">
        <v>742</v>
      </c>
      <c r="FM2" s="5" t="s">
        <v>743</v>
      </c>
      <c r="FN2" s="5" t="s">
        <v>744</v>
      </c>
      <c r="FO2" s="5" t="s">
        <v>745</v>
      </c>
      <c r="FP2" s="5" t="s">
        <v>746</v>
      </c>
      <c r="FQ2" s="5" t="s">
        <v>747</v>
      </c>
      <c r="FR2" s="5" t="s">
        <v>748</v>
      </c>
      <c r="FS2" s="5" t="s">
        <v>749</v>
      </c>
      <c r="FT2" s="5" t="s">
        <v>750</v>
      </c>
      <c r="FU2" s="5" t="s">
        <v>751</v>
      </c>
      <c r="FV2" s="5" t="s">
        <v>752</v>
      </c>
      <c r="FW2" s="5" t="s">
        <v>753</v>
      </c>
      <c r="FX2" s="5" t="s">
        <v>754</v>
      </c>
      <c r="FY2" s="5" t="s">
        <v>755</v>
      </c>
      <c r="FZ2" s="5" t="s">
        <v>756</v>
      </c>
      <c r="GA2" s="5" t="s">
        <v>757</v>
      </c>
      <c r="GB2" s="5" t="s">
        <v>758</v>
      </c>
      <c r="GC2" s="5" t="s">
        <v>759</v>
      </c>
      <c r="GD2" s="5" t="s">
        <v>760</v>
      </c>
      <c r="GE2" s="5" t="s">
        <v>761</v>
      </c>
      <c r="GF2" s="5" t="s">
        <v>762</v>
      </c>
      <c r="GG2" s="5" t="s">
        <v>763</v>
      </c>
      <c r="GH2" s="5" t="s">
        <v>764</v>
      </c>
      <c r="GI2" s="5" t="s">
        <v>765</v>
      </c>
      <c r="GJ2" s="5" t="s">
        <v>766</v>
      </c>
      <c r="GK2" s="5" t="s">
        <v>767</v>
      </c>
      <c r="GL2" s="5" t="s">
        <v>768</v>
      </c>
      <c r="GM2" s="5" t="s">
        <v>769</v>
      </c>
      <c r="GN2" s="5" t="s">
        <v>770</v>
      </c>
      <c r="GO2" s="5" t="s">
        <v>771</v>
      </c>
      <c r="GP2" s="5" t="s">
        <v>772</v>
      </c>
      <c r="GQ2" s="5" t="s">
        <v>773</v>
      </c>
      <c r="GR2" s="5" t="s">
        <v>774</v>
      </c>
      <c r="GS2" s="5" t="s">
        <v>775</v>
      </c>
      <c r="GT2" s="5" t="s">
        <v>776</v>
      </c>
      <c r="GU2" s="5" t="s">
        <v>777</v>
      </c>
      <c r="GV2" s="5" t="s">
        <v>778</v>
      </c>
      <c r="GW2" s="5" t="s">
        <v>779</v>
      </c>
      <c r="GX2" s="5" t="s">
        <v>780</v>
      </c>
      <c r="GY2" s="5" t="s">
        <v>781</v>
      </c>
      <c r="GZ2" s="5" t="s">
        <v>782</v>
      </c>
      <c r="HA2" s="5" t="s">
        <v>783</v>
      </c>
      <c r="HB2" s="5" t="s">
        <v>784</v>
      </c>
      <c r="HC2" s="5" t="s">
        <v>785</v>
      </c>
      <c r="HD2" s="5" t="s">
        <v>786</v>
      </c>
      <c r="HE2" s="5" t="s">
        <v>787</v>
      </c>
      <c r="HF2" s="5" t="s">
        <v>788</v>
      </c>
      <c r="HG2" s="5" t="s">
        <v>789</v>
      </c>
      <c r="HH2" s="5" t="s">
        <v>790</v>
      </c>
      <c r="HI2" s="5" t="s">
        <v>791</v>
      </c>
      <c r="HJ2" s="5" t="s">
        <v>792</v>
      </c>
      <c r="HK2" s="5" t="s">
        <v>793</v>
      </c>
      <c r="HL2" s="5" t="s">
        <v>794</v>
      </c>
      <c r="HM2" s="5" t="s">
        <v>795</v>
      </c>
      <c r="HN2" s="5" t="s">
        <v>796</v>
      </c>
      <c r="HO2" s="5" t="s">
        <v>797</v>
      </c>
      <c r="HP2" s="5" t="s">
        <v>798</v>
      </c>
      <c r="HQ2" s="5" t="s">
        <v>799</v>
      </c>
      <c r="HR2" s="5" t="s">
        <v>800</v>
      </c>
      <c r="HS2" s="5" t="s">
        <v>801</v>
      </c>
      <c r="HT2" s="5" t="s">
        <v>802</v>
      </c>
      <c r="HU2" s="5" t="s">
        <v>803</v>
      </c>
      <c r="HV2" s="5" t="s">
        <v>804</v>
      </c>
      <c r="HW2" s="5" t="s">
        <v>805</v>
      </c>
      <c r="HX2" s="5" t="s">
        <v>806</v>
      </c>
      <c r="HY2" s="5" t="s">
        <v>807</v>
      </c>
      <c r="HZ2" s="5" t="s">
        <v>808</v>
      </c>
      <c r="IA2" s="5" t="s">
        <v>809</v>
      </c>
      <c r="IB2" s="5" t="s">
        <v>810</v>
      </c>
      <c r="IC2" s="5" t="s">
        <v>811</v>
      </c>
      <c r="ID2" s="5" t="s">
        <v>812</v>
      </c>
      <c r="IE2" s="5" t="s">
        <v>813</v>
      </c>
      <c r="IF2" s="5" t="s">
        <v>814</v>
      </c>
      <c r="IG2" s="5" t="s">
        <v>815</v>
      </c>
      <c r="IH2" s="5" t="s">
        <v>816</v>
      </c>
      <c r="II2" s="5" t="s">
        <v>817</v>
      </c>
      <c r="IJ2" s="5" t="s">
        <v>818</v>
      </c>
      <c r="IK2" s="5" t="s">
        <v>819</v>
      </c>
      <c r="IL2" s="5" t="s">
        <v>820</v>
      </c>
      <c r="IM2" s="5" t="s">
        <v>821</v>
      </c>
      <c r="IN2" s="5" t="s">
        <v>822</v>
      </c>
      <c r="IO2" s="5" t="s">
        <v>823</v>
      </c>
      <c r="IP2" s="5" t="s">
        <v>824</v>
      </c>
      <c r="IQ2" s="5" t="s">
        <v>825</v>
      </c>
      <c r="IR2" s="5" t="s">
        <v>826</v>
      </c>
      <c r="IS2" s="5" t="s">
        <v>827</v>
      </c>
      <c r="IT2" s="5" t="s">
        <v>828</v>
      </c>
      <c r="IU2" s="5" t="s">
        <v>829</v>
      </c>
      <c r="IV2" s="5" t="s">
        <v>830</v>
      </c>
      <c r="IW2" s="5" t="s">
        <v>831</v>
      </c>
      <c r="IX2" s="5" t="s">
        <v>832</v>
      </c>
      <c r="IY2" s="5" t="s">
        <v>833</v>
      </c>
      <c r="IZ2" s="5" t="s">
        <v>834</v>
      </c>
      <c r="JA2" s="5" t="s">
        <v>835</v>
      </c>
      <c r="JB2" s="5" t="s">
        <v>836</v>
      </c>
      <c r="JC2" s="5" t="s">
        <v>837</v>
      </c>
      <c r="JD2" s="5" t="s">
        <v>838</v>
      </c>
      <c r="JE2" s="5" t="s">
        <v>839</v>
      </c>
      <c r="JF2" s="5" t="s">
        <v>840</v>
      </c>
      <c r="JG2" s="5" t="s">
        <v>841</v>
      </c>
      <c r="JH2" s="5" t="s">
        <v>842</v>
      </c>
      <c r="JI2" s="5" t="s">
        <v>843</v>
      </c>
      <c r="JJ2" s="5" t="s">
        <v>844</v>
      </c>
      <c r="JK2" s="5" t="s">
        <v>845</v>
      </c>
      <c r="JL2" s="5" t="s">
        <v>846</v>
      </c>
      <c r="JM2" s="5" t="s">
        <v>847</v>
      </c>
      <c r="JN2" s="5" t="s">
        <v>848</v>
      </c>
      <c r="JO2" s="5" t="s">
        <v>849</v>
      </c>
      <c r="JP2" s="5" t="s">
        <v>850</v>
      </c>
      <c r="JQ2" s="5" t="s">
        <v>851</v>
      </c>
      <c r="JR2" s="5" t="s">
        <v>852</v>
      </c>
      <c r="JS2" s="5" t="s">
        <v>853</v>
      </c>
      <c r="JT2" s="5" t="s">
        <v>854</v>
      </c>
      <c r="JU2" s="5" t="s">
        <v>855</v>
      </c>
      <c r="JV2" s="5" t="s">
        <v>856</v>
      </c>
      <c r="JW2" s="5" t="s">
        <v>857</v>
      </c>
      <c r="JX2" s="5" t="s">
        <v>858</v>
      </c>
      <c r="JY2" s="5" t="s">
        <v>859</v>
      </c>
      <c r="JZ2" s="5" t="s">
        <v>860</v>
      </c>
      <c r="KA2" s="5" t="s">
        <v>861</v>
      </c>
      <c r="KB2" s="5" t="s">
        <v>862</v>
      </c>
      <c r="KC2" s="5" t="s">
        <v>863</v>
      </c>
      <c r="KD2" s="5" t="s">
        <v>864</v>
      </c>
      <c r="KE2" s="5" t="s">
        <v>865</v>
      </c>
      <c r="KF2" s="5" t="s">
        <v>866</v>
      </c>
      <c r="KG2" s="5" t="s">
        <v>867</v>
      </c>
      <c r="KH2" s="5" t="s">
        <v>868</v>
      </c>
      <c r="KI2" s="5" t="s">
        <v>869</v>
      </c>
      <c r="KJ2" s="5" t="s">
        <v>870</v>
      </c>
      <c r="KK2" s="5" t="s">
        <v>871</v>
      </c>
      <c r="KL2" s="5" t="s">
        <v>872</v>
      </c>
      <c r="KM2" s="5" t="s">
        <v>873</v>
      </c>
      <c r="KN2" s="5" t="s">
        <v>874</v>
      </c>
      <c r="KO2" s="5" t="s">
        <v>875</v>
      </c>
      <c r="KP2" s="5" t="s">
        <v>876</v>
      </c>
      <c r="KQ2" s="5" t="s">
        <v>877</v>
      </c>
      <c r="KR2" s="5" t="s">
        <v>878</v>
      </c>
      <c r="KS2" s="5" t="s">
        <v>879</v>
      </c>
      <c r="KT2" s="5" t="s">
        <v>880</v>
      </c>
      <c r="KU2" s="5" t="s">
        <v>881</v>
      </c>
      <c r="KV2" s="5" t="s">
        <v>882</v>
      </c>
      <c r="KW2" s="5" t="s">
        <v>883</v>
      </c>
      <c r="KX2" s="5" t="s">
        <v>884</v>
      </c>
      <c r="KY2" s="5" t="s">
        <v>885</v>
      </c>
      <c r="KZ2" s="5" t="s">
        <v>886</v>
      </c>
      <c r="LA2" s="5" t="s">
        <v>887</v>
      </c>
      <c r="LB2" s="5" t="s">
        <v>888</v>
      </c>
      <c r="LC2" s="5" t="s">
        <v>889</v>
      </c>
      <c r="LD2" s="5" t="s">
        <v>890</v>
      </c>
      <c r="LE2" s="5" t="s">
        <v>891</v>
      </c>
      <c r="LF2" s="5" t="s">
        <v>892</v>
      </c>
      <c r="LG2" s="5" t="s">
        <v>893</v>
      </c>
      <c r="LH2" s="5" t="s">
        <v>894</v>
      </c>
      <c r="LI2" s="5" t="s">
        <v>895</v>
      </c>
      <c r="LJ2" s="5" t="s">
        <v>896</v>
      </c>
      <c r="LK2" s="5" t="s">
        <v>897</v>
      </c>
      <c r="LL2" s="5" t="s">
        <v>898</v>
      </c>
      <c r="LM2" s="5" t="s">
        <v>899</v>
      </c>
      <c r="LN2" s="5" t="s">
        <v>900</v>
      </c>
      <c r="LO2" s="5" t="s">
        <v>901</v>
      </c>
      <c r="LP2" s="5" t="s">
        <v>902</v>
      </c>
      <c r="LQ2" s="5" t="s">
        <v>903</v>
      </c>
      <c r="LR2" s="5" t="s">
        <v>904</v>
      </c>
      <c r="LS2" s="5" t="s">
        <v>905</v>
      </c>
      <c r="LT2" s="5" t="s">
        <v>906</v>
      </c>
      <c r="LU2" s="5" t="s">
        <v>907</v>
      </c>
      <c r="LV2" s="5" t="s">
        <v>908</v>
      </c>
      <c r="LW2" s="5" t="s">
        <v>909</v>
      </c>
      <c r="LX2" s="5" t="s">
        <v>910</v>
      </c>
      <c r="LY2" s="5" t="s">
        <v>911</v>
      </c>
      <c r="LZ2" s="5" t="s">
        <v>912</v>
      </c>
      <c r="MA2" s="5" t="s">
        <v>913</v>
      </c>
      <c r="MB2" s="5" t="s">
        <v>914</v>
      </c>
      <c r="MC2" s="5" t="s">
        <v>915</v>
      </c>
      <c r="MD2" s="5" t="s">
        <v>916</v>
      </c>
      <c r="ME2" s="5" t="s">
        <v>917</v>
      </c>
      <c r="MF2" s="5" t="s">
        <v>918</v>
      </c>
      <c r="MG2" s="5" t="s">
        <v>919</v>
      </c>
      <c r="MH2" s="5" t="s">
        <v>920</v>
      </c>
      <c r="MI2" s="5" t="s">
        <v>921</v>
      </c>
      <c r="MJ2" s="5" t="s">
        <v>922</v>
      </c>
      <c r="MK2" s="5" t="s">
        <v>923</v>
      </c>
      <c r="ML2" s="5" t="s">
        <v>924</v>
      </c>
      <c r="MM2" s="5" t="s">
        <v>925</v>
      </c>
      <c r="MN2" s="5" t="s">
        <v>926</v>
      </c>
      <c r="MO2" s="5" t="s">
        <v>927</v>
      </c>
      <c r="MP2" s="5" t="s">
        <v>928</v>
      </c>
      <c r="MQ2" s="5" t="s">
        <v>929</v>
      </c>
      <c r="MR2" s="5" t="s">
        <v>930</v>
      </c>
      <c r="MS2" s="5" t="s">
        <v>931</v>
      </c>
      <c r="MT2" s="5" t="s">
        <v>932</v>
      </c>
      <c r="MU2" s="5" t="s">
        <v>933</v>
      </c>
      <c r="MV2" s="5" t="s">
        <v>934</v>
      </c>
      <c r="MW2" s="5" t="s">
        <v>935</v>
      </c>
      <c r="MX2" s="5" t="s">
        <v>936</v>
      </c>
      <c r="MY2" s="5" t="s">
        <v>937</v>
      </c>
      <c r="MZ2" s="5" t="s">
        <v>938</v>
      </c>
      <c r="NA2" s="5" t="s">
        <v>939</v>
      </c>
      <c r="NB2" s="5" t="s">
        <v>940</v>
      </c>
      <c r="NC2" s="5" t="s">
        <v>941</v>
      </c>
      <c r="ND2" s="5" t="s">
        <v>942</v>
      </c>
      <c r="NE2" s="5" t="s">
        <v>943</v>
      </c>
      <c r="NF2" s="5" t="s">
        <v>944</v>
      </c>
      <c r="NG2" s="5" t="s">
        <v>945</v>
      </c>
      <c r="NH2" s="5" t="s">
        <v>946</v>
      </c>
      <c r="NI2" s="5" t="s">
        <v>947</v>
      </c>
      <c r="NJ2" s="5" t="s">
        <v>948</v>
      </c>
      <c r="NK2" s="5" t="s">
        <v>949</v>
      </c>
      <c r="NL2" s="5" t="s">
        <v>950</v>
      </c>
      <c r="NM2" s="5" t="s">
        <v>951</v>
      </c>
      <c r="NN2" s="5" t="s">
        <v>952</v>
      </c>
      <c r="NO2" s="5" t="s">
        <v>953</v>
      </c>
      <c r="NP2" s="5" t="s">
        <v>954</v>
      </c>
      <c r="NQ2" s="5" t="s">
        <v>955</v>
      </c>
      <c r="NR2" s="5" t="s">
        <v>956</v>
      </c>
      <c r="NS2" s="5" t="s">
        <v>957</v>
      </c>
      <c r="NT2" s="5" t="s">
        <v>958</v>
      </c>
      <c r="NU2" s="5" t="s">
        <v>959</v>
      </c>
      <c r="NV2" s="5" t="s">
        <v>960</v>
      </c>
      <c r="NW2" s="5" t="s">
        <v>961</v>
      </c>
      <c r="NX2" s="5" t="s">
        <v>962</v>
      </c>
      <c r="NY2" s="5" t="s">
        <v>963</v>
      </c>
      <c r="NZ2" s="5" t="s">
        <v>964</v>
      </c>
      <c r="OA2" s="5" t="s">
        <v>965</v>
      </c>
      <c r="OB2" s="5" t="s">
        <v>966</v>
      </c>
      <c r="OC2" s="5" t="s">
        <v>967</v>
      </c>
      <c r="OD2" s="5" t="s">
        <v>968</v>
      </c>
      <c r="OE2" s="5" t="s">
        <v>969</v>
      </c>
      <c r="OF2" s="5" t="s">
        <v>970</v>
      </c>
      <c r="OG2" s="5" t="s">
        <v>971</v>
      </c>
      <c r="OH2" s="5" t="s">
        <v>972</v>
      </c>
      <c r="OI2" s="5" t="s">
        <v>973</v>
      </c>
      <c r="OJ2" s="5" t="s">
        <v>974</v>
      </c>
      <c r="OK2" s="5" t="s">
        <v>975</v>
      </c>
      <c r="OL2" s="5" t="s">
        <v>976</v>
      </c>
      <c r="OM2" s="5" t="s">
        <v>977</v>
      </c>
      <c r="ON2" s="5" t="s">
        <v>978</v>
      </c>
      <c r="OO2" s="5" t="s">
        <v>979</v>
      </c>
      <c r="OP2" s="5" t="s">
        <v>980</v>
      </c>
      <c r="OQ2" s="5" t="s">
        <v>981</v>
      </c>
      <c r="OR2" s="5" t="s">
        <v>982</v>
      </c>
      <c r="OS2" s="5" t="s">
        <v>983</v>
      </c>
      <c r="OT2" s="5" t="s">
        <v>984</v>
      </c>
      <c r="OU2" s="5" t="s">
        <v>985</v>
      </c>
      <c r="OV2" s="5" t="s">
        <v>986</v>
      </c>
      <c r="OW2" s="5" t="s">
        <v>987</v>
      </c>
      <c r="OX2" s="5" t="s">
        <v>988</v>
      </c>
      <c r="OY2" s="5" t="s">
        <v>989</v>
      </c>
      <c r="OZ2" s="5" t="s">
        <v>990</v>
      </c>
      <c r="PA2" s="5" t="s">
        <v>991</v>
      </c>
      <c r="PB2" s="5" t="s">
        <v>992</v>
      </c>
      <c r="PC2" s="5" t="s">
        <v>993</v>
      </c>
      <c r="PD2" s="5" t="s">
        <v>994</v>
      </c>
      <c r="PE2" s="5" t="s">
        <v>995</v>
      </c>
      <c r="PF2" s="5" t="s">
        <v>996</v>
      </c>
      <c r="PG2" s="5" t="s">
        <v>997</v>
      </c>
      <c r="PH2" s="5" t="s">
        <v>998</v>
      </c>
      <c r="PI2" s="5" t="s">
        <v>999</v>
      </c>
      <c r="PJ2" s="5" t="s">
        <v>1000</v>
      </c>
      <c r="PK2" s="5" t="s">
        <v>1001</v>
      </c>
      <c r="PL2" s="5" t="s">
        <v>1002</v>
      </c>
      <c r="PM2" s="5" t="s">
        <v>1003</v>
      </c>
      <c r="PN2" s="5" t="s">
        <v>1004</v>
      </c>
      <c r="PO2" s="5" t="s">
        <v>1005</v>
      </c>
      <c r="PP2" s="5" t="s">
        <v>1006</v>
      </c>
      <c r="PQ2" s="5" t="s">
        <v>1007</v>
      </c>
      <c r="PR2" s="5" t="s">
        <v>1008</v>
      </c>
      <c r="PS2" s="5" t="s">
        <v>1009</v>
      </c>
      <c r="PT2" s="5" t="s">
        <v>1010</v>
      </c>
      <c r="PU2" s="5" t="s">
        <v>1011</v>
      </c>
      <c r="PV2" s="5" t="s">
        <v>1012</v>
      </c>
      <c r="PW2" s="5" t="s">
        <v>1013</v>
      </c>
      <c r="PX2" s="5" t="s">
        <v>1014</v>
      </c>
      <c r="PY2" s="5" t="s">
        <v>1015</v>
      </c>
      <c r="PZ2" s="5" t="s">
        <v>1016</v>
      </c>
      <c r="QA2" s="5" t="s">
        <v>1017</v>
      </c>
      <c r="QB2" s="5" t="s">
        <v>1018</v>
      </c>
      <c r="QC2" s="5" t="s">
        <v>1019</v>
      </c>
      <c r="QD2" s="5" t="s">
        <v>1020</v>
      </c>
      <c r="QE2" s="5" t="s">
        <v>1021</v>
      </c>
      <c r="QF2" s="5" t="s">
        <v>1022</v>
      </c>
      <c r="QG2" s="5" t="s">
        <v>1023</v>
      </c>
      <c r="QH2" s="5" t="s">
        <v>1024</v>
      </c>
      <c r="QI2" s="5" t="s">
        <v>1025</v>
      </c>
      <c r="QJ2" s="5" t="s">
        <v>1026</v>
      </c>
      <c r="QK2" s="5" t="s">
        <v>1027</v>
      </c>
      <c r="QL2" s="5" t="s">
        <v>1028</v>
      </c>
      <c r="QM2" s="5" t="s">
        <v>1029</v>
      </c>
      <c r="QN2" s="5" t="s">
        <v>1030</v>
      </c>
      <c r="QO2" s="5" t="s">
        <v>1031</v>
      </c>
      <c r="QP2" s="5" t="s">
        <v>1032</v>
      </c>
      <c r="QQ2" s="5" t="s">
        <v>1033</v>
      </c>
      <c r="QR2" s="5" t="s">
        <v>1034</v>
      </c>
      <c r="QS2" s="5" t="s">
        <v>1035</v>
      </c>
      <c r="QT2" s="5" t="s">
        <v>1036</v>
      </c>
      <c r="QU2" s="5" t="s">
        <v>1037</v>
      </c>
      <c r="QV2" s="5" t="s">
        <v>1038</v>
      </c>
      <c r="QW2" s="5" t="s">
        <v>1039</v>
      </c>
      <c r="QX2" s="5" t="s">
        <v>1040</v>
      </c>
      <c r="QY2" s="5" t="s">
        <v>1041</v>
      </c>
      <c r="QZ2" s="5" t="s">
        <v>1042</v>
      </c>
      <c r="RA2" s="5" t="s">
        <v>1043</v>
      </c>
      <c r="RB2" s="5" t="s">
        <v>1044</v>
      </c>
      <c r="RC2" s="5" t="s">
        <v>1045</v>
      </c>
      <c r="RD2" s="5" t="s">
        <v>1046</v>
      </c>
      <c r="RE2" s="5" t="s">
        <v>1047</v>
      </c>
      <c r="RF2" s="5" t="s">
        <v>1048</v>
      </c>
      <c r="RG2" s="5" t="s">
        <v>1049</v>
      </c>
      <c r="RH2" s="5" t="s">
        <v>1050</v>
      </c>
      <c r="RI2" s="5" t="s">
        <v>1051</v>
      </c>
      <c r="RJ2" s="5" t="s">
        <v>1052</v>
      </c>
      <c r="RK2" s="5" t="s">
        <v>1053</v>
      </c>
      <c r="RL2" s="5" t="s">
        <v>1054</v>
      </c>
      <c r="RM2" s="5" t="s">
        <v>1055</v>
      </c>
      <c r="RN2" s="5" t="s">
        <v>1056</v>
      </c>
      <c r="RO2" s="5" t="s">
        <v>1057</v>
      </c>
      <c r="RP2" s="5" t="s">
        <v>1058</v>
      </c>
      <c r="RQ2" s="5" t="s">
        <v>1059</v>
      </c>
      <c r="RR2" s="5" t="s">
        <v>1060</v>
      </c>
      <c r="RS2" s="5" t="s">
        <v>1061</v>
      </c>
      <c r="RT2" s="5" t="s">
        <v>1062</v>
      </c>
      <c r="RU2" s="5" t="s">
        <v>1063</v>
      </c>
      <c r="RV2" s="5" t="s">
        <v>1064</v>
      </c>
      <c r="RW2" s="5" t="s">
        <v>1065</v>
      </c>
      <c r="RX2" s="5" t="s">
        <v>1066</v>
      </c>
      <c r="RY2" s="5" t="s">
        <v>1067</v>
      </c>
      <c r="RZ2" s="5" t="s">
        <v>1068</v>
      </c>
      <c r="SA2" s="5" t="s">
        <v>1069</v>
      </c>
      <c r="SB2" s="5" t="s">
        <v>1070</v>
      </c>
      <c r="SC2" s="5" t="s">
        <v>1071</v>
      </c>
      <c r="SD2" s="5" t="s">
        <v>1072</v>
      </c>
      <c r="SE2" s="5" t="s">
        <v>1073</v>
      </c>
      <c r="SF2" s="5" t="s">
        <v>1074</v>
      </c>
      <c r="SG2" s="5" t="s">
        <v>1075</v>
      </c>
      <c r="SH2" s="5" t="s">
        <v>1076</v>
      </c>
      <c r="SI2" s="5" t="s">
        <v>1077</v>
      </c>
      <c r="SJ2" s="5" t="s">
        <v>1078</v>
      </c>
      <c r="SK2" s="5" t="s">
        <v>1079</v>
      </c>
      <c r="SL2" s="5" t="s">
        <v>1080</v>
      </c>
      <c r="SM2" s="5" t="s">
        <v>1081</v>
      </c>
      <c r="SN2" s="5" t="s">
        <v>1082</v>
      </c>
      <c r="SO2" s="4" t="s">
        <v>1083</v>
      </c>
      <c r="SP2" s="5" t="s">
        <v>1084</v>
      </c>
      <c r="SQ2" s="5" t="s">
        <v>1085</v>
      </c>
      <c r="SR2" s="5" t="s">
        <v>1086</v>
      </c>
      <c r="SS2" s="5" t="s">
        <v>1087</v>
      </c>
      <c r="ST2" s="5" t="s">
        <v>1084</v>
      </c>
      <c r="SU2" s="5" t="s">
        <v>1085</v>
      </c>
      <c r="SV2" s="5" t="s">
        <v>1086</v>
      </c>
      <c r="SW2" s="5" t="s">
        <v>1087</v>
      </c>
      <c r="SX2" s="5" t="s">
        <v>1084</v>
      </c>
      <c r="SY2" s="5" t="s">
        <v>1085</v>
      </c>
      <c r="SZ2" s="5" t="s">
        <v>1086</v>
      </c>
      <c r="TA2" s="5" t="s">
        <v>1087</v>
      </c>
      <c r="TB2" s="5" t="s">
        <v>1084</v>
      </c>
      <c r="TC2" s="5" t="s">
        <v>1085</v>
      </c>
      <c r="TD2" s="5" t="s">
        <v>1086</v>
      </c>
      <c r="TE2" s="5" t="s">
        <v>1087</v>
      </c>
      <c r="TF2" s="5" t="s">
        <v>1084</v>
      </c>
      <c r="TG2" s="5" t="s">
        <v>1085</v>
      </c>
      <c r="TH2" s="5" t="s">
        <v>1086</v>
      </c>
      <c r="TI2" s="5" t="s">
        <v>1087</v>
      </c>
      <c r="TJ2" s="5" t="s">
        <v>1083</v>
      </c>
      <c r="TK2" s="5" t="s">
        <v>1088</v>
      </c>
      <c r="TL2" s="5" t="s">
        <v>1089</v>
      </c>
      <c r="TM2" s="5" t="s">
        <v>1090</v>
      </c>
      <c r="TN2" s="5" t="s">
        <v>1091</v>
      </c>
      <c r="TO2" s="5" t="s">
        <v>1088</v>
      </c>
      <c r="TP2" s="5" t="s">
        <v>1089</v>
      </c>
      <c r="TQ2" s="5" t="s">
        <v>1090</v>
      </c>
      <c r="TR2" s="5" t="s">
        <v>1091</v>
      </c>
      <c r="TS2" s="5" t="s">
        <v>1088</v>
      </c>
      <c r="TT2" s="5" t="s">
        <v>1089</v>
      </c>
      <c r="TU2" s="5" t="s">
        <v>1090</v>
      </c>
      <c r="TV2" s="5" t="s">
        <v>1091</v>
      </c>
      <c r="TW2" s="5" t="s">
        <v>1088</v>
      </c>
      <c r="TX2" s="5" t="s">
        <v>1089</v>
      </c>
      <c r="TY2" s="5" t="s">
        <v>1090</v>
      </c>
      <c r="TZ2" s="5" t="s">
        <v>1091</v>
      </c>
      <c r="UA2" s="5" t="s">
        <v>1088</v>
      </c>
      <c r="UB2" s="5" t="s">
        <v>1089</v>
      </c>
      <c r="UC2" s="5" t="s">
        <v>1090</v>
      </c>
      <c r="UD2" s="5" t="s">
        <v>1091</v>
      </c>
      <c r="UE2" s="5" t="s">
        <v>1083</v>
      </c>
      <c r="UF2" s="5" t="s">
        <v>1092</v>
      </c>
      <c r="UG2" s="5" t="s">
        <v>1093</v>
      </c>
      <c r="UH2" s="5" t="s">
        <v>1094</v>
      </c>
      <c r="UI2" s="5" t="s">
        <v>1095</v>
      </c>
      <c r="UJ2" s="5" t="s">
        <v>1092</v>
      </c>
      <c r="UK2" s="5" t="s">
        <v>1093</v>
      </c>
      <c r="UL2" s="5" t="s">
        <v>1094</v>
      </c>
      <c r="UM2" s="5" t="s">
        <v>1095</v>
      </c>
      <c r="UN2" s="5" t="s">
        <v>1092</v>
      </c>
      <c r="UO2" s="5" t="s">
        <v>1093</v>
      </c>
      <c r="UP2" s="5" t="s">
        <v>1094</v>
      </c>
      <c r="UQ2" s="5" t="s">
        <v>1095</v>
      </c>
      <c r="UR2" s="5" t="s">
        <v>1092</v>
      </c>
      <c r="US2" s="5" t="s">
        <v>1093</v>
      </c>
      <c r="UT2" s="5" t="s">
        <v>1094</v>
      </c>
      <c r="UU2" s="5" t="s">
        <v>1095</v>
      </c>
      <c r="UV2" s="5" t="s">
        <v>1092</v>
      </c>
      <c r="UW2" s="5" t="s">
        <v>1093</v>
      </c>
      <c r="UX2" s="5" t="s">
        <v>1094</v>
      </c>
      <c r="UY2" s="5" t="s">
        <v>1095</v>
      </c>
      <c r="UZ2" s="5" t="s">
        <v>1096</v>
      </c>
      <c r="VA2" s="5" t="s">
        <v>1097</v>
      </c>
      <c r="VB2" s="5" t="s">
        <v>1098</v>
      </c>
      <c r="VC2" s="5" t="s">
        <v>1099</v>
      </c>
      <c r="VD2" s="5" t="s">
        <v>1097</v>
      </c>
      <c r="VE2" s="5" t="s">
        <v>1098</v>
      </c>
      <c r="VF2" s="5" t="s">
        <v>1099</v>
      </c>
      <c r="VG2" s="5" t="s">
        <v>1097</v>
      </c>
      <c r="VH2" s="5" t="s">
        <v>1098</v>
      </c>
      <c r="VI2" s="5" t="s">
        <v>1099</v>
      </c>
      <c r="VJ2" s="5" t="s">
        <v>1097</v>
      </c>
      <c r="VK2" s="5" t="s">
        <v>1098</v>
      </c>
      <c r="VL2" s="5" t="s">
        <v>1099</v>
      </c>
      <c r="VM2" s="5" t="s">
        <v>1100</v>
      </c>
      <c r="VN2" s="5" t="s">
        <v>1100</v>
      </c>
      <c r="VO2" s="5" t="s">
        <v>1100</v>
      </c>
      <c r="VP2" s="5" t="s">
        <v>1100</v>
      </c>
    </row>
    <row r="3" spans="1:588" s="5" customFormat="1">
      <c r="A3" s="1"/>
      <c r="B3" s="1" t="s">
        <v>1101</v>
      </c>
      <c r="C3" s="1" t="s">
        <v>1102</v>
      </c>
      <c r="D3" s="2" t="s">
        <v>1103</v>
      </c>
      <c r="E3" s="6" t="s">
        <v>1510</v>
      </c>
      <c r="F3" s="4" t="s">
        <v>1104</v>
      </c>
      <c r="G3" s="4" t="s">
        <v>1105</v>
      </c>
      <c r="H3" s="4" t="s">
        <v>1106</v>
      </c>
      <c r="I3" s="4" t="s">
        <v>1107</v>
      </c>
      <c r="J3" s="4" t="s">
        <v>1108</v>
      </c>
      <c r="K3" s="4" t="s">
        <v>1109</v>
      </c>
      <c r="L3" s="4" t="s">
        <v>1518</v>
      </c>
      <c r="M3" s="4" t="s">
        <v>1110</v>
      </c>
      <c r="N3" s="4" t="s">
        <v>1111</v>
      </c>
      <c r="O3" s="4" t="s">
        <v>1112</v>
      </c>
      <c r="P3" s="4" t="s">
        <v>590</v>
      </c>
      <c r="Q3" s="4" t="s">
        <v>1113</v>
      </c>
      <c r="R3" s="4" t="s">
        <v>1114</v>
      </c>
      <c r="S3" s="4" t="s">
        <v>1115</v>
      </c>
      <c r="T3" s="4" t="s">
        <v>1116</v>
      </c>
      <c r="U3" s="4" t="s">
        <v>1117</v>
      </c>
      <c r="V3" s="4" t="s">
        <v>1118</v>
      </c>
      <c r="W3" s="4" t="s">
        <v>1119</v>
      </c>
      <c r="X3" s="4" t="s">
        <v>1120</v>
      </c>
      <c r="Y3" s="4" t="s">
        <v>1121</v>
      </c>
      <c r="Z3" s="4" t="s">
        <v>1122</v>
      </c>
      <c r="AA3" s="4" t="s">
        <v>1123</v>
      </c>
      <c r="AB3" s="4" t="s">
        <v>1124</v>
      </c>
      <c r="AC3" s="4" t="s">
        <v>1125</v>
      </c>
      <c r="AD3" s="4" t="s">
        <v>1126</v>
      </c>
      <c r="AE3" s="4" t="s">
        <v>1127</v>
      </c>
      <c r="AF3" s="4" t="s">
        <v>1128</v>
      </c>
      <c r="AG3" s="4" t="s">
        <v>1129</v>
      </c>
      <c r="AH3" s="4" t="s">
        <v>1130</v>
      </c>
      <c r="AI3" s="4" t="s">
        <v>1131</v>
      </c>
      <c r="AJ3" s="4" t="s">
        <v>1132</v>
      </c>
      <c r="AK3" s="4" t="s">
        <v>1133</v>
      </c>
      <c r="AL3" s="4" t="s">
        <v>1134</v>
      </c>
      <c r="AM3" s="4" t="s">
        <v>1135</v>
      </c>
      <c r="AN3" s="4" t="s">
        <v>1136</v>
      </c>
      <c r="AO3" s="4" t="s">
        <v>1137</v>
      </c>
      <c r="AP3" s="4" t="s">
        <v>1138</v>
      </c>
      <c r="AQ3" s="4" t="s">
        <v>1139</v>
      </c>
      <c r="AR3" s="4" t="s">
        <v>1140</v>
      </c>
      <c r="AS3" s="4" t="s">
        <v>1141</v>
      </c>
      <c r="AT3" s="4" t="s">
        <v>1142</v>
      </c>
      <c r="AU3" s="4" t="s">
        <v>1143</v>
      </c>
      <c r="AV3" s="4" t="s">
        <v>1144</v>
      </c>
      <c r="AW3" s="4" t="s">
        <v>1145</v>
      </c>
      <c r="AX3" s="4" t="s">
        <v>1146</v>
      </c>
      <c r="AY3" s="4" t="s">
        <v>1147</v>
      </c>
      <c r="AZ3" s="4" t="s">
        <v>1148</v>
      </c>
      <c r="BA3" s="4" t="s">
        <v>1149</v>
      </c>
      <c r="BB3" s="4" t="s">
        <v>1150</v>
      </c>
      <c r="BC3" s="4" t="s">
        <v>1151</v>
      </c>
      <c r="BD3" s="4" t="s">
        <v>1152</v>
      </c>
      <c r="BE3" s="4" t="s">
        <v>1153</v>
      </c>
      <c r="BF3" s="4" t="s">
        <v>1154</v>
      </c>
      <c r="BG3" s="4" t="s">
        <v>1155</v>
      </c>
      <c r="BH3" s="4" t="s">
        <v>1156</v>
      </c>
      <c r="BI3" s="4" t="s">
        <v>1157</v>
      </c>
      <c r="BJ3" s="4" t="s">
        <v>1158</v>
      </c>
      <c r="BK3" s="4" t="s">
        <v>1159</v>
      </c>
      <c r="BL3" s="4" t="s">
        <v>1160</v>
      </c>
      <c r="BM3" s="4" t="s">
        <v>1161</v>
      </c>
      <c r="BN3" s="4" t="s">
        <v>1162</v>
      </c>
      <c r="BO3" s="4" t="s">
        <v>1163</v>
      </c>
      <c r="BP3" s="4" t="s">
        <v>1164</v>
      </c>
      <c r="BQ3" s="4" t="s">
        <v>1165</v>
      </c>
      <c r="BR3" s="4" t="s">
        <v>1166</v>
      </c>
      <c r="BS3" s="4" t="s">
        <v>1167</v>
      </c>
      <c r="BT3" s="4" t="s">
        <v>1168</v>
      </c>
      <c r="BU3" s="4" t="s">
        <v>1169</v>
      </c>
      <c r="BV3" s="4" t="s">
        <v>1170</v>
      </c>
      <c r="BW3" s="4" t="s">
        <v>1171</v>
      </c>
      <c r="BX3" s="4" t="s">
        <v>1172</v>
      </c>
      <c r="BY3" s="4" t="s">
        <v>1173</v>
      </c>
      <c r="BZ3" s="4" t="s">
        <v>1174</v>
      </c>
      <c r="CA3" s="4" t="s">
        <v>1175</v>
      </c>
      <c r="CB3" s="4" t="s">
        <v>1176</v>
      </c>
      <c r="CC3" s="4" t="s">
        <v>1177</v>
      </c>
      <c r="CD3" s="4" t="s">
        <v>1178</v>
      </c>
      <c r="CE3" s="4" t="s">
        <v>1179</v>
      </c>
      <c r="CF3" s="4" t="s">
        <v>1180</v>
      </c>
      <c r="CG3" s="4" t="s">
        <v>1181</v>
      </c>
      <c r="CH3" s="4" t="s">
        <v>1182</v>
      </c>
      <c r="CI3" s="4" t="s">
        <v>1183</v>
      </c>
      <c r="CJ3" s="4" t="s">
        <v>1184</v>
      </c>
      <c r="CK3" s="4" t="s">
        <v>1185</v>
      </c>
      <c r="CL3" s="4" t="s">
        <v>1186</v>
      </c>
      <c r="CM3" s="4" t="s">
        <v>1187</v>
      </c>
      <c r="CN3" s="4" t="s">
        <v>1188</v>
      </c>
      <c r="CO3" s="4" t="s">
        <v>1189</v>
      </c>
      <c r="CP3" s="4" t="s">
        <v>1190</v>
      </c>
      <c r="CQ3" s="4" t="s">
        <v>1191</v>
      </c>
      <c r="CR3" s="4" t="s">
        <v>1192</v>
      </c>
      <c r="CS3" s="4" t="s">
        <v>1193</v>
      </c>
      <c r="CT3" s="4" t="s">
        <v>1194</v>
      </c>
      <c r="CU3" s="4" t="s">
        <v>1195</v>
      </c>
      <c r="CV3" s="4" t="s">
        <v>1196</v>
      </c>
      <c r="CW3" s="4" t="s">
        <v>1197</v>
      </c>
      <c r="CX3" s="4" t="s">
        <v>1198</v>
      </c>
      <c r="CY3" s="4" t="s">
        <v>1199</v>
      </c>
      <c r="CZ3" s="4" t="s">
        <v>1200</v>
      </c>
      <c r="DA3" s="4" t="s">
        <v>1201</v>
      </c>
      <c r="DB3" s="4" t="s">
        <v>1202</v>
      </c>
      <c r="DC3" s="4" t="s">
        <v>1203</v>
      </c>
      <c r="DD3" s="4" t="s">
        <v>1204</v>
      </c>
      <c r="DE3" s="4" t="s">
        <v>1205</v>
      </c>
      <c r="DF3" s="4" t="s">
        <v>1206</v>
      </c>
      <c r="DG3" s="4" t="s">
        <v>1207</v>
      </c>
      <c r="DH3" s="4" t="s">
        <v>1208</v>
      </c>
      <c r="DI3" s="4" t="s">
        <v>1209</v>
      </c>
      <c r="DJ3" s="4" t="s">
        <v>1210</v>
      </c>
      <c r="DK3" s="4" t="s">
        <v>1211</v>
      </c>
      <c r="DL3" s="4" t="s">
        <v>1212</v>
      </c>
      <c r="DM3" s="4" t="s">
        <v>1213</v>
      </c>
      <c r="DN3" s="4" t="s">
        <v>1214</v>
      </c>
      <c r="DO3" s="4" t="s">
        <v>1215</v>
      </c>
      <c r="DP3" s="4" t="s">
        <v>1216</v>
      </c>
      <c r="DQ3" s="4" t="s">
        <v>1217</v>
      </c>
      <c r="DR3" s="4" t="s">
        <v>1218</v>
      </c>
      <c r="DS3" s="4" t="s">
        <v>1219</v>
      </c>
      <c r="DT3" s="4" t="s">
        <v>1220</v>
      </c>
      <c r="DU3" s="4" t="s">
        <v>1221</v>
      </c>
      <c r="DV3" s="4" t="s">
        <v>1222</v>
      </c>
      <c r="DW3" s="4" t="s">
        <v>1223</v>
      </c>
      <c r="DX3" s="4" t="s">
        <v>1224</v>
      </c>
      <c r="DY3" s="4" t="s">
        <v>1225</v>
      </c>
      <c r="DZ3" s="4" t="s">
        <v>1226</v>
      </c>
      <c r="EA3" s="4" t="s">
        <v>1227</v>
      </c>
      <c r="EB3" s="4" t="s">
        <v>1228</v>
      </c>
      <c r="EC3" s="4" t="s">
        <v>1229</v>
      </c>
      <c r="ED3" s="4" t="s">
        <v>1230</v>
      </c>
      <c r="EE3" s="4" t="s">
        <v>1231</v>
      </c>
      <c r="EF3" s="4" t="s">
        <v>1232</v>
      </c>
      <c r="EG3" s="4" t="s">
        <v>1233</v>
      </c>
      <c r="EH3" s="4" t="s">
        <v>1234</v>
      </c>
      <c r="EI3" s="4" t="s">
        <v>1235</v>
      </c>
      <c r="EJ3" s="4" t="s">
        <v>1236</v>
      </c>
      <c r="EK3" s="4" t="s">
        <v>1237</v>
      </c>
      <c r="EL3" s="4" t="s">
        <v>1238</v>
      </c>
      <c r="EM3" s="4" t="s">
        <v>1239</v>
      </c>
      <c r="EN3" s="4" t="s">
        <v>1240</v>
      </c>
      <c r="EO3" s="4" t="s">
        <v>1241</v>
      </c>
      <c r="EP3" s="4" t="s">
        <v>1242</v>
      </c>
      <c r="EQ3" s="4" t="s">
        <v>1243</v>
      </c>
      <c r="ER3" s="4" t="s">
        <v>1244</v>
      </c>
      <c r="ES3" s="4" t="s">
        <v>1245</v>
      </c>
      <c r="ET3" s="4" t="s">
        <v>1246</v>
      </c>
      <c r="EU3" s="4" t="s">
        <v>1247</v>
      </c>
      <c r="EV3" s="4" t="s">
        <v>1248</v>
      </c>
      <c r="EW3" s="4" t="s">
        <v>1249</v>
      </c>
      <c r="EX3" s="4" t="s">
        <v>1250</v>
      </c>
      <c r="EY3" s="4" t="s">
        <v>1251</v>
      </c>
      <c r="EZ3" s="4" t="s">
        <v>1252</v>
      </c>
      <c r="FA3" s="4" t="s">
        <v>1253</v>
      </c>
      <c r="FB3" s="4" t="s">
        <v>1254</v>
      </c>
      <c r="FC3" s="5" t="s">
        <v>1255</v>
      </c>
      <c r="FD3" s="5" t="s">
        <v>1256</v>
      </c>
      <c r="FE3" s="5" t="s">
        <v>1257</v>
      </c>
      <c r="FF3" s="5" t="s">
        <v>1258</v>
      </c>
      <c r="FG3" s="5" t="s">
        <v>1259</v>
      </c>
      <c r="FH3" s="5" t="s">
        <v>1260</v>
      </c>
      <c r="FI3" s="5" t="s">
        <v>1261</v>
      </c>
      <c r="FJ3" s="5" t="s">
        <v>1262</v>
      </c>
      <c r="FK3" s="5" t="s">
        <v>1263</v>
      </c>
      <c r="FL3" s="5" t="s">
        <v>1264</v>
      </c>
      <c r="FM3" s="5" t="s">
        <v>1265</v>
      </c>
      <c r="FN3" s="5" t="s">
        <v>1266</v>
      </c>
      <c r="FO3" s="5" t="s">
        <v>1267</v>
      </c>
      <c r="FP3" s="5" t="s">
        <v>1268</v>
      </c>
      <c r="FQ3" s="5" t="s">
        <v>1269</v>
      </c>
      <c r="FR3" s="5" t="s">
        <v>1270</v>
      </c>
      <c r="FS3" s="5" t="s">
        <v>1271</v>
      </c>
      <c r="FT3" s="5" t="s">
        <v>1272</v>
      </c>
      <c r="FU3" s="5" t="s">
        <v>1273</v>
      </c>
      <c r="FV3" s="5" t="s">
        <v>1274</v>
      </c>
      <c r="FW3" s="5" t="s">
        <v>1275</v>
      </c>
      <c r="FX3" s="5" t="s">
        <v>1276</v>
      </c>
      <c r="FY3" s="5" t="s">
        <v>1277</v>
      </c>
      <c r="FZ3" s="5" t="s">
        <v>1278</v>
      </c>
      <c r="GA3" s="5" t="s">
        <v>1279</v>
      </c>
      <c r="GB3" s="5" t="s">
        <v>1280</v>
      </c>
      <c r="GC3" s="5" t="s">
        <v>1281</v>
      </c>
      <c r="GD3" s="5" t="s">
        <v>1282</v>
      </c>
      <c r="GE3" s="5" t="s">
        <v>1283</v>
      </c>
      <c r="GF3" s="5" t="s">
        <v>1284</v>
      </c>
      <c r="GG3" s="5" t="s">
        <v>1285</v>
      </c>
      <c r="GH3" s="5" t="s">
        <v>1286</v>
      </c>
      <c r="GI3" s="5" t="s">
        <v>1287</v>
      </c>
      <c r="GJ3" s="5" t="s">
        <v>1288</v>
      </c>
      <c r="GK3" s="5" t="s">
        <v>1289</v>
      </c>
      <c r="GL3" s="5" t="s">
        <v>1290</v>
      </c>
      <c r="GM3" s="5" t="s">
        <v>1291</v>
      </c>
      <c r="GN3" s="5" t="s">
        <v>1292</v>
      </c>
      <c r="GO3" s="5" t="s">
        <v>1293</v>
      </c>
      <c r="GP3" s="5" t="s">
        <v>1294</v>
      </c>
      <c r="GQ3" s="5" t="s">
        <v>1295</v>
      </c>
      <c r="GR3" s="5" t="s">
        <v>1296</v>
      </c>
      <c r="GS3" s="5" t="s">
        <v>1297</v>
      </c>
      <c r="GT3" s="5" t="s">
        <v>1298</v>
      </c>
      <c r="GU3" s="5" t="s">
        <v>1299</v>
      </c>
      <c r="GV3" s="5" t="s">
        <v>1300</v>
      </c>
      <c r="GW3" s="5" t="s">
        <v>1301</v>
      </c>
      <c r="GX3" s="5" t="s">
        <v>1302</v>
      </c>
      <c r="GY3" s="5" t="s">
        <v>1303</v>
      </c>
      <c r="GZ3" s="5" t="s">
        <v>1304</v>
      </c>
      <c r="HA3" s="5" t="s">
        <v>1305</v>
      </c>
      <c r="HB3" s="5" t="s">
        <v>1306</v>
      </c>
      <c r="HC3" s="5" t="s">
        <v>1307</v>
      </c>
      <c r="HD3" s="5" t="s">
        <v>1308</v>
      </c>
      <c r="HE3" s="5" t="s">
        <v>1309</v>
      </c>
      <c r="HF3" s="5" t="s">
        <v>1310</v>
      </c>
      <c r="HG3" s="5" t="s">
        <v>1311</v>
      </c>
      <c r="HH3" s="5" t="s">
        <v>1312</v>
      </c>
      <c r="HI3" s="5" t="s">
        <v>1313</v>
      </c>
      <c r="HJ3" s="5" t="s">
        <v>1314</v>
      </c>
      <c r="HK3" s="5" t="s">
        <v>1315</v>
      </c>
      <c r="HL3" s="5" t="s">
        <v>1316</v>
      </c>
      <c r="HM3" s="5" t="s">
        <v>1317</v>
      </c>
      <c r="HN3" s="5" t="s">
        <v>1318</v>
      </c>
      <c r="HO3" s="5" t="s">
        <v>1319</v>
      </c>
      <c r="HP3" s="5" t="s">
        <v>1320</v>
      </c>
      <c r="HQ3" s="5" t="s">
        <v>1321</v>
      </c>
      <c r="HR3" s="5" t="s">
        <v>1322</v>
      </c>
      <c r="HS3" s="5" t="s">
        <v>1323</v>
      </c>
      <c r="HT3" s="5" t="s">
        <v>1324</v>
      </c>
      <c r="HU3" s="5" t="s">
        <v>1325</v>
      </c>
      <c r="HV3" s="5" t="s">
        <v>1326</v>
      </c>
      <c r="HW3" s="5" t="s">
        <v>1327</v>
      </c>
      <c r="HX3" s="5" t="s">
        <v>1328</v>
      </c>
      <c r="HY3" s="5" t="s">
        <v>1329</v>
      </c>
      <c r="HZ3" s="5" t="s">
        <v>1330</v>
      </c>
      <c r="IA3" s="5" t="s">
        <v>1331</v>
      </c>
      <c r="IB3" s="5" t="s">
        <v>1332</v>
      </c>
      <c r="IC3" s="5" t="s">
        <v>1333</v>
      </c>
      <c r="ID3" s="5" t="s">
        <v>1334</v>
      </c>
      <c r="IE3" s="5" t="s">
        <v>1335</v>
      </c>
      <c r="IF3" s="5" t="s">
        <v>1336</v>
      </c>
      <c r="IG3" s="5" t="s">
        <v>1337</v>
      </c>
      <c r="IH3" s="5" t="s">
        <v>1338</v>
      </c>
      <c r="II3" s="5" t="s">
        <v>1339</v>
      </c>
      <c r="IJ3" s="5" t="s">
        <v>1340</v>
      </c>
      <c r="IK3" s="5" t="s">
        <v>1341</v>
      </c>
      <c r="IL3" s="5" t="s">
        <v>1342</v>
      </c>
      <c r="IM3" s="5" t="s">
        <v>1343</v>
      </c>
      <c r="IN3" s="5" t="s">
        <v>1344</v>
      </c>
      <c r="IO3" s="5" t="s">
        <v>1345</v>
      </c>
      <c r="IP3" s="5" t="s">
        <v>1346</v>
      </c>
      <c r="IQ3" s="5" t="s">
        <v>1347</v>
      </c>
      <c r="IR3" s="5" t="s">
        <v>1348</v>
      </c>
      <c r="IS3" s="5" t="s">
        <v>1349</v>
      </c>
      <c r="IT3" s="5" t="s">
        <v>1350</v>
      </c>
      <c r="IU3" s="5" t="s">
        <v>1351</v>
      </c>
      <c r="IV3" s="5" t="s">
        <v>1352</v>
      </c>
      <c r="IW3" s="5" t="s">
        <v>1353</v>
      </c>
      <c r="IX3" s="5" t="s">
        <v>1354</v>
      </c>
      <c r="IY3" s="5" t="s">
        <v>1355</v>
      </c>
      <c r="IZ3" s="5" t="s">
        <v>1356</v>
      </c>
      <c r="JA3" s="5" t="s">
        <v>1357</v>
      </c>
      <c r="JB3" s="5" t="s">
        <v>1358</v>
      </c>
      <c r="JC3" s="5" t="s">
        <v>1359</v>
      </c>
      <c r="JD3" s="5" t="s">
        <v>1360</v>
      </c>
      <c r="JE3" s="5" t="s">
        <v>1361</v>
      </c>
      <c r="JF3" s="5" t="s">
        <v>1362</v>
      </c>
      <c r="JG3" s="5" t="s">
        <v>1363</v>
      </c>
      <c r="JH3" s="5" t="s">
        <v>842</v>
      </c>
      <c r="JI3" s="5" t="s">
        <v>1364</v>
      </c>
      <c r="JJ3" s="5" t="s">
        <v>1365</v>
      </c>
      <c r="JK3" s="5" t="s">
        <v>1366</v>
      </c>
      <c r="JL3" s="5" t="s">
        <v>1367</v>
      </c>
      <c r="JM3" s="5" t="s">
        <v>1368</v>
      </c>
      <c r="JN3" s="5" t="s">
        <v>1369</v>
      </c>
      <c r="JO3" s="5" t="s">
        <v>1370</v>
      </c>
      <c r="JP3" s="5" t="s">
        <v>1371</v>
      </c>
      <c r="JQ3" s="5" t="s">
        <v>1372</v>
      </c>
      <c r="JR3" s="5" t="s">
        <v>1373</v>
      </c>
      <c r="JS3" s="5" t="s">
        <v>1374</v>
      </c>
      <c r="JT3" s="5" t="s">
        <v>1375</v>
      </c>
      <c r="JU3" s="5" t="s">
        <v>1376</v>
      </c>
      <c r="JV3" s="5" t="s">
        <v>1377</v>
      </c>
      <c r="JW3" s="5" t="s">
        <v>1378</v>
      </c>
      <c r="JX3" s="5" t="s">
        <v>1379</v>
      </c>
      <c r="JY3" s="5" t="s">
        <v>1380</v>
      </c>
      <c r="JZ3" s="5" t="s">
        <v>1381</v>
      </c>
      <c r="KA3" s="5" t="s">
        <v>1382</v>
      </c>
      <c r="KB3" s="5" t="s">
        <v>1383</v>
      </c>
      <c r="KC3" s="5" t="s">
        <v>1384</v>
      </c>
      <c r="KD3" s="5" t="s">
        <v>1385</v>
      </c>
      <c r="KE3" s="5" t="s">
        <v>1386</v>
      </c>
      <c r="KF3" s="5" t="s">
        <v>1387</v>
      </c>
      <c r="KG3" s="5" t="s">
        <v>1388</v>
      </c>
      <c r="KH3" s="5" t="s">
        <v>1389</v>
      </c>
      <c r="KI3" s="5" t="s">
        <v>1390</v>
      </c>
      <c r="KJ3" s="5" t="s">
        <v>1391</v>
      </c>
      <c r="KK3" s="5" t="s">
        <v>1392</v>
      </c>
      <c r="KL3" s="5" t="s">
        <v>1393</v>
      </c>
      <c r="KM3" s="5" t="s">
        <v>1394</v>
      </c>
      <c r="KN3" s="5" t="s">
        <v>1395</v>
      </c>
      <c r="KO3" s="5" t="s">
        <v>1396</v>
      </c>
      <c r="KP3" s="5" t="s">
        <v>1397</v>
      </c>
      <c r="KQ3" s="5" t="s">
        <v>1398</v>
      </c>
      <c r="KR3" s="5" t="s">
        <v>1399</v>
      </c>
      <c r="KS3" s="5" t="s">
        <v>1400</v>
      </c>
      <c r="KT3" s="5" t="s">
        <v>1401</v>
      </c>
      <c r="KU3" s="5" t="s">
        <v>1402</v>
      </c>
      <c r="KV3" s="5" t="s">
        <v>1403</v>
      </c>
      <c r="KW3" s="5" t="s">
        <v>1404</v>
      </c>
      <c r="KX3" s="5" t="s">
        <v>1405</v>
      </c>
      <c r="KY3" s="5" t="s">
        <v>1406</v>
      </c>
      <c r="KZ3" s="5" t="s">
        <v>1407</v>
      </c>
      <c r="LA3" s="5" t="s">
        <v>1408</v>
      </c>
      <c r="LB3" s="5" t="s">
        <v>1409</v>
      </c>
      <c r="LC3" s="5" t="s">
        <v>1410</v>
      </c>
      <c r="LD3" s="5" t="s">
        <v>1411</v>
      </c>
      <c r="LE3" s="5" t="s">
        <v>1412</v>
      </c>
      <c r="LF3" s="5" t="s">
        <v>1413</v>
      </c>
      <c r="LG3" s="5" t="s">
        <v>1414</v>
      </c>
      <c r="LH3" s="5" t="s">
        <v>1415</v>
      </c>
      <c r="LI3" s="5" t="s">
        <v>1416</v>
      </c>
      <c r="LJ3" s="5" t="s">
        <v>1417</v>
      </c>
      <c r="LK3" s="5" t="s">
        <v>1418</v>
      </c>
      <c r="LL3" s="5" t="s">
        <v>1419</v>
      </c>
      <c r="LM3" s="5" t="s">
        <v>1420</v>
      </c>
      <c r="LN3" s="5" t="s">
        <v>1421</v>
      </c>
      <c r="LO3" s="5" t="s">
        <v>1422</v>
      </c>
      <c r="LP3" s="5" t="s">
        <v>1423</v>
      </c>
      <c r="LQ3" s="5" t="s">
        <v>903</v>
      </c>
      <c r="LR3" s="5" t="s">
        <v>904</v>
      </c>
      <c r="LS3" s="5" t="s">
        <v>905</v>
      </c>
      <c r="LT3" s="5" t="s">
        <v>906</v>
      </c>
      <c r="LU3" s="5" t="s">
        <v>907</v>
      </c>
      <c r="LV3" s="5" t="s">
        <v>908</v>
      </c>
      <c r="LW3" s="5" t="s">
        <v>909</v>
      </c>
      <c r="LX3" s="5" t="s">
        <v>910</v>
      </c>
      <c r="LY3" s="5" t="s">
        <v>911</v>
      </c>
      <c r="LZ3" s="5" t="s">
        <v>912</v>
      </c>
      <c r="MA3" s="5" t="s">
        <v>913</v>
      </c>
      <c r="MB3" s="5" t="s">
        <v>914</v>
      </c>
      <c r="MC3" s="5" t="s">
        <v>915</v>
      </c>
      <c r="MD3" s="5" t="s">
        <v>916</v>
      </c>
      <c r="ME3" s="5" t="s">
        <v>917</v>
      </c>
      <c r="MF3" s="5" t="s">
        <v>918</v>
      </c>
      <c r="MG3" s="5" t="s">
        <v>919</v>
      </c>
      <c r="MH3" s="5" t="s">
        <v>920</v>
      </c>
      <c r="MI3" s="5" t="s">
        <v>921</v>
      </c>
      <c r="MJ3" s="5" t="s">
        <v>922</v>
      </c>
      <c r="MK3" s="5" t="s">
        <v>923</v>
      </c>
      <c r="ML3" s="5" t="s">
        <v>924</v>
      </c>
      <c r="MM3" s="5" t="s">
        <v>925</v>
      </c>
      <c r="MN3" s="5" t="s">
        <v>926</v>
      </c>
      <c r="MO3" s="5" t="s">
        <v>927</v>
      </c>
      <c r="MP3" s="5" t="s">
        <v>928</v>
      </c>
      <c r="MQ3" s="5" t="s">
        <v>1424</v>
      </c>
      <c r="MR3" s="5" t="s">
        <v>1425</v>
      </c>
      <c r="MS3" s="5" t="s">
        <v>1426</v>
      </c>
      <c r="MT3" s="5" t="s">
        <v>1427</v>
      </c>
      <c r="MU3" s="5" t="s">
        <v>1428</v>
      </c>
      <c r="MV3" s="5" t="s">
        <v>934</v>
      </c>
      <c r="MW3" s="5" t="s">
        <v>935</v>
      </c>
      <c r="MX3" s="5" t="s">
        <v>936</v>
      </c>
      <c r="MY3" s="5" t="s">
        <v>937</v>
      </c>
      <c r="MZ3" s="5" t="s">
        <v>938</v>
      </c>
      <c r="NA3" s="5" t="s">
        <v>939</v>
      </c>
      <c r="NB3" s="5" t="s">
        <v>940</v>
      </c>
      <c r="NC3" s="5" t="s">
        <v>941</v>
      </c>
      <c r="ND3" s="5" t="s">
        <v>942</v>
      </c>
      <c r="NE3" s="5" t="s">
        <v>943</v>
      </c>
      <c r="NF3" s="5" t="s">
        <v>944</v>
      </c>
      <c r="NG3" s="5" t="s">
        <v>945</v>
      </c>
      <c r="NH3" s="5" t="s">
        <v>946</v>
      </c>
      <c r="NI3" s="5" t="s">
        <v>947</v>
      </c>
      <c r="NJ3" s="5" t="s">
        <v>948</v>
      </c>
      <c r="NK3" s="5" t="s">
        <v>949</v>
      </c>
      <c r="NL3" s="5" t="s">
        <v>950</v>
      </c>
      <c r="NM3" s="5" t="s">
        <v>951</v>
      </c>
      <c r="NN3" s="5" t="s">
        <v>952</v>
      </c>
      <c r="NO3" s="5" t="s">
        <v>953</v>
      </c>
      <c r="NP3" s="5" t="s">
        <v>954</v>
      </c>
      <c r="NQ3" s="5" t="s">
        <v>955</v>
      </c>
      <c r="NR3" s="5" t="s">
        <v>956</v>
      </c>
      <c r="NS3" s="5" t="s">
        <v>957</v>
      </c>
      <c r="NT3" s="5" t="s">
        <v>958</v>
      </c>
      <c r="NU3" s="5" t="s">
        <v>959</v>
      </c>
      <c r="NV3" s="5" t="s">
        <v>960</v>
      </c>
      <c r="NW3" s="5" t="s">
        <v>961</v>
      </c>
      <c r="NX3" s="5" t="s">
        <v>962</v>
      </c>
      <c r="NY3" s="5" t="s">
        <v>963</v>
      </c>
      <c r="NZ3" s="5" t="s">
        <v>964</v>
      </c>
      <c r="OA3" s="5" t="s">
        <v>965</v>
      </c>
      <c r="OB3" s="5" t="s">
        <v>966</v>
      </c>
      <c r="OC3" s="5" t="s">
        <v>967</v>
      </c>
      <c r="OD3" s="5" t="s">
        <v>968</v>
      </c>
      <c r="OE3" s="5" t="s">
        <v>969</v>
      </c>
      <c r="OF3" s="5" t="s">
        <v>970</v>
      </c>
      <c r="OG3" s="5" t="s">
        <v>971</v>
      </c>
      <c r="OH3" s="5" t="s">
        <v>972</v>
      </c>
      <c r="OI3" s="5" t="s">
        <v>973</v>
      </c>
      <c r="OJ3" s="5" t="s">
        <v>974</v>
      </c>
      <c r="OK3" s="5" t="s">
        <v>975</v>
      </c>
      <c r="OL3" s="5" t="s">
        <v>976</v>
      </c>
      <c r="OM3" s="5" t="s">
        <v>977</v>
      </c>
      <c r="ON3" s="5" t="s">
        <v>978</v>
      </c>
      <c r="OO3" s="5" t="s">
        <v>979</v>
      </c>
      <c r="OP3" s="5" t="s">
        <v>980</v>
      </c>
      <c r="OQ3" s="5" t="s">
        <v>981</v>
      </c>
      <c r="OR3" s="5" t="s">
        <v>982</v>
      </c>
      <c r="OS3" s="5" t="s">
        <v>983</v>
      </c>
      <c r="OT3" s="5" t="s">
        <v>984</v>
      </c>
      <c r="OU3" s="5" t="s">
        <v>985</v>
      </c>
      <c r="OV3" s="5" t="s">
        <v>986</v>
      </c>
      <c r="OW3" s="5" t="s">
        <v>987</v>
      </c>
      <c r="OX3" s="5" t="s">
        <v>988</v>
      </c>
      <c r="OY3" s="5" t="s">
        <v>989</v>
      </c>
      <c r="OZ3" s="5" t="s">
        <v>990</v>
      </c>
      <c r="PA3" s="5" t="s">
        <v>991</v>
      </c>
      <c r="PB3" s="5" t="s">
        <v>992</v>
      </c>
      <c r="PC3" s="5" t="s">
        <v>993</v>
      </c>
      <c r="PD3" s="5" t="s">
        <v>994</v>
      </c>
      <c r="PE3" s="5" t="s">
        <v>995</v>
      </c>
      <c r="PF3" s="5" t="s">
        <v>996</v>
      </c>
      <c r="PG3" s="5" t="s">
        <v>997</v>
      </c>
      <c r="PH3" s="5" t="s">
        <v>998</v>
      </c>
      <c r="PI3" s="5" t="s">
        <v>999</v>
      </c>
      <c r="PJ3" s="5" t="s">
        <v>1000</v>
      </c>
      <c r="PK3" s="5" t="s">
        <v>1001</v>
      </c>
      <c r="PL3" s="5" t="s">
        <v>1002</v>
      </c>
      <c r="PM3" s="5" t="s">
        <v>1003</v>
      </c>
      <c r="PN3" s="5" t="s">
        <v>1004</v>
      </c>
      <c r="PO3" s="5" t="s">
        <v>1005</v>
      </c>
      <c r="PP3" s="5" t="s">
        <v>1006</v>
      </c>
      <c r="PQ3" s="5" t="s">
        <v>1007</v>
      </c>
      <c r="PR3" s="5" t="s">
        <v>1008</v>
      </c>
      <c r="PS3" s="5" t="s">
        <v>1009</v>
      </c>
      <c r="PT3" s="5" t="s">
        <v>1010</v>
      </c>
      <c r="PU3" s="5" t="s">
        <v>1011</v>
      </c>
      <c r="PV3" s="5" t="s">
        <v>1012</v>
      </c>
      <c r="PW3" s="5" t="s">
        <v>1013</v>
      </c>
      <c r="PX3" s="5" t="s">
        <v>1014</v>
      </c>
      <c r="PY3" s="5" t="s">
        <v>1015</v>
      </c>
      <c r="PZ3" s="5" t="s">
        <v>1016</v>
      </c>
      <c r="QA3" s="5" t="s">
        <v>1017</v>
      </c>
      <c r="QB3" s="5" t="s">
        <v>1018</v>
      </c>
      <c r="QC3" s="5" t="s">
        <v>1019</v>
      </c>
      <c r="QD3" s="5" t="s">
        <v>1020</v>
      </c>
      <c r="QE3" s="5" t="s">
        <v>1021</v>
      </c>
      <c r="QF3" s="5" t="s">
        <v>1022</v>
      </c>
      <c r="QG3" s="5" t="s">
        <v>1023</v>
      </c>
      <c r="QH3" s="5" t="s">
        <v>1024</v>
      </c>
      <c r="QI3" s="5" t="s">
        <v>1025</v>
      </c>
      <c r="QJ3" s="5" t="s">
        <v>1026</v>
      </c>
      <c r="QK3" s="5" t="s">
        <v>1027</v>
      </c>
      <c r="QL3" s="5" t="s">
        <v>1028</v>
      </c>
      <c r="QM3" s="5" t="s">
        <v>1029</v>
      </c>
      <c r="QN3" s="5" t="s">
        <v>1030</v>
      </c>
      <c r="QO3" s="5" t="s">
        <v>1031</v>
      </c>
      <c r="QP3" s="5" t="s">
        <v>1032</v>
      </c>
      <c r="QQ3" s="5" t="s">
        <v>1033</v>
      </c>
      <c r="QR3" s="5" t="s">
        <v>1034</v>
      </c>
      <c r="QS3" s="5" t="s">
        <v>1035</v>
      </c>
      <c r="QT3" s="5" t="s">
        <v>1036</v>
      </c>
      <c r="QU3" s="5" t="s">
        <v>1037</v>
      </c>
      <c r="QV3" s="5" t="s">
        <v>1038</v>
      </c>
      <c r="QW3" s="5" t="s">
        <v>1039</v>
      </c>
      <c r="QX3" s="5" t="s">
        <v>1040</v>
      </c>
      <c r="QY3" s="5" t="s">
        <v>1041</v>
      </c>
      <c r="QZ3" s="5" t="s">
        <v>1042</v>
      </c>
      <c r="RA3" s="5" t="s">
        <v>1043</v>
      </c>
      <c r="RB3" s="5" t="s">
        <v>1044</v>
      </c>
      <c r="RC3" s="5" t="s">
        <v>1045</v>
      </c>
      <c r="RD3" s="5" t="s">
        <v>1046</v>
      </c>
      <c r="RE3" s="5" t="s">
        <v>1047</v>
      </c>
      <c r="RF3" s="5" t="s">
        <v>1048</v>
      </c>
      <c r="RG3" s="5" t="s">
        <v>1049</v>
      </c>
      <c r="RH3" s="5" t="s">
        <v>1050</v>
      </c>
      <c r="RI3" s="5" t="s">
        <v>1051</v>
      </c>
      <c r="RJ3" s="5" t="s">
        <v>1052</v>
      </c>
      <c r="RK3" s="5" t="s">
        <v>1053</v>
      </c>
      <c r="RL3" s="5" t="s">
        <v>1054</v>
      </c>
      <c r="RM3" s="5" t="s">
        <v>1055</v>
      </c>
      <c r="RN3" s="5" t="s">
        <v>1056</v>
      </c>
      <c r="RO3" s="5" t="s">
        <v>1057</v>
      </c>
      <c r="RP3" s="5" t="s">
        <v>1058</v>
      </c>
      <c r="RQ3" s="5" t="s">
        <v>1429</v>
      </c>
      <c r="RR3" s="5" t="s">
        <v>1430</v>
      </c>
      <c r="RS3" s="5" t="s">
        <v>1061</v>
      </c>
      <c r="RT3" s="5" t="s">
        <v>1062</v>
      </c>
      <c r="RU3" s="5" t="s">
        <v>1063</v>
      </c>
      <c r="RV3" s="5" t="s">
        <v>1064</v>
      </c>
      <c r="RW3" s="5" t="s">
        <v>1065</v>
      </c>
      <c r="RX3" s="5" t="s">
        <v>1066</v>
      </c>
      <c r="RY3" s="5" t="s">
        <v>1067</v>
      </c>
      <c r="RZ3" s="5" t="s">
        <v>1068</v>
      </c>
      <c r="SA3" s="5" t="s">
        <v>1069</v>
      </c>
      <c r="SB3" s="5" t="s">
        <v>1070</v>
      </c>
      <c r="SC3" s="5" t="s">
        <v>1071</v>
      </c>
      <c r="SD3" s="5" t="s">
        <v>1072</v>
      </c>
      <c r="SE3" s="5" t="s">
        <v>1073</v>
      </c>
      <c r="SF3" s="5" t="s">
        <v>1074</v>
      </c>
      <c r="SG3" s="5" t="s">
        <v>1075</v>
      </c>
      <c r="SH3" s="5" t="s">
        <v>1076</v>
      </c>
      <c r="SI3" s="5" t="s">
        <v>1077</v>
      </c>
      <c r="SJ3" s="5" t="s">
        <v>1078</v>
      </c>
      <c r="SK3" s="5" t="s">
        <v>1079</v>
      </c>
      <c r="SL3" s="5" t="s">
        <v>1080</v>
      </c>
      <c r="SM3" s="5" t="s">
        <v>1081</v>
      </c>
      <c r="SN3" s="5" t="s">
        <v>1082</v>
      </c>
      <c r="SO3" s="4" t="s">
        <v>1431</v>
      </c>
      <c r="SP3" s="5" t="s">
        <v>1432</v>
      </c>
      <c r="SQ3" s="5" t="s">
        <v>1433</v>
      </c>
      <c r="SR3" s="5" t="s">
        <v>1434</v>
      </c>
      <c r="SS3" s="5" t="s">
        <v>1435</v>
      </c>
      <c r="ST3" s="5" t="s">
        <v>1436</v>
      </c>
      <c r="SU3" s="5" t="s">
        <v>1437</v>
      </c>
      <c r="SV3" s="5" t="s">
        <v>1438</v>
      </c>
      <c r="SW3" s="5" t="s">
        <v>1439</v>
      </c>
      <c r="SX3" s="5" t="s">
        <v>1440</v>
      </c>
      <c r="SY3" s="5" t="s">
        <v>1441</v>
      </c>
      <c r="SZ3" s="5" t="s">
        <v>1442</v>
      </c>
      <c r="TA3" s="5" t="s">
        <v>1443</v>
      </c>
      <c r="TB3" s="5" t="s">
        <v>1444</v>
      </c>
      <c r="TC3" s="5" t="s">
        <v>1445</v>
      </c>
      <c r="TD3" s="5" t="s">
        <v>1446</v>
      </c>
      <c r="TE3" s="5" t="s">
        <v>1447</v>
      </c>
      <c r="TF3" s="5" t="s">
        <v>1448</v>
      </c>
      <c r="TG3" s="5" t="s">
        <v>1449</v>
      </c>
      <c r="TH3" s="5" t="s">
        <v>1450</v>
      </c>
      <c r="TI3" s="5" t="s">
        <v>1451</v>
      </c>
      <c r="TJ3" s="5" t="s">
        <v>1452</v>
      </c>
      <c r="TK3" s="5" t="s">
        <v>1453</v>
      </c>
      <c r="TL3" s="5" t="s">
        <v>1454</v>
      </c>
      <c r="TM3" s="5" t="s">
        <v>1455</v>
      </c>
      <c r="TN3" s="5" t="s">
        <v>1456</v>
      </c>
      <c r="TO3" s="5" t="s">
        <v>1457</v>
      </c>
      <c r="TP3" s="5" t="s">
        <v>1458</v>
      </c>
      <c r="TQ3" s="5" t="s">
        <v>1459</v>
      </c>
      <c r="TR3" s="5" t="s">
        <v>1460</v>
      </c>
      <c r="TS3" s="5" t="s">
        <v>1461</v>
      </c>
      <c r="TT3" s="5" t="s">
        <v>1462</v>
      </c>
      <c r="TU3" s="5" t="s">
        <v>1463</v>
      </c>
      <c r="TV3" s="5" t="s">
        <v>1464</v>
      </c>
      <c r="TW3" s="5" t="s">
        <v>1465</v>
      </c>
      <c r="TX3" s="5" t="s">
        <v>1466</v>
      </c>
      <c r="TY3" s="5" t="s">
        <v>1467</v>
      </c>
      <c r="TZ3" s="5" t="s">
        <v>1468</v>
      </c>
      <c r="UA3" s="5" t="s">
        <v>1469</v>
      </c>
      <c r="UB3" s="5" t="s">
        <v>1470</v>
      </c>
      <c r="UC3" s="5" t="s">
        <v>1471</v>
      </c>
      <c r="UD3" s="5" t="s">
        <v>1472</v>
      </c>
      <c r="UE3" s="5" t="s">
        <v>1473</v>
      </c>
      <c r="UF3" s="5" t="s">
        <v>1474</v>
      </c>
      <c r="UG3" s="5" t="s">
        <v>1475</v>
      </c>
      <c r="UH3" s="5" t="s">
        <v>1476</v>
      </c>
      <c r="UI3" s="5" t="s">
        <v>1477</v>
      </c>
      <c r="UJ3" s="5" t="s">
        <v>1478</v>
      </c>
      <c r="UK3" s="5" t="s">
        <v>1479</v>
      </c>
      <c r="UL3" s="5" t="s">
        <v>1480</v>
      </c>
      <c r="UM3" s="5" t="s">
        <v>1481</v>
      </c>
      <c r="UN3" s="5" t="s">
        <v>1482</v>
      </c>
      <c r="UO3" s="5" t="s">
        <v>1483</v>
      </c>
      <c r="UP3" s="5" t="s">
        <v>1484</v>
      </c>
      <c r="UQ3" s="5" t="s">
        <v>1485</v>
      </c>
      <c r="UR3" s="5" t="s">
        <v>1486</v>
      </c>
      <c r="US3" s="5" t="s">
        <v>1487</v>
      </c>
      <c r="UT3" s="5" t="s">
        <v>1488</v>
      </c>
      <c r="UU3" s="5" t="s">
        <v>1489</v>
      </c>
      <c r="UV3" s="5" t="s">
        <v>1490</v>
      </c>
      <c r="UW3" s="5" t="s">
        <v>1491</v>
      </c>
      <c r="UX3" s="5" t="s">
        <v>1492</v>
      </c>
      <c r="UY3" s="5" t="s">
        <v>1493</v>
      </c>
      <c r="UZ3" s="5" t="s">
        <v>1096</v>
      </c>
      <c r="VA3" s="5" t="s">
        <v>1494</v>
      </c>
      <c r="VB3" s="5" t="s">
        <v>1495</v>
      </c>
      <c r="VC3" s="5" t="s">
        <v>1496</v>
      </c>
      <c r="VD3" s="5" t="s">
        <v>1497</v>
      </c>
      <c r="VE3" s="5" t="s">
        <v>1498</v>
      </c>
      <c r="VF3" s="5" t="s">
        <v>1499</v>
      </c>
      <c r="VG3" s="5" t="s">
        <v>1500</v>
      </c>
      <c r="VH3" s="5" t="s">
        <v>1501</v>
      </c>
      <c r="VI3" s="5" t="s">
        <v>1502</v>
      </c>
      <c r="VJ3" s="5" t="s">
        <v>1503</v>
      </c>
      <c r="VK3" s="5" t="s">
        <v>1504</v>
      </c>
      <c r="VL3" s="5" t="s">
        <v>1505</v>
      </c>
      <c r="VM3" s="5" t="s">
        <v>1506</v>
      </c>
      <c r="VN3" s="5" t="s">
        <v>1507</v>
      </c>
      <c r="VO3" s="5" t="s">
        <v>1508</v>
      </c>
      <c r="VP3" s="5" t="s">
        <v>1509</v>
      </c>
    </row>
    <row r="4" spans="1:588" ht="13.2" customHeight="1">
      <c r="C4" t="s">
        <v>1769</v>
      </c>
      <c r="E4" s="11" t="s">
        <v>1737</v>
      </c>
      <c r="F4" s="9">
        <v>53202110.759999998</v>
      </c>
      <c r="G4" s="9">
        <v>10092931.51</v>
      </c>
      <c r="H4" s="9">
        <v>17771746.609999999</v>
      </c>
      <c r="I4" s="9">
        <v>94474708.310000002</v>
      </c>
      <c r="J4" s="9">
        <v>150805.44</v>
      </c>
      <c r="K4" s="9">
        <v>1648489.11</v>
      </c>
      <c r="L4" s="9"/>
      <c r="M4" s="9"/>
      <c r="N4" s="9"/>
      <c r="O4" s="9">
        <v>40858058.359999999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>
        <v>298415.51</v>
      </c>
      <c r="AC4" s="9"/>
      <c r="AD4" s="10"/>
      <c r="AE4" s="9">
        <v>242091713.71000001</v>
      </c>
      <c r="AF4" s="9"/>
      <c r="AG4" s="9"/>
      <c r="AH4" s="9"/>
      <c r="AI4" s="9"/>
      <c r="AJ4" s="9"/>
      <c r="AK4" s="9"/>
      <c r="AL4" s="9"/>
      <c r="AM4" s="9">
        <v>84522306.549999997</v>
      </c>
      <c r="AN4" s="9"/>
      <c r="AO4" s="9">
        <v>48358.38</v>
      </c>
      <c r="AP4" s="9"/>
      <c r="AQ4" s="9"/>
      <c r="AR4" s="9"/>
      <c r="AS4" s="9">
        <v>3523553.57</v>
      </c>
      <c r="AT4" s="9"/>
      <c r="AU4" s="9"/>
      <c r="AV4" s="9">
        <v>868349.03</v>
      </c>
      <c r="AW4" s="9">
        <v>3032674.8</v>
      </c>
      <c r="AX4" s="9"/>
      <c r="AY4" s="9">
        <v>3659383.46</v>
      </c>
      <c r="AZ4" s="9"/>
      <c r="BA4" s="10"/>
      <c r="BB4" s="9">
        <v>95654625.790000007</v>
      </c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19"/>
      <c r="BY4" s="9">
        <v>337746339.5</v>
      </c>
      <c r="BZ4" s="9">
        <v>45072966.670000002</v>
      </c>
      <c r="CA4" s="9"/>
      <c r="CB4" s="9">
        <v>11884399.77</v>
      </c>
      <c r="CC4" s="9">
        <v>38770213.140000001</v>
      </c>
      <c r="CD4" s="9">
        <v>231538.36</v>
      </c>
      <c r="CE4" s="9">
        <v>8173853.7999999998</v>
      </c>
      <c r="CF4" s="9">
        <v>2950521.09</v>
      </c>
      <c r="CG4" s="9"/>
      <c r="CH4" s="9"/>
      <c r="CI4" s="9"/>
      <c r="CJ4" s="9">
        <v>2900.87</v>
      </c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>
        <v>4095746.61</v>
      </c>
      <c r="CZ4" s="9"/>
      <c r="DA4" s="10"/>
      <c r="DB4" s="9">
        <v>111182140.31</v>
      </c>
      <c r="DC4" s="9"/>
      <c r="DD4" s="9"/>
      <c r="DE4" s="9"/>
      <c r="DF4" s="9"/>
      <c r="DG4" s="9"/>
      <c r="DH4" s="9"/>
      <c r="DI4" s="9"/>
      <c r="DJ4" s="9"/>
      <c r="DK4" s="9"/>
      <c r="DL4" s="9"/>
      <c r="DM4" s="10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10"/>
      <c r="EH4" s="9">
        <v>111182140.31</v>
      </c>
      <c r="EI4" s="9">
        <v>118206000</v>
      </c>
      <c r="EJ4" s="9"/>
      <c r="EK4" s="9"/>
      <c r="EL4" s="9">
        <v>21289881.43</v>
      </c>
      <c r="EM4" s="9">
        <v>11143536.35</v>
      </c>
      <c r="EN4" s="9">
        <v>75924781.409999996</v>
      </c>
      <c r="EO4" s="9"/>
      <c r="EP4" s="9"/>
      <c r="EQ4" s="9"/>
      <c r="ER4" s="9"/>
      <c r="ES4" s="9"/>
      <c r="ET4" s="9"/>
      <c r="EU4" s="9"/>
      <c r="EV4" s="10"/>
      <c r="EW4" s="9">
        <v>226564199.19</v>
      </c>
      <c r="EX4" s="9"/>
      <c r="EY4" s="9">
        <v>226564199.19</v>
      </c>
      <c r="EZ4" s="9"/>
      <c r="FA4" s="10"/>
      <c r="FB4" s="9">
        <v>337746339.5</v>
      </c>
      <c r="FC4" s="9">
        <v>219711844.16999999</v>
      </c>
      <c r="FD4" s="9">
        <v>219711844.16999999</v>
      </c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>
        <v>194464723.09999999</v>
      </c>
      <c r="FT4" s="9">
        <v>150320162.62</v>
      </c>
      <c r="FU4" s="9"/>
      <c r="FV4" s="9"/>
      <c r="FW4" s="9"/>
      <c r="FX4" s="9">
        <v>2797206.61</v>
      </c>
      <c r="FY4" s="9">
        <v>5939728.2800000003</v>
      </c>
      <c r="FZ4" s="9">
        <v>17281602.399999999</v>
      </c>
      <c r="GA4" s="9">
        <v>2820567.24</v>
      </c>
      <c r="GB4" s="9">
        <v>-1759790.61</v>
      </c>
      <c r="GC4" s="9"/>
      <c r="GD4" s="9"/>
      <c r="GE4" s="9"/>
      <c r="GF4" s="9"/>
      <c r="GG4" s="9"/>
      <c r="GH4" s="9"/>
      <c r="GI4" s="9"/>
      <c r="GJ4" s="9"/>
      <c r="GK4" s="9"/>
      <c r="GL4" s="9"/>
      <c r="GM4" s="9">
        <v>92931.51</v>
      </c>
      <c r="GN4" s="9">
        <v>77671.23</v>
      </c>
      <c r="GO4" s="9"/>
      <c r="GP4" s="9"/>
      <c r="GQ4" s="9">
        <v>2385.79</v>
      </c>
      <c r="GR4" s="9">
        <v>1937895</v>
      </c>
      <c r="GS4" s="9"/>
      <c r="GT4" s="10"/>
      <c r="GU4" s="9">
        <v>27358004.600000001</v>
      </c>
      <c r="GV4" s="9">
        <v>34000</v>
      </c>
      <c r="GW4" s="9">
        <v>5000</v>
      </c>
      <c r="GX4" s="9"/>
      <c r="GY4" s="9"/>
      <c r="GZ4" s="10"/>
      <c r="HA4" s="9">
        <v>27387004.600000001</v>
      </c>
      <c r="HB4" s="9">
        <v>2695721.38</v>
      </c>
      <c r="HC4" s="9"/>
      <c r="HD4" s="9"/>
      <c r="HE4" s="10"/>
      <c r="HF4" s="9">
        <v>24691283.219999999</v>
      </c>
      <c r="HG4" s="9">
        <v>24691283.219999999</v>
      </c>
      <c r="HH4" s="9"/>
      <c r="HI4" s="9"/>
      <c r="HJ4" s="9">
        <v>24691283.219999999</v>
      </c>
      <c r="HK4" s="9">
        <v>0.21</v>
      </c>
      <c r="HL4" s="9">
        <v>0.21</v>
      </c>
      <c r="HM4" s="9"/>
      <c r="HN4" s="9">
        <v>24691283.219999999</v>
      </c>
      <c r="HO4" s="9"/>
      <c r="HP4" s="9">
        <v>24691283.219999999</v>
      </c>
      <c r="HQ4" s="9">
        <v>183810636.27000001</v>
      </c>
      <c r="HR4" s="9">
        <v>2538619.48</v>
      </c>
      <c r="HS4" s="9">
        <v>2140135.38</v>
      </c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10"/>
      <c r="IH4" s="9">
        <v>188489391.13</v>
      </c>
      <c r="II4" s="9"/>
      <c r="IJ4" s="9"/>
      <c r="IK4" s="9">
        <v>87214856.319999993</v>
      </c>
      <c r="IL4" s="9">
        <v>51258261.659999996</v>
      </c>
      <c r="IM4" s="9">
        <v>12927762.279999999</v>
      </c>
      <c r="IN4" s="9">
        <v>12350363.83</v>
      </c>
      <c r="IO4" s="9"/>
      <c r="IP4" s="9"/>
      <c r="IQ4" s="9"/>
      <c r="IR4" s="9"/>
      <c r="IS4" s="9"/>
      <c r="IT4" s="9"/>
      <c r="IU4" s="10"/>
      <c r="IV4" s="9">
        <v>163751244.09</v>
      </c>
      <c r="IW4" s="9">
        <v>24738147.039999999</v>
      </c>
      <c r="IX4" s="9">
        <v>19000000</v>
      </c>
      <c r="IY4" s="9">
        <v>77671.23</v>
      </c>
      <c r="IZ4" s="9">
        <v>22000</v>
      </c>
      <c r="JA4" s="9"/>
      <c r="JB4" s="9"/>
      <c r="JC4" s="9"/>
      <c r="JD4" s="10"/>
      <c r="JE4" s="9">
        <v>19099671.23</v>
      </c>
      <c r="JF4" s="9">
        <v>6564261.2599999998</v>
      </c>
      <c r="JG4" s="9">
        <v>20000000</v>
      </c>
      <c r="JH4" s="9"/>
      <c r="JI4" s="9"/>
      <c r="JJ4" s="9"/>
      <c r="JK4" s="9"/>
      <c r="JL4" s="10"/>
      <c r="JM4" s="9">
        <v>26564261.260000002</v>
      </c>
      <c r="JN4" s="9">
        <v>-7464590.0300000003</v>
      </c>
      <c r="JO4" s="9"/>
      <c r="JP4" s="9"/>
      <c r="JQ4" s="9">
        <v>40000000</v>
      </c>
      <c r="JR4" s="9"/>
      <c r="JS4" s="9"/>
      <c r="JT4" s="9"/>
      <c r="JU4" s="10"/>
      <c r="JV4" s="9">
        <v>40000000</v>
      </c>
      <c r="JW4" s="9">
        <v>50000000</v>
      </c>
      <c r="JX4" s="9">
        <v>14795749.66</v>
      </c>
      <c r="JY4" s="9"/>
      <c r="JZ4" s="9">
        <v>5000000</v>
      </c>
      <c r="KA4" s="9"/>
      <c r="KB4" s="10"/>
      <c r="KC4" s="9">
        <v>69795749.659999996</v>
      </c>
      <c r="KD4" s="9">
        <v>-29795749.66</v>
      </c>
      <c r="KE4" s="9">
        <v>0.03</v>
      </c>
      <c r="KF4" s="9"/>
      <c r="KG4" s="10"/>
      <c r="KH4" s="9">
        <v>-12522192.619999999</v>
      </c>
      <c r="KI4" s="9">
        <v>60965360.649999999</v>
      </c>
      <c r="KJ4" s="9">
        <v>48443168.030000001</v>
      </c>
      <c r="KK4" s="9">
        <v>24691283.219999999</v>
      </c>
      <c r="KL4" s="9">
        <v>1759790.61</v>
      </c>
      <c r="KM4" s="9">
        <v>10382817.640000001</v>
      </c>
      <c r="KN4" s="9">
        <v>167962.76</v>
      </c>
      <c r="KO4" s="9">
        <v>662442.96</v>
      </c>
      <c r="KP4" s="9"/>
      <c r="KQ4" s="9"/>
      <c r="KR4" s="9">
        <v>-2385.79</v>
      </c>
      <c r="KS4" s="9"/>
      <c r="KT4" s="9">
        <v>-92931.51</v>
      </c>
      <c r="KU4" s="9">
        <v>2947313.4</v>
      </c>
      <c r="KV4" s="9">
        <v>-77671.23</v>
      </c>
      <c r="KW4" s="9">
        <v>-370553.78</v>
      </c>
      <c r="KX4" s="9"/>
      <c r="KY4" s="9">
        <v>4352073.57</v>
      </c>
      <c r="KZ4" s="9">
        <v>-25724313.82</v>
      </c>
      <c r="LA4" s="9">
        <v>4728475.26</v>
      </c>
      <c r="LB4" s="9"/>
      <c r="LC4" s="9"/>
      <c r="LD4" s="9"/>
      <c r="LE4" s="10"/>
      <c r="LF4" s="9">
        <v>24738147.039999999</v>
      </c>
      <c r="LG4" s="9"/>
      <c r="LH4" s="9"/>
      <c r="LI4" s="9"/>
      <c r="LJ4" s="9">
        <v>48443168.030000001</v>
      </c>
      <c r="LK4" s="9">
        <v>60965360.649999999</v>
      </c>
      <c r="LL4" s="9"/>
      <c r="LM4" s="9"/>
      <c r="LN4" s="9"/>
      <c r="LO4" s="10"/>
      <c r="LP4" s="9">
        <v>-12522192.619999999</v>
      </c>
      <c r="LQ4" s="9">
        <v>65048558.479999997</v>
      </c>
      <c r="LR4" s="9">
        <v>24691283.219999999</v>
      </c>
      <c r="LS4" s="9"/>
      <c r="LT4" s="9">
        <v>11820600</v>
      </c>
      <c r="LU4" s="9">
        <v>1994460.29</v>
      </c>
      <c r="LV4" s="9"/>
      <c r="LW4" s="9"/>
      <c r="LX4" s="9">
        <v>75924781.409999996</v>
      </c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11" t="s">
        <v>1710</v>
      </c>
      <c r="MM4" s="11" t="s">
        <v>1733</v>
      </c>
      <c r="MN4" s="9">
        <v>250000</v>
      </c>
      <c r="MO4" s="11" t="s">
        <v>1528</v>
      </c>
      <c r="MP4" s="10"/>
      <c r="MQ4" s="11"/>
      <c r="MR4" s="11"/>
      <c r="MS4" s="11"/>
      <c r="MT4" s="10"/>
      <c r="MU4" s="12"/>
      <c r="MV4" s="9">
        <v>1026313.45</v>
      </c>
      <c r="MW4" s="9">
        <v>10357356.550000001</v>
      </c>
      <c r="MX4" s="9">
        <v>29670139.219999999</v>
      </c>
      <c r="MY4" s="9">
        <v>0</v>
      </c>
      <c r="MZ4" s="9"/>
      <c r="NA4" s="9">
        <v>3929864.12</v>
      </c>
      <c r="NB4" s="9"/>
      <c r="NC4" s="9"/>
      <c r="ND4" s="9">
        <v>155034603.83000001</v>
      </c>
      <c r="NE4" s="9">
        <v>70512297.280000001</v>
      </c>
      <c r="NF4" s="9"/>
      <c r="NG4" s="9">
        <v>84522306.549999997</v>
      </c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>
        <v>4564171.76</v>
      </c>
      <c r="NU4" s="9">
        <v>1040618.19</v>
      </c>
      <c r="NV4" s="9"/>
      <c r="NW4" s="9">
        <v>3523553.57</v>
      </c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>
        <v>2385.79</v>
      </c>
      <c r="QE4" s="9"/>
      <c r="QF4" s="9">
        <v>1971895</v>
      </c>
      <c r="QG4" s="9"/>
      <c r="QH4" s="9"/>
      <c r="QI4" s="9"/>
      <c r="QJ4" s="9"/>
      <c r="QK4" s="9"/>
      <c r="QL4" s="9"/>
      <c r="QM4" s="9"/>
      <c r="QN4" s="9"/>
      <c r="QO4" s="9"/>
      <c r="QP4" s="9"/>
      <c r="QQ4" s="9">
        <v>170602.74</v>
      </c>
      <c r="QR4" s="9"/>
      <c r="QS4" s="9"/>
      <c r="QT4" s="9"/>
      <c r="QU4" s="9"/>
      <c r="QV4" s="9"/>
      <c r="QW4" s="9">
        <v>-5000</v>
      </c>
      <c r="QX4" s="9"/>
      <c r="QY4" s="9">
        <v>2139883.5299999998</v>
      </c>
      <c r="QZ4" s="9">
        <v>307792.8</v>
      </c>
      <c r="RA4" s="9"/>
      <c r="RB4" s="9">
        <v>1832090.73</v>
      </c>
      <c r="RC4" s="9">
        <v>0</v>
      </c>
      <c r="RD4" s="9">
        <v>1759790.61</v>
      </c>
      <c r="RE4" s="9"/>
      <c r="RF4" s="9"/>
      <c r="RG4" s="9"/>
      <c r="RH4" s="9"/>
      <c r="RI4" s="9">
        <v>2931601.4</v>
      </c>
      <c r="RJ4" s="9">
        <v>161608</v>
      </c>
      <c r="RK4" s="9"/>
      <c r="RL4" s="9">
        <v>15712</v>
      </c>
      <c r="RM4" s="9">
        <v>34861.839999999997</v>
      </c>
      <c r="RN4" s="9"/>
      <c r="RO4" s="9"/>
      <c r="RP4" s="9"/>
      <c r="RQ4" s="9">
        <v>12904199.68</v>
      </c>
      <c r="RR4" s="9">
        <v>5.88</v>
      </c>
      <c r="RS4" s="9">
        <v>2455642.39</v>
      </c>
      <c r="RT4" s="9">
        <v>11347291.52</v>
      </c>
      <c r="RU4" s="9"/>
      <c r="RV4" s="9">
        <v>1455852.01</v>
      </c>
      <c r="RW4" s="9"/>
      <c r="RX4" s="9">
        <v>214897.6</v>
      </c>
      <c r="RY4" s="9">
        <v>1402184.01</v>
      </c>
      <c r="RZ4" s="9">
        <v>152248.10999999999</v>
      </c>
      <c r="SA4" s="9">
        <v>15</v>
      </c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>
        <v>34000</v>
      </c>
      <c r="SO4" s="11" t="str">
        <f>[1]!WSS(C4:C30,"s_segment_sales","rptDate=20191231","order=1","WssConvert=0","cols=1;rows=27")</f>
        <v/>
      </c>
      <c r="SP4" s="13" t="str">
        <f>[1]!WSS(C4:C30,"s_segment_industry_item","rptDate=20191231","order=1","WssConvert=0","cols=1;rows=27")</f>
        <v/>
      </c>
      <c r="SQ4" s="13" t="str">
        <f>[1]!WSS(C4:C30,"s_segment_industry_sales","rptDate=20191231","order=1","WssConvert=0","cols=1;rows=27")</f>
        <v/>
      </c>
      <c r="SR4" s="11" t="str">
        <f>[1]!WSS(C4:C30,"s_segment_industry_cost","rptDate=20191231","order=1","WssConvert=0","cols=1;rows=27")</f>
        <v/>
      </c>
      <c r="SS4" s="13" t="str">
        <f>[1]!WSS(C4:C30,"s_segment_industry_profit","rptDate=20191231","order=1","WssConvert=0","cols=1;rows=27")</f>
        <v/>
      </c>
      <c r="ST4" s="13" t="str">
        <f>[1]!WSS(C4:C30,"s_segment_industry_item","rptDate=20191231","order=2","WssConvert=0","cols=1;rows=27")</f>
        <v/>
      </c>
      <c r="SU4" s="13" t="str">
        <f>[1]!WSS(C4:C30,"s_segment_industry_sales","rptDate=20191231","order=2","WssConvert=0","cols=1;rows=27")</f>
        <v/>
      </c>
      <c r="SV4" s="13" t="str">
        <f>[1]!WSS(C4:C30,"s_segment_industry_cost","rptDate=20191231","order=2","WssConvert=0","cols=1;rows=27")</f>
        <v/>
      </c>
      <c r="SW4" s="13" t="str">
        <f>[1]!WSS(C4:C30,"s_segment_industry_profit","rptDate=20191231","order=2","WssConvert=0","cols=1;rows=27")</f>
        <v/>
      </c>
      <c r="SX4" s="13" t="str">
        <f>[1]!WSS(C4:C30,"s_segment_industry_item","rptDate=20191231","order=3","WssConvert=0","cols=1;rows=27")</f>
        <v/>
      </c>
      <c r="SY4" s="13" t="str">
        <f>[1]!WSS(C4:C30,"s_segment_industry_sales","rptDate=20191231","order=3","WssConvert=0","cols=1;rows=27")</f>
        <v/>
      </c>
      <c r="SZ4" s="13" t="str">
        <f>[1]!WSS(C4:C30,"s_segment_industry_cost","rptDate=20191231","order=3","WssConvert=0","cols=1;rows=27")</f>
        <v/>
      </c>
      <c r="TA4" s="13" t="str">
        <f>[1]!WSS(C4:C30,"s_segment_industry_profit","rptDate=20191231","order=3","WssConvert=0","cols=1;rows=27")</f>
        <v/>
      </c>
      <c r="TB4" s="13" t="str">
        <f>[1]!WSS(C4:C30,"s_segment_industry_item","rptDate=20191231","order=4","WssConvert=0","cols=1;rows=27")</f>
        <v/>
      </c>
      <c r="TC4" s="13" t="str">
        <f>[1]!WSS(C4:C30,"s_segment_industry_sales","rptDate=20191231","order=4","WssConvert=0","cols=1;rows=27")</f>
        <v/>
      </c>
      <c r="TD4" s="13" t="str">
        <f>[1]!WSS(C4:C30,"s_segment_industry_cost","rptDate=20191231","order=4","WssConvert=0","cols=1;rows=27")</f>
        <v/>
      </c>
      <c r="TE4" s="13" t="str">
        <f>[1]!WSS(C4:C30,"s_segment_industry_profit","rptDate=20191231","order=4","WssConvert=0","cols=1;rows=27")</f>
        <v/>
      </c>
      <c r="TF4" s="13" t="str">
        <f>[1]!WSS(C4:C30,"s_segment_industry_item","rptDate=20191231","order=5","WssConvert=0","cols=1;rows=27")</f>
        <v/>
      </c>
      <c r="TG4" s="13" t="str">
        <f>[1]!WSS(C4:C30,"s_segment_industry_sales","rptDate=20191231","order=5","WssConvert=0","cols=1;rows=27")</f>
        <v/>
      </c>
      <c r="TH4" s="13" t="str">
        <f>[1]!WSS(C4:C30,"s_segment_industry_cost","rptDate=20191231","order=5","WssConvert=0","cols=1;rows=27")</f>
        <v/>
      </c>
      <c r="TI4" s="13" t="str">
        <f>[1]!WSS(C4:C30,"s_segment_industry_profit","rptDate=20191231","order=5","WssConvert=0","cols=1;rows=27")</f>
        <v/>
      </c>
      <c r="TJ4" s="13" t="str">
        <f>[1]!WSS(C4:C30,"s_segment_sales","rptDate=20191231","order=2","WssConvert=0","cols=1;rows=27")</f>
        <v>存储卡模组:57.68%;存储晶圆销售:26.08%;存储盘模组:12.33%;半成品销售(晶圆封装片):3.14%;固态硬盘模组:0.7%;触控芯片:0.05%;闪存主控芯片:0.02%</v>
      </c>
      <c r="TK4" s="13" t="str">
        <f>[1]!WSS(C4:C30,"s_segment_product_item","rptDate=20191231","order=1","WssConvert=0","cols=1;rows=27")</f>
        <v>存储卡模组</v>
      </c>
      <c r="TL4" s="13">
        <f>[1]!WSS(C4:C30,"s_segment_product_sales","rptDate=20191231","order=1","WssConvert=0","cols=1;rows=27")</f>
        <v>372393100</v>
      </c>
      <c r="TM4" s="13">
        <f>[1]!WSS(C4:C30,"s_segment_product_cost","rptDate=20191231","order=1","WssConvert=0","cols=1;rows=27")</f>
        <v>269341500</v>
      </c>
      <c r="TN4" s="13">
        <f>[1]!WSS(C4:C30,"s_segment_product_profit","rptDate=20191231","order=1","WssConvert=0","cols=1;rows=27")</f>
        <v>103051600</v>
      </c>
      <c r="TO4" s="13" t="str">
        <f>[1]!WSS(C4:C30,"s_segment_product_item","rptDate=20191231","order=2","WssConvert=0","cols=1;rows=27")</f>
        <v>存储晶圆销售</v>
      </c>
      <c r="TP4" s="13">
        <f>[1]!WSS(C4:C30,"s_segment_product_sales","rptDate=20191231","order=2","WssConvert=0","cols=1;rows=27")</f>
        <v>168383800</v>
      </c>
      <c r="TQ4" s="13">
        <f>[1]!WSS(C4:C30,"s_segment_product_cost","rptDate=20191231","order=2","WssConvert=0","cols=1;rows=27")</f>
        <v>166055600</v>
      </c>
      <c r="TR4" s="13">
        <f>[1]!WSS(C4:C30,"s_segment_product_profit","rptDate=20191231","order=2","WssConvert=0","cols=1;rows=27")</f>
        <v>2328200</v>
      </c>
      <c r="TS4" s="13" t="str">
        <f>[1]!WSS(C4:C30,"s_segment_product_item","rptDate=20191231","order=3","WssConvert=0","cols=1;rows=27")</f>
        <v>存储盘模组</v>
      </c>
      <c r="TT4" s="13">
        <f>[1]!WSS(C4:C30,"s_segment_product_sales","rptDate=20191231","order=3","WssConvert=0","cols=1;rows=27")</f>
        <v>79615700</v>
      </c>
      <c r="TU4" s="13">
        <f>[1]!WSS(C4:C30,"s_segment_product_cost","rptDate=20191231","order=3","WssConvert=0","cols=1;rows=27")</f>
        <v>57265800</v>
      </c>
      <c r="TV4" s="13">
        <f>[1]!WSS(C4:C30,"s_segment_product_profit","rptDate=20191231","order=3","WssConvert=0","cols=1;rows=27")</f>
        <v>22349900</v>
      </c>
      <c r="TW4" s="13" t="str">
        <f>[1]!WSS(C4:C30,"s_segment_product_item","rptDate=20191231","order=4","WssConvert=0","cols=1;rows=27")</f>
        <v>半成品销售(晶圆封装片)</v>
      </c>
      <c r="TX4" s="13">
        <f>[1]!WSS(C4:C30,"s_segment_product_sales","rptDate=20191231","order=4","WssConvert=0","cols=1;rows=27")</f>
        <v>20263200</v>
      </c>
      <c r="TY4" s="13">
        <f>[1]!WSS(C4:C30,"s_segment_product_cost","rptDate=20191231","order=4","WssConvert=0","cols=1;rows=27")</f>
        <v>20308600</v>
      </c>
      <c r="TZ4" s="13">
        <f>[1]!WSS(C4:C30,"s_segment_product_profit","rptDate=20191231","order=4","WssConvert=0","cols=1;rows=27")</f>
        <v>-45400</v>
      </c>
      <c r="UA4" s="13" t="str">
        <f>[1]!WSS(C4:C30,"s_segment_product_item","rptDate=20191231","order=5","WssConvert=0","cols=1;rows=27")</f>
        <v>固态硬盘模组</v>
      </c>
      <c r="UB4" s="13">
        <f>[1]!WSS(C4:C30,"s_segment_product_sales","rptDate=20191231","order=5","WssConvert=0","cols=1;rows=27")</f>
        <v>4502100</v>
      </c>
      <c r="UC4" s="13">
        <f>[1]!WSS(C4:C30,"s_segment_product_cost","rptDate=20191231","order=5","WssConvert=0","cols=1;rows=27")</f>
        <v>5212800</v>
      </c>
      <c r="UD4" s="13">
        <f>[1]!WSS(C4:C30,"s_segment_product_profit","rptDate=20191231","order=5","WssConvert=0","cols=1;rows=27")</f>
        <v>-710700</v>
      </c>
      <c r="UE4" s="13" t="str">
        <f>[1]!WSS(C4:C30,"s_segment_sales","rptDate=20191231","order=3","WssConvert=0","cols=1;rows=27")</f>
        <v>外销:88.99%;内销:11.01%</v>
      </c>
      <c r="UF4" s="13" t="str">
        <f>[1]!WSS(C4:C30,"s_segment_region_item","rptDate=20191231","order=1","WssConvert=0","cols=1;rows=27")</f>
        <v>外销</v>
      </c>
      <c r="UG4" s="13">
        <f>[1]!WSS(C4:C30,"s_segment_region_sales","rptDate=20191231","order=1","WssConvert=0","cols=1;rows=27")</f>
        <v>574585600</v>
      </c>
      <c r="UH4" s="13">
        <f>[1]!WSS(C4:C30,"s_segment_region_cost","rptDate=20191231","order=1","WssConvert=0","cols=1;rows=27")</f>
        <v>475248200</v>
      </c>
      <c r="UI4" s="13">
        <f>[1]!WSS(C4:C30,"s_segment_region_profit","rptDate=20191231","order=1","WssConvert=0","cols=1;rows=27")</f>
        <v>99337400</v>
      </c>
      <c r="UJ4" s="13" t="str">
        <f>[1]!WSS(C4:C30,"s_segment_region_item","rptDate=20191231","order=2","WssConvert=0","cols=1;rows=27")</f>
        <v>内销</v>
      </c>
      <c r="UK4" s="13">
        <f>[1]!WSS(C4:C30,"s_segment_region_sales","rptDate=20191231","order=2","WssConvert=0","cols=1;rows=27")</f>
        <v>71059700</v>
      </c>
      <c r="UL4" s="13">
        <f>[1]!WSS(C4:C30,"s_segment_region_cost","rptDate=20191231","order=2","WssConvert=0","cols=1;rows=27")</f>
        <v>43244500</v>
      </c>
      <c r="UM4" s="13">
        <f>[1]!WSS(C4:C30,"s_segment_region_profit","rptDate=20191231","order=2","WssConvert=0","cols=1;rows=27")</f>
        <v>27815200</v>
      </c>
      <c r="UN4" s="13" t="str">
        <f>[1]!WSS(C4:C30,"s_segment_region_item","rptDate=20191231","order=3","WssConvert=0","cols=1;rows=27")</f>
        <v/>
      </c>
      <c r="UO4" s="13" t="str">
        <f>[1]!WSS(C4:C30,"s_segment_region_sales","rptDate=20191231","order=3","WssConvert=0","cols=1;rows=27")</f>
        <v/>
      </c>
      <c r="UP4" s="13" t="str">
        <f>[1]!WSS(C4:C30,"s_segment_region_cost","rptDate=20191231","order=3","WssConvert=0","cols=1;rows=27")</f>
        <v/>
      </c>
      <c r="UQ4" s="13" t="str">
        <f>[1]!WSS(C4:C30,"s_segment_region_profit","rptDate=20191231","order=3","WssConvert=0","cols=1;rows=27")</f>
        <v/>
      </c>
      <c r="UR4" s="13" t="str">
        <f>[1]!WSS(C4:C30,"s_segment_region_item","rptDate=20191231","order=4","WssConvert=0","cols=1;rows=27")</f>
        <v/>
      </c>
      <c r="US4" s="13" t="str">
        <f>[1]!WSS(C4:C30,"s_segment_region_sales","rptDate=20191231","order=4","WssConvert=0","cols=1;rows=27")</f>
        <v/>
      </c>
      <c r="UT4" s="13" t="str">
        <f>[1]!WSS(C4:C30,"s_segment_region_cost","rptDate=20191231","order=4","WssConvert=0","cols=1;rows=27")</f>
        <v/>
      </c>
      <c r="UU4" s="13" t="str">
        <f>[1]!WSS(C4:C30,"s_segment_region_profit","rptDate=20191231","order=4","WssConvert=0","cols=1;rows=27")</f>
        <v/>
      </c>
      <c r="UV4" s="13" t="str">
        <f>[1]!WSS(C4:C30,"s_segment_region_item","rptDate=20191231","order=5","WssConvert=0","cols=1;rows=27")</f>
        <v/>
      </c>
      <c r="UW4" s="13" t="str">
        <f>[1]!WSS(C4:C30,"s_segment_region_sales","rptDate=20191231","order=5","WssConvert=0","cols=1;rows=27")</f>
        <v/>
      </c>
      <c r="UX4" s="13" t="str">
        <f>[1]!WSS(C4:C30,"s_segment_region_cost","rptDate=20191231","order=5","WssConvert=0","cols=1;rows=27")</f>
        <v/>
      </c>
      <c r="UY4" s="13" t="str">
        <f>[1]!WSS(C4:C30,"s_segment_region_profit","rptDate=20191231","order=5","WssConvert=0","cols=1;rows=27")</f>
        <v/>
      </c>
      <c r="UZ4" s="13">
        <f>[1]!WSS(C4:C30,"s_stmnote_seg_1501","rptDate=20191231","WssConvert=0","cols=1;rows=27")</f>
        <v>574585600</v>
      </c>
      <c r="VA4" s="13">
        <f>[1]!WSS(C4:C30,"s_stmnote_ar","item=1","rptDate=20191231","accYear=1","WssConvert=0","cols=1;rows=27")</f>
        <v>99620689.319999993</v>
      </c>
      <c r="VB4" s="13">
        <f>[1]!WSS(C4:C30,"s_stmnote_ar","item=2","rptDate=20191231","accYear=1","WssConvert=0","cols=1;rows=27")</f>
        <v>98.75</v>
      </c>
      <c r="VC4" s="13">
        <f>[1]!WSS(C4:C30,"s_stmnote_ar","item=3","rptDate=20191231","accYear=1","WssConvert=0","cols=1;rows=27")</f>
        <v>1608877.53</v>
      </c>
      <c r="VD4" s="13">
        <f>[1]!WSS(C4:C30,"s_stmnote_ar","item=1","rptDate=20191231","accYear=2","WssConvert=0","cols=1;rows=27")</f>
        <v>1252277.6399999999</v>
      </c>
      <c r="VE4" s="13">
        <f>[1]!WSS(C4:C30,"s_stmnote_ar","item=2","rptDate=20191231","accYear=2","WssConvert=0","cols=1;rows=27")</f>
        <v>1.24</v>
      </c>
      <c r="VF4" s="13">
        <f>[1]!WSS(C4:C30,"s_stmnote_ar","item=3","rptDate=20191231","accYear=2","WssConvert=0","cols=1;rows=27")</f>
        <v>125227.74</v>
      </c>
      <c r="VG4" s="13">
        <f>[1]!WSS(C4:C30,"s_stmnote_ar","item=1","rptDate=20191231","accYear=3","WssConvert=0","cols=1;rows=27")</f>
        <v>0</v>
      </c>
      <c r="VH4" s="13">
        <f>[1]!WSS(C4:C30,"s_stmnote_ar","item=2","rptDate=20191231","accYear=3","WssConvert=0","cols=1;rows=27")</f>
        <v>0</v>
      </c>
      <c r="VI4" s="13">
        <f>[1]!WSS(C4:C30,"s_stmnote_ar","item=3","rptDate=20191231","accYear=3","WssConvert=0","cols=1;rows=27")</f>
        <v>0</v>
      </c>
      <c r="VJ4" s="13">
        <f>[1]!WSS(C4:C30,"s_stmnote_ar","item=1","rptDate=20191231","accYear=4","WssConvert=0","cols=1;rows=27")</f>
        <v>0</v>
      </c>
      <c r="VK4" s="13">
        <f>[1]!WSS(C4:C30,"s_stmnote_ar","item=2","rptDate=20191231","accYear=4","WssConvert=0","cols=1;rows=27")</f>
        <v>0</v>
      </c>
      <c r="VL4" s="13">
        <f>[1]!WSS(C4:C30,"s_stmnote_ar","item=3","rptDate=20191231","accYear=4","WssConvert=0","cols=1;rows=27")</f>
        <v>0</v>
      </c>
      <c r="VM4" s="13">
        <f>[1]!WSS(C4:C30,"stmnote_ar_cat","rptDate=20191231","Category=0","WssConvert=0","cols=1;rows=27")</f>
        <v>0</v>
      </c>
      <c r="VN4" s="13">
        <f>[1]!WSS(C4:C30,"stmnote_ar_cat","rptDate=20191231","Category=1","WssConvert=0","cols=1;rows=27")</f>
        <v>0</v>
      </c>
      <c r="VO4" s="13">
        <f>[1]!WSS(C4:C30,"stmnote_ar_cat","rptDate=20191231","Category=2","WssConvert=0","cols=1;rows=27")</f>
        <v>0</v>
      </c>
      <c r="VP4" s="11">
        <f>[1]!WSS(C4:C30,"stmnote_ar_cat","rptDate=20191231","Category=3","WssConvert=0","cols=1;rows=27")</f>
        <v>0</v>
      </c>
    </row>
    <row r="5" spans="1:588" ht="13.8">
      <c r="C5" t="s">
        <v>1770</v>
      </c>
      <c r="E5" s="11" t="s">
        <v>1597</v>
      </c>
      <c r="F5" s="9">
        <v>38821501.130000003</v>
      </c>
      <c r="G5" s="9">
        <v>41500000</v>
      </c>
      <c r="H5" s="9"/>
      <c r="I5" s="9">
        <v>52174605.350000001</v>
      </c>
      <c r="J5" s="9">
        <v>341368.75</v>
      </c>
      <c r="K5" s="9">
        <v>1642966.71</v>
      </c>
      <c r="L5" s="9"/>
      <c r="M5" s="9"/>
      <c r="N5" s="9"/>
      <c r="O5" s="9">
        <v>45699593.280000001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>
        <v>599636.04</v>
      </c>
      <c r="AC5" s="9"/>
      <c r="AD5" s="10"/>
      <c r="AE5" s="9">
        <v>181750826.25999999</v>
      </c>
      <c r="AF5" s="9"/>
      <c r="AG5" s="9"/>
      <c r="AH5" s="9"/>
      <c r="AI5" s="9"/>
      <c r="AJ5" s="9"/>
      <c r="AK5" s="9">
        <v>17539482.350000001</v>
      </c>
      <c r="AL5" s="9"/>
      <c r="AM5" s="9">
        <v>32651423.82</v>
      </c>
      <c r="AN5" s="9"/>
      <c r="AO5" s="9">
        <v>4399745.32</v>
      </c>
      <c r="AP5" s="9"/>
      <c r="AQ5" s="9"/>
      <c r="AR5" s="9"/>
      <c r="AS5" s="9">
        <v>14553218.310000001</v>
      </c>
      <c r="AT5" s="9"/>
      <c r="AU5" s="9"/>
      <c r="AV5" s="9">
        <v>1166626.8700000001</v>
      </c>
      <c r="AW5" s="9">
        <v>2074822.96</v>
      </c>
      <c r="AX5" s="9"/>
      <c r="AY5" s="9">
        <v>1468197.09</v>
      </c>
      <c r="AZ5" s="9"/>
      <c r="BA5" s="10"/>
      <c r="BB5" s="9">
        <v>76675916.719999999</v>
      </c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10"/>
      <c r="BY5" s="9">
        <v>258426742.97999999</v>
      </c>
      <c r="BZ5" s="9">
        <v>10500000</v>
      </c>
      <c r="CA5" s="9"/>
      <c r="CB5" s="9"/>
      <c r="CC5" s="9">
        <v>18160106.77</v>
      </c>
      <c r="CD5" s="9">
        <v>631507.15</v>
      </c>
      <c r="CE5" s="9">
        <v>9945504.7599999998</v>
      </c>
      <c r="CF5" s="9">
        <v>692276.5</v>
      </c>
      <c r="CG5" s="9"/>
      <c r="CH5" s="9"/>
      <c r="CI5" s="9"/>
      <c r="CJ5" s="9">
        <v>216255.79</v>
      </c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10"/>
      <c r="DB5" s="9">
        <v>40145650.969999999</v>
      </c>
      <c r="DC5" s="9"/>
      <c r="DD5" s="9"/>
      <c r="DE5" s="9"/>
      <c r="DF5" s="9"/>
      <c r="DG5" s="9"/>
      <c r="DH5" s="9"/>
      <c r="DI5" s="9">
        <v>393360</v>
      </c>
      <c r="DJ5" s="9">
        <v>1022282.61</v>
      </c>
      <c r="DK5" s="9"/>
      <c r="DL5" s="9"/>
      <c r="DM5" s="10"/>
      <c r="DN5" s="9">
        <v>1415642.61</v>
      </c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10"/>
      <c r="EH5" s="9">
        <v>41561293.579999998</v>
      </c>
      <c r="EI5" s="9">
        <v>30000000</v>
      </c>
      <c r="EJ5" s="9"/>
      <c r="EK5" s="9"/>
      <c r="EL5" s="9">
        <v>42593911.090000004</v>
      </c>
      <c r="EM5" s="9">
        <v>17399840.100000001</v>
      </c>
      <c r="EN5" s="9">
        <v>126871698.20999999</v>
      </c>
      <c r="EO5" s="9"/>
      <c r="EP5" s="9"/>
      <c r="EQ5" s="9"/>
      <c r="ER5" s="9"/>
      <c r="ES5" s="9"/>
      <c r="ET5" s="9"/>
      <c r="EU5" s="9"/>
      <c r="EV5" s="10"/>
      <c r="EW5" s="9">
        <v>216865449.40000001</v>
      </c>
      <c r="EX5" s="9"/>
      <c r="EY5" s="9">
        <v>216865449.40000001</v>
      </c>
      <c r="EZ5" s="9"/>
      <c r="FA5" s="10"/>
      <c r="FB5" s="9">
        <v>258426742.97999999</v>
      </c>
      <c r="FC5" s="9">
        <v>279947749.68000001</v>
      </c>
      <c r="FD5" s="9">
        <v>279947749.68000001</v>
      </c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>
        <v>245333387.44</v>
      </c>
      <c r="FT5" s="9">
        <v>171793688.94</v>
      </c>
      <c r="FU5" s="9"/>
      <c r="FV5" s="9"/>
      <c r="FW5" s="9"/>
      <c r="FX5" s="9">
        <v>909278.11</v>
      </c>
      <c r="FY5" s="9">
        <v>33749334.969999999</v>
      </c>
      <c r="FZ5" s="9">
        <v>22502476.710000001</v>
      </c>
      <c r="GA5" s="9">
        <v>-457350.92</v>
      </c>
      <c r="GB5" s="9">
        <v>-668994.09</v>
      </c>
      <c r="GC5" s="9"/>
      <c r="GD5" s="9"/>
      <c r="GE5" s="9"/>
      <c r="GF5" s="9"/>
      <c r="GG5" s="9"/>
      <c r="GH5" s="9"/>
      <c r="GI5" s="9"/>
      <c r="GJ5" s="9"/>
      <c r="GK5" s="9"/>
      <c r="GL5" s="9"/>
      <c r="GM5" s="9">
        <v>592000</v>
      </c>
      <c r="GN5" s="9">
        <v>1764031.63</v>
      </c>
      <c r="GO5" s="9">
        <v>1074782.82</v>
      </c>
      <c r="GP5" s="9"/>
      <c r="GQ5" s="9">
        <v>-178288.59</v>
      </c>
      <c r="GR5" s="9">
        <v>2097147.43</v>
      </c>
      <c r="GS5" s="9"/>
      <c r="GT5" s="10"/>
      <c r="GU5" s="9">
        <v>38889252.710000001</v>
      </c>
      <c r="GV5" s="9">
        <v>31644.76</v>
      </c>
      <c r="GW5" s="9">
        <v>308251.14</v>
      </c>
      <c r="GX5" s="9"/>
      <c r="GY5" s="9"/>
      <c r="GZ5" s="10"/>
      <c r="HA5" s="9">
        <v>38612646.329999998</v>
      </c>
      <c r="HB5" s="9">
        <v>4246990.1900000004</v>
      </c>
      <c r="HC5" s="9"/>
      <c r="HD5" s="9"/>
      <c r="HE5" s="10"/>
      <c r="HF5" s="9">
        <v>34365656.140000001</v>
      </c>
      <c r="HG5" s="9">
        <v>34365656.140000001</v>
      </c>
      <c r="HH5" s="9"/>
      <c r="HI5" s="9"/>
      <c r="HJ5" s="9">
        <v>34365656.140000001</v>
      </c>
      <c r="HK5" s="9">
        <v>0.56999999999999995</v>
      </c>
      <c r="HL5" s="9">
        <v>0.56999999999999995</v>
      </c>
      <c r="HM5" s="9"/>
      <c r="HN5" s="9">
        <v>34365656.140000001</v>
      </c>
      <c r="HO5" s="9"/>
      <c r="HP5" s="9">
        <v>34365656.140000001</v>
      </c>
      <c r="HQ5" s="9">
        <v>279532473.61000001</v>
      </c>
      <c r="HR5" s="9">
        <v>1347622.34</v>
      </c>
      <c r="HS5" s="9">
        <v>1976289.52</v>
      </c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10"/>
      <c r="IH5" s="9">
        <v>282856385.47000003</v>
      </c>
      <c r="II5" s="9"/>
      <c r="IJ5" s="9"/>
      <c r="IK5" s="9">
        <v>146929010.69</v>
      </c>
      <c r="IL5" s="9">
        <v>44184801.57</v>
      </c>
      <c r="IM5" s="9">
        <v>8679820.5</v>
      </c>
      <c r="IN5" s="9">
        <v>32459089.780000001</v>
      </c>
      <c r="IO5" s="9"/>
      <c r="IP5" s="9"/>
      <c r="IQ5" s="9"/>
      <c r="IR5" s="9"/>
      <c r="IS5" s="9"/>
      <c r="IT5" s="9"/>
      <c r="IU5" s="10"/>
      <c r="IV5" s="9">
        <v>232252722.53999999</v>
      </c>
      <c r="IW5" s="9">
        <v>50603662.93</v>
      </c>
      <c r="IX5" s="9">
        <v>61537300</v>
      </c>
      <c r="IY5" s="9">
        <v>689248.81</v>
      </c>
      <c r="IZ5" s="9">
        <v>10786.41</v>
      </c>
      <c r="JA5" s="9"/>
      <c r="JB5" s="9"/>
      <c r="JC5" s="9"/>
      <c r="JD5" s="10"/>
      <c r="JE5" s="9">
        <v>62237335.219999999</v>
      </c>
      <c r="JF5" s="9">
        <v>8199575.5300000003</v>
      </c>
      <c r="JG5" s="9">
        <v>73037300</v>
      </c>
      <c r="JH5" s="9"/>
      <c r="JI5" s="9"/>
      <c r="JJ5" s="9"/>
      <c r="JK5" s="9"/>
      <c r="JL5" s="10"/>
      <c r="JM5" s="9">
        <v>81236875.530000001</v>
      </c>
      <c r="JN5" s="9">
        <v>-18999540.309999999</v>
      </c>
      <c r="JO5" s="9"/>
      <c r="JP5" s="9"/>
      <c r="JQ5" s="9">
        <v>10500000</v>
      </c>
      <c r="JR5" s="9"/>
      <c r="JS5" s="9"/>
      <c r="JT5" s="9"/>
      <c r="JU5" s="10"/>
      <c r="JV5" s="9">
        <v>10500000</v>
      </c>
      <c r="JW5" s="9">
        <v>10000000</v>
      </c>
      <c r="JX5" s="9">
        <v>15536140.34</v>
      </c>
      <c r="JY5" s="9"/>
      <c r="JZ5" s="9">
        <v>200000</v>
      </c>
      <c r="KA5" s="9"/>
      <c r="KB5" s="10"/>
      <c r="KC5" s="9">
        <v>25736140.34</v>
      </c>
      <c r="KD5" s="9">
        <v>-15236140.34</v>
      </c>
      <c r="KE5" s="9">
        <v>1174853.1000000001</v>
      </c>
      <c r="KF5" s="9"/>
      <c r="KG5" s="10"/>
      <c r="KH5" s="9">
        <v>17542835.379999999</v>
      </c>
      <c r="KI5" s="9">
        <v>21278665.75</v>
      </c>
      <c r="KJ5" s="9">
        <v>38821501.130000003</v>
      </c>
      <c r="KK5" s="9">
        <v>34365656.140000001</v>
      </c>
      <c r="KL5" s="9">
        <v>668994.09</v>
      </c>
      <c r="KM5" s="9">
        <v>6351726.0700000003</v>
      </c>
      <c r="KN5" s="9">
        <v>346339.2</v>
      </c>
      <c r="KO5" s="9">
        <v>457614.54</v>
      </c>
      <c r="KP5" s="9"/>
      <c r="KQ5" s="9"/>
      <c r="KR5" s="9">
        <v>178288.59</v>
      </c>
      <c r="KS5" s="9">
        <v>54228.05</v>
      </c>
      <c r="KT5" s="9">
        <v>-592000</v>
      </c>
      <c r="KU5" s="9">
        <v>-438712.76</v>
      </c>
      <c r="KV5" s="9">
        <v>-1764031.63</v>
      </c>
      <c r="KW5" s="9">
        <v>-379257.21</v>
      </c>
      <c r="KX5" s="9">
        <v>88800</v>
      </c>
      <c r="KY5" s="9">
        <v>6670701.2199999997</v>
      </c>
      <c r="KZ5" s="9">
        <v>3695300.83</v>
      </c>
      <c r="LA5" s="9">
        <v>-193646.7</v>
      </c>
      <c r="LB5" s="9"/>
      <c r="LC5" s="9">
        <v>21500</v>
      </c>
      <c r="LD5" s="9"/>
      <c r="LE5" s="10"/>
      <c r="LF5" s="9">
        <v>50603662.93</v>
      </c>
      <c r="LG5" s="9"/>
      <c r="LH5" s="9"/>
      <c r="LI5" s="9"/>
      <c r="LJ5" s="9">
        <v>38821501.130000003</v>
      </c>
      <c r="LK5" s="9">
        <v>21278665.75</v>
      </c>
      <c r="LL5" s="9"/>
      <c r="LM5" s="9"/>
      <c r="LN5" s="9"/>
      <c r="LO5" s="10"/>
      <c r="LP5" s="9">
        <v>17542835.379999999</v>
      </c>
      <c r="LQ5" s="9">
        <v>119761128.61</v>
      </c>
      <c r="LR5" s="9">
        <v>34114466.670000002</v>
      </c>
      <c r="LS5" s="9"/>
      <c r="LT5" s="9">
        <v>15000000</v>
      </c>
      <c r="LU5" s="9"/>
      <c r="LV5" s="9"/>
      <c r="LW5" s="9"/>
      <c r="LX5" s="9">
        <v>138875595.28</v>
      </c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11" t="s">
        <v>1540</v>
      </c>
      <c r="MM5" s="11" t="s">
        <v>1592</v>
      </c>
      <c r="MN5" s="9"/>
      <c r="MO5" s="11" t="s">
        <v>1528</v>
      </c>
      <c r="MP5" s="10"/>
      <c r="MQ5" s="11" t="s">
        <v>1595</v>
      </c>
      <c r="MR5" s="11" t="s">
        <v>1592</v>
      </c>
      <c r="MS5" s="11" t="s">
        <v>1528</v>
      </c>
      <c r="MT5" s="10"/>
      <c r="MU5" s="12">
        <v>44718</v>
      </c>
      <c r="MV5" s="9">
        <v>24592781.369999997</v>
      </c>
      <c r="MW5" s="9">
        <v>534234.6</v>
      </c>
      <c r="MX5" s="9">
        <v>21309469.640000001</v>
      </c>
      <c r="MY5" s="9"/>
      <c r="MZ5" s="9"/>
      <c r="NA5" s="9"/>
      <c r="NB5" s="9"/>
      <c r="NC5" s="9"/>
      <c r="ND5" s="9">
        <v>76581763.840000004</v>
      </c>
      <c r="NE5" s="9">
        <v>43930340.020000003</v>
      </c>
      <c r="NF5" s="9"/>
      <c r="NG5" s="9">
        <v>32651423.82</v>
      </c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>
        <v>16872426</v>
      </c>
      <c r="NU5" s="9">
        <v>2319207.69</v>
      </c>
      <c r="NV5" s="9"/>
      <c r="NW5" s="9">
        <v>14553218.310000001</v>
      </c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>
        <v>38821501.130000003</v>
      </c>
      <c r="PC5" s="9"/>
      <c r="PD5" s="9"/>
      <c r="PE5" s="9"/>
      <c r="PF5" s="9"/>
      <c r="PG5" s="9"/>
      <c r="PH5" s="9"/>
      <c r="PI5" s="9">
        <v>38821501.130000003</v>
      </c>
      <c r="PJ5" s="9">
        <v>10500000</v>
      </c>
      <c r="PK5" s="9"/>
      <c r="PL5" s="9"/>
      <c r="PM5" s="9"/>
      <c r="PN5" s="9"/>
      <c r="PO5" s="9"/>
      <c r="PP5" s="9"/>
      <c r="PQ5" s="9">
        <v>10500000</v>
      </c>
      <c r="PR5" s="9"/>
      <c r="PS5" s="9"/>
      <c r="PT5" s="9"/>
      <c r="PU5" s="9"/>
      <c r="PV5" s="9"/>
      <c r="PW5" s="9"/>
      <c r="PX5" s="9"/>
      <c r="PY5" s="9"/>
      <c r="PZ5" s="9">
        <v>10500000</v>
      </c>
      <c r="QA5" s="9"/>
      <c r="QB5" s="9"/>
      <c r="QC5" s="9"/>
      <c r="QD5" s="9">
        <v>-232516.64</v>
      </c>
      <c r="QE5" s="9"/>
      <c r="QF5" s="9">
        <v>2127147.4300000002</v>
      </c>
      <c r="QG5" s="9"/>
      <c r="QH5" s="9"/>
      <c r="QI5" s="9"/>
      <c r="QJ5" s="9">
        <v>630048.81000000006</v>
      </c>
      <c r="QK5" s="9"/>
      <c r="QL5" s="9"/>
      <c r="QM5" s="9"/>
      <c r="QN5" s="9"/>
      <c r="QO5" s="9"/>
      <c r="QP5" s="9"/>
      <c r="QQ5" s="9">
        <v>651200</v>
      </c>
      <c r="QR5" s="9"/>
      <c r="QS5" s="9"/>
      <c r="QT5" s="9"/>
      <c r="QU5" s="9"/>
      <c r="QV5" s="9"/>
      <c r="QW5" s="9">
        <v>-252378.33</v>
      </c>
      <c r="QX5" s="9">
        <v>-21500</v>
      </c>
      <c r="QY5" s="9">
        <v>2902001.27</v>
      </c>
      <c r="QZ5" s="9">
        <v>378853.95</v>
      </c>
      <c r="RA5" s="9"/>
      <c r="RB5" s="9">
        <v>2523147.3199999998</v>
      </c>
      <c r="RC5" s="9">
        <v>0</v>
      </c>
      <c r="RD5" s="9">
        <v>668994.09</v>
      </c>
      <c r="RE5" s="9"/>
      <c r="RF5" s="9"/>
      <c r="RG5" s="9"/>
      <c r="RH5" s="9"/>
      <c r="RI5" s="9">
        <v>536140.34</v>
      </c>
      <c r="RJ5" s="9">
        <v>142663.48000000001</v>
      </c>
      <c r="RK5" s="9"/>
      <c r="RL5" s="9">
        <v>-1174853.1000000001</v>
      </c>
      <c r="RM5" s="9">
        <v>124025.32</v>
      </c>
      <c r="RN5" s="9">
        <v>200000</v>
      </c>
      <c r="RO5" s="9"/>
      <c r="RP5" s="9"/>
      <c r="RQ5" s="9">
        <v>15094803.039999999</v>
      </c>
      <c r="RR5" s="9">
        <v>5.39</v>
      </c>
      <c r="RS5" s="9">
        <v>13975328</v>
      </c>
      <c r="RT5" s="9">
        <v>13235129.890000001</v>
      </c>
      <c r="RU5" s="9">
        <v>132018.65</v>
      </c>
      <c r="RV5" s="9">
        <v>1525972.46</v>
      </c>
      <c r="RW5" s="9"/>
      <c r="RX5" s="9"/>
      <c r="RY5" s="9">
        <v>6835375.9900000002</v>
      </c>
      <c r="RZ5" s="9">
        <v>1588234.54</v>
      </c>
      <c r="SA5" s="9">
        <v>15</v>
      </c>
      <c r="SB5" s="9"/>
      <c r="SC5" s="9"/>
      <c r="SD5" s="9"/>
      <c r="SE5" s="9"/>
      <c r="SF5" s="9">
        <v>-290457.21000000002</v>
      </c>
      <c r="SG5" s="9">
        <v>4246990.1900000004</v>
      </c>
      <c r="SH5" s="9">
        <v>46203610.789999999</v>
      </c>
      <c r="SI5" s="9">
        <v>9514221.6600000001</v>
      </c>
      <c r="SJ5" s="9">
        <v>7590195.3399999999</v>
      </c>
      <c r="SK5" s="9">
        <v>37582322.340000004</v>
      </c>
      <c r="SL5" s="9">
        <v>35658296.020000003</v>
      </c>
      <c r="SM5" s="9"/>
      <c r="SN5" s="9">
        <v>30000</v>
      </c>
      <c r="SO5" s="11" t="s">
        <v>1834</v>
      </c>
      <c r="SP5" s="11" t="s">
        <v>1793</v>
      </c>
      <c r="SQ5" s="11">
        <v>28988100</v>
      </c>
      <c r="SR5" s="11">
        <v>8142100</v>
      </c>
      <c r="SS5" s="11">
        <v>20846000</v>
      </c>
      <c r="ST5" s="11" t="s">
        <v>1816</v>
      </c>
      <c r="SU5" s="11">
        <v>22242500</v>
      </c>
      <c r="SV5" s="11">
        <v>16371100</v>
      </c>
      <c r="SW5" s="11">
        <v>5871400</v>
      </c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 t="s">
        <v>1836</v>
      </c>
      <c r="TK5" s="11" t="s">
        <v>1800</v>
      </c>
      <c r="TL5" s="11">
        <v>15087700</v>
      </c>
      <c r="TM5" s="11">
        <v>3657100</v>
      </c>
      <c r="TN5" s="11">
        <v>11430600</v>
      </c>
      <c r="TO5" s="11" t="s">
        <v>1775</v>
      </c>
      <c r="TP5" s="11">
        <v>13919800</v>
      </c>
      <c r="TQ5" s="11">
        <v>7228100</v>
      </c>
      <c r="TR5" s="11">
        <v>6691700</v>
      </c>
      <c r="TS5" s="11" t="s">
        <v>1820</v>
      </c>
      <c r="TT5" s="11">
        <v>10610300</v>
      </c>
      <c r="TU5" s="11">
        <v>6276400</v>
      </c>
      <c r="TV5" s="11">
        <v>4333900</v>
      </c>
      <c r="TW5" s="11" t="s">
        <v>1825</v>
      </c>
      <c r="TX5" s="11">
        <v>4900800</v>
      </c>
      <c r="TY5" s="11">
        <v>3588800</v>
      </c>
      <c r="TZ5" s="11">
        <v>1312000</v>
      </c>
      <c r="UA5" s="11" t="s">
        <v>1827</v>
      </c>
      <c r="UB5" s="11">
        <v>3849300</v>
      </c>
      <c r="UC5" s="11">
        <v>2733800</v>
      </c>
      <c r="UD5" s="11">
        <v>1115500</v>
      </c>
      <c r="UE5" s="11" t="s">
        <v>1829</v>
      </c>
      <c r="UF5" s="11" t="s">
        <v>1720</v>
      </c>
      <c r="UG5" s="11">
        <v>20283800</v>
      </c>
      <c r="UH5" s="11"/>
      <c r="UI5" s="11"/>
      <c r="UJ5" s="11" t="s">
        <v>1726</v>
      </c>
      <c r="UK5" s="11">
        <v>11689900</v>
      </c>
      <c r="UL5" s="11"/>
      <c r="UM5" s="11"/>
      <c r="UN5" s="11" t="s">
        <v>1729</v>
      </c>
      <c r="UO5" s="11">
        <v>8207900</v>
      </c>
      <c r="UP5" s="11"/>
      <c r="UQ5" s="11"/>
      <c r="UR5" s="11" t="s">
        <v>1721</v>
      </c>
      <c r="US5" s="11">
        <v>4008300</v>
      </c>
      <c r="UT5" s="11"/>
      <c r="UU5" s="11"/>
      <c r="UV5" s="11" t="s">
        <v>1727</v>
      </c>
      <c r="UW5" s="11">
        <v>3750300</v>
      </c>
      <c r="UX5" s="11"/>
      <c r="UY5" s="11"/>
      <c r="UZ5" s="11">
        <v>29700</v>
      </c>
      <c r="VA5" s="11">
        <v>17432952.190000001</v>
      </c>
      <c r="VB5" s="11">
        <v>99.22</v>
      </c>
      <c r="VC5" s="11">
        <v>0</v>
      </c>
      <c r="VD5" s="11">
        <v>137005.76999999999</v>
      </c>
      <c r="VE5" s="11">
        <v>0.78</v>
      </c>
      <c r="VF5" s="11">
        <v>0</v>
      </c>
      <c r="VG5" s="11">
        <v>0</v>
      </c>
      <c r="VH5" s="11">
        <v>0</v>
      </c>
      <c r="VI5" s="11">
        <v>0</v>
      </c>
      <c r="VJ5" s="11">
        <v>0</v>
      </c>
      <c r="VK5" s="11">
        <v>0</v>
      </c>
      <c r="VL5" s="11">
        <v>0</v>
      </c>
      <c r="VM5" s="11">
        <v>0</v>
      </c>
      <c r="VN5" s="11">
        <v>0</v>
      </c>
      <c r="VO5" s="11">
        <v>0</v>
      </c>
      <c r="VP5" s="11">
        <v>0</v>
      </c>
    </row>
    <row r="6" spans="1:588" ht="13.8">
      <c r="C6" t="s">
        <v>1771</v>
      </c>
      <c r="E6" s="11" t="s">
        <v>1598</v>
      </c>
      <c r="F6" s="9">
        <v>424330045.22000003</v>
      </c>
      <c r="G6" s="9">
        <v>90000000</v>
      </c>
      <c r="H6" s="9">
        <v>67127887.959999993</v>
      </c>
      <c r="I6" s="9">
        <v>546733285.92999995</v>
      </c>
      <c r="J6" s="9">
        <v>382463.13</v>
      </c>
      <c r="K6" s="9">
        <v>4809358.59</v>
      </c>
      <c r="L6" s="9"/>
      <c r="M6" s="9"/>
      <c r="N6" s="9"/>
      <c r="O6" s="9">
        <v>157332432.61000001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>
        <v>8033222.2000000002</v>
      </c>
      <c r="AC6" s="9"/>
      <c r="AD6" s="10"/>
      <c r="AE6" s="9">
        <v>1635911812.6400001</v>
      </c>
      <c r="AF6" s="9"/>
      <c r="AG6" s="9"/>
      <c r="AH6" s="9"/>
      <c r="AI6" s="9"/>
      <c r="AJ6" s="9"/>
      <c r="AK6" s="9"/>
      <c r="AL6" s="9"/>
      <c r="AM6" s="9">
        <v>255945411.80000001</v>
      </c>
      <c r="AN6" s="9">
        <v>91187608.680000007</v>
      </c>
      <c r="AO6" s="9">
        <v>115849564.72</v>
      </c>
      <c r="AP6" s="9"/>
      <c r="AQ6" s="9"/>
      <c r="AR6" s="9"/>
      <c r="AS6" s="9">
        <v>61162496.380000003</v>
      </c>
      <c r="AT6" s="9"/>
      <c r="AU6" s="9"/>
      <c r="AV6" s="9"/>
      <c r="AW6" s="9">
        <v>12186585.699999999</v>
      </c>
      <c r="AX6" s="9"/>
      <c r="AY6" s="9">
        <v>9455605.8599999994</v>
      </c>
      <c r="AZ6" s="9"/>
      <c r="BA6" s="10"/>
      <c r="BB6" s="9">
        <v>549583376.98000002</v>
      </c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10"/>
      <c r="BY6" s="9">
        <v>2185495189.6199999</v>
      </c>
      <c r="BZ6" s="9"/>
      <c r="CA6" s="9"/>
      <c r="CB6" s="9">
        <v>356584969.62</v>
      </c>
      <c r="CC6" s="9">
        <v>401117280.33999997</v>
      </c>
      <c r="CD6" s="9">
        <v>2053426.59</v>
      </c>
      <c r="CE6" s="9">
        <v>22248086.960000001</v>
      </c>
      <c r="CF6" s="9">
        <v>31481953.879999999</v>
      </c>
      <c r="CG6" s="9"/>
      <c r="CH6" s="9"/>
      <c r="CI6" s="9"/>
      <c r="CJ6" s="9">
        <v>1037774.44</v>
      </c>
      <c r="CK6" s="9"/>
      <c r="CL6" s="9"/>
      <c r="CM6" s="9"/>
      <c r="CN6" s="9">
        <v>10109027.779999999</v>
      </c>
      <c r="CO6" s="9"/>
      <c r="CP6" s="9"/>
      <c r="CQ6" s="9"/>
      <c r="CR6" s="9"/>
      <c r="CS6" s="9"/>
      <c r="CT6" s="9"/>
      <c r="CU6" s="9"/>
      <c r="CV6" s="9"/>
      <c r="CW6" s="9"/>
      <c r="CX6" s="9"/>
      <c r="CY6" s="9">
        <v>11239432.220000001</v>
      </c>
      <c r="CZ6" s="9"/>
      <c r="DA6" s="10"/>
      <c r="DB6" s="9">
        <v>835871951.83000004</v>
      </c>
      <c r="DC6" s="9">
        <v>10000000</v>
      </c>
      <c r="DD6" s="9"/>
      <c r="DE6" s="9"/>
      <c r="DF6" s="9"/>
      <c r="DG6" s="9"/>
      <c r="DH6" s="9"/>
      <c r="DI6" s="9"/>
      <c r="DJ6" s="9">
        <v>27293586.010000002</v>
      </c>
      <c r="DK6" s="9"/>
      <c r="DL6" s="9"/>
      <c r="DM6" s="10"/>
      <c r="DN6" s="9">
        <v>37293586.009999998</v>
      </c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10"/>
      <c r="EH6" s="9">
        <v>873165537.84000003</v>
      </c>
      <c r="EI6" s="9">
        <v>200000000</v>
      </c>
      <c r="EJ6" s="9"/>
      <c r="EK6" s="9"/>
      <c r="EL6" s="9">
        <v>153431592.46000001</v>
      </c>
      <c r="EM6" s="9">
        <v>28723569.190000001</v>
      </c>
      <c r="EN6" s="9">
        <v>658262154.71000004</v>
      </c>
      <c r="EO6" s="9"/>
      <c r="EP6" s="9">
        <v>-688444.82</v>
      </c>
      <c r="EQ6" s="9">
        <v>5479546.25</v>
      </c>
      <c r="ER6" s="9"/>
      <c r="ES6" s="9"/>
      <c r="ET6" s="9"/>
      <c r="EU6" s="9"/>
      <c r="EV6" s="10"/>
      <c r="EW6" s="9">
        <v>1045208417.79</v>
      </c>
      <c r="EX6" s="9">
        <v>267121233.99000001</v>
      </c>
      <c r="EY6" s="9">
        <v>1312329651.78</v>
      </c>
      <c r="EZ6" s="9"/>
      <c r="FA6" s="10"/>
      <c r="FB6" s="9">
        <v>2185495189.6199999</v>
      </c>
      <c r="FC6" s="9">
        <v>1656860454.8699999</v>
      </c>
      <c r="FD6" s="9">
        <v>1656860454.8699999</v>
      </c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>
        <v>1401096519.1400001</v>
      </c>
      <c r="FT6" s="9">
        <v>1234547447.96</v>
      </c>
      <c r="FU6" s="9"/>
      <c r="FV6" s="9"/>
      <c r="FW6" s="9"/>
      <c r="FX6" s="9">
        <v>6677905.2000000002</v>
      </c>
      <c r="FY6" s="9">
        <v>65882401.939999998</v>
      </c>
      <c r="FZ6" s="9">
        <v>35795490.049999997</v>
      </c>
      <c r="GA6" s="9">
        <v>-12758610.25</v>
      </c>
      <c r="GB6" s="9">
        <v>-1198720.56</v>
      </c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>
        <v>59446.89</v>
      </c>
      <c r="GO6" s="9"/>
      <c r="GP6" s="9"/>
      <c r="GQ6" s="9">
        <v>-38030.29</v>
      </c>
      <c r="GR6" s="9">
        <v>8590719.3599999994</v>
      </c>
      <c r="GS6" s="9"/>
      <c r="GT6" s="10"/>
      <c r="GU6" s="9">
        <v>264376071.69</v>
      </c>
      <c r="GV6" s="9">
        <v>62464</v>
      </c>
      <c r="GW6" s="9">
        <v>698819.36</v>
      </c>
      <c r="GX6" s="9"/>
      <c r="GY6" s="9"/>
      <c r="GZ6" s="10"/>
      <c r="HA6" s="9">
        <v>263739716.33000001</v>
      </c>
      <c r="HB6" s="9">
        <v>33346166.510000002</v>
      </c>
      <c r="HC6" s="9"/>
      <c r="HD6" s="9"/>
      <c r="HE6" s="10"/>
      <c r="HF6" s="9">
        <v>230393549.81999999</v>
      </c>
      <c r="HG6" s="9">
        <v>230393549.81999999</v>
      </c>
      <c r="HH6" s="9"/>
      <c r="HI6" s="9">
        <v>53547065.490000002</v>
      </c>
      <c r="HJ6" s="9">
        <v>176846484.33000001</v>
      </c>
      <c r="HK6" s="9"/>
      <c r="HL6" s="9"/>
      <c r="HM6" s="9">
        <v>404465.4</v>
      </c>
      <c r="HN6" s="9">
        <v>230798015.22</v>
      </c>
      <c r="HO6" s="9">
        <v>53580832.390000001</v>
      </c>
      <c r="HP6" s="9">
        <v>177217182.83000001</v>
      </c>
      <c r="HQ6" s="9">
        <v>1412758481.3900001</v>
      </c>
      <c r="HR6" s="9">
        <v>9188546.4199999999</v>
      </c>
      <c r="HS6" s="9">
        <v>13611082.029999999</v>
      </c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10"/>
      <c r="IH6" s="9">
        <v>1435558109.8399999</v>
      </c>
      <c r="II6" s="9"/>
      <c r="IJ6" s="9"/>
      <c r="IK6" s="9">
        <v>1035414733.86</v>
      </c>
      <c r="IL6" s="9">
        <v>79757790.609999999</v>
      </c>
      <c r="IM6" s="9">
        <v>83625315.25</v>
      </c>
      <c r="IN6" s="9">
        <v>82453942.620000005</v>
      </c>
      <c r="IO6" s="9"/>
      <c r="IP6" s="9"/>
      <c r="IQ6" s="9"/>
      <c r="IR6" s="9"/>
      <c r="IS6" s="9"/>
      <c r="IT6" s="9"/>
      <c r="IU6" s="10"/>
      <c r="IV6" s="9">
        <v>1281251782.3399999</v>
      </c>
      <c r="IW6" s="9">
        <v>154306327.5</v>
      </c>
      <c r="IX6" s="9">
        <v>130000000</v>
      </c>
      <c r="IY6" s="9">
        <v>59446.89</v>
      </c>
      <c r="IZ6" s="9">
        <v>139570.22</v>
      </c>
      <c r="JA6" s="9"/>
      <c r="JB6" s="9"/>
      <c r="JC6" s="9"/>
      <c r="JD6" s="10"/>
      <c r="JE6" s="9">
        <v>130199017.11</v>
      </c>
      <c r="JF6" s="9">
        <v>154079062.78</v>
      </c>
      <c r="JG6" s="9">
        <v>90000000</v>
      </c>
      <c r="JH6" s="9"/>
      <c r="JI6" s="9"/>
      <c r="JJ6" s="9">
        <v>612.14</v>
      </c>
      <c r="JK6" s="9"/>
      <c r="JL6" s="10"/>
      <c r="JM6" s="9">
        <v>244079674.91999999</v>
      </c>
      <c r="JN6" s="9">
        <v>-113880657.81</v>
      </c>
      <c r="JO6" s="9"/>
      <c r="JP6" s="9"/>
      <c r="JQ6" s="9"/>
      <c r="JR6" s="9">
        <v>31410988.739999998</v>
      </c>
      <c r="JS6" s="9"/>
      <c r="JT6" s="9"/>
      <c r="JU6" s="10"/>
      <c r="JV6" s="9">
        <v>31410988.739999998</v>
      </c>
      <c r="JW6" s="9">
        <v>10000000</v>
      </c>
      <c r="JX6" s="9">
        <v>7099677.1100000003</v>
      </c>
      <c r="JY6" s="9">
        <v>5370000</v>
      </c>
      <c r="JZ6" s="9"/>
      <c r="KA6" s="9"/>
      <c r="KB6" s="10"/>
      <c r="KC6" s="9">
        <v>17099677.109999999</v>
      </c>
      <c r="KD6" s="9">
        <v>14311311.630000001</v>
      </c>
      <c r="KE6" s="9">
        <v>5319523.96</v>
      </c>
      <c r="KF6" s="9"/>
      <c r="KG6" s="10"/>
      <c r="KH6" s="9">
        <v>60056505.280000001</v>
      </c>
      <c r="KI6" s="9">
        <v>303169416.48000002</v>
      </c>
      <c r="KJ6" s="9">
        <v>363225921.75999999</v>
      </c>
      <c r="KK6" s="9">
        <v>230393549.81999999</v>
      </c>
      <c r="KL6" s="9">
        <v>1198720.56</v>
      </c>
      <c r="KM6" s="9">
        <v>34569273.509999998</v>
      </c>
      <c r="KN6" s="9">
        <v>1715093.75</v>
      </c>
      <c r="KO6" s="9"/>
      <c r="KP6" s="9"/>
      <c r="KQ6" s="9"/>
      <c r="KR6" s="9">
        <v>38030.29</v>
      </c>
      <c r="KS6" s="9">
        <v>407710.69</v>
      </c>
      <c r="KT6" s="9"/>
      <c r="KU6" s="9">
        <v>-3153662.24</v>
      </c>
      <c r="KV6" s="9">
        <v>-59446.89</v>
      </c>
      <c r="KW6" s="9">
        <v>219134.84</v>
      </c>
      <c r="KX6" s="9"/>
      <c r="KY6" s="9">
        <v>-9137652.8599999994</v>
      </c>
      <c r="KZ6" s="9">
        <v>-125883276.13</v>
      </c>
      <c r="LA6" s="9">
        <v>25076736.18</v>
      </c>
      <c r="LB6" s="9"/>
      <c r="LC6" s="9">
        <v>-2841069.58</v>
      </c>
      <c r="LD6" s="9"/>
      <c r="LE6" s="10"/>
      <c r="LF6" s="9">
        <v>154306327.5</v>
      </c>
      <c r="LG6" s="9"/>
      <c r="LH6" s="9"/>
      <c r="LI6" s="9"/>
      <c r="LJ6" s="9">
        <v>363225921.75999999</v>
      </c>
      <c r="LK6" s="9">
        <v>303169416.48000002</v>
      </c>
      <c r="LL6" s="9"/>
      <c r="LM6" s="9"/>
      <c r="LN6" s="9"/>
      <c r="LO6" s="10"/>
      <c r="LP6" s="9">
        <v>60056505.280000001</v>
      </c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11" t="s">
        <v>1585</v>
      </c>
      <c r="MM6" s="11" t="s">
        <v>1593</v>
      </c>
      <c r="MN6" s="9"/>
      <c r="MO6" s="11" t="s">
        <v>1528</v>
      </c>
      <c r="MP6" s="10"/>
      <c r="MQ6" s="11"/>
      <c r="MR6" s="11"/>
      <c r="MS6" s="11"/>
      <c r="MT6" s="10"/>
      <c r="MU6" s="12"/>
      <c r="MV6" s="9">
        <v>84236631.420000002</v>
      </c>
      <c r="MW6" s="9">
        <v>2752852.1</v>
      </c>
      <c r="MX6" s="9">
        <v>71541669.650000006</v>
      </c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>
        <v>271831295.95999998</v>
      </c>
      <c r="PC6" s="9">
        <v>141579782.11000001</v>
      </c>
      <c r="PD6" s="9">
        <v>4012.03</v>
      </c>
      <c r="PE6" s="9">
        <v>1172830.51</v>
      </c>
      <c r="PF6" s="9"/>
      <c r="PG6" s="9"/>
      <c r="PH6" s="9">
        <v>9742124.6099999994</v>
      </c>
      <c r="PI6" s="9">
        <v>424330045.22000003</v>
      </c>
      <c r="PJ6" s="9"/>
      <c r="PK6" s="9"/>
      <c r="PL6" s="9"/>
      <c r="PM6" s="9"/>
      <c r="PN6" s="9"/>
      <c r="PO6" s="9"/>
      <c r="PP6" s="9"/>
      <c r="PQ6" s="9"/>
      <c r="PR6" s="9">
        <v>20109027.780000001</v>
      </c>
      <c r="PS6" s="9"/>
      <c r="PT6" s="9"/>
      <c r="PU6" s="9"/>
      <c r="PV6" s="9"/>
      <c r="PW6" s="9"/>
      <c r="PX6" s="9"/>
      <c r="PY6" s="9">
        <v>20109027.780000001</v>
      </c>
      <c r="PZ6" s="9">
        <v>20109027.780000001</v>
      </c>
      <c r="QA6" s="9">
        <v>10109027.779999999</v>
      </c>
      <c r="QB6" s="9"/>
      <c r="QC6" s="9"/>
      <c r="QD6" s="9">
        <v>-38030.29</v>
      </c>
      <c r="QE6" s="9"/>
      <c r="QF6" s="9">
        <v>8601919.3599999994</v>
      </c>
      <c r="QG6" s="9"/>
      <c r="QH6" s="9"/>
      <c r="QI6" s="9"/>
      <c r="QJ6" s="9"/>
      <c r="QK6" s="9"/>
      <c r="QL6" s="9"/>
      <c r="QM6" s="9"/>
      <c r="QN6" s="9"/>
      <c r="QO6" s="9"/>
      <c r="QP6" s="9"/>
      <c r="QQ6" s="9">
        <v>2829287.67</v>
      </c>
      <c r="QR6" s="9"/>
      <c r="QS6" s="9"/>
      <c r="QT6" s="9"/>
      <c r="QU6" s="9"/>
      <c r="QV6" s="9"/>
      <c r="QW6" s="9">
        <v>-647555.36</v>
      </c>
      <c r="QX6" s="9"/>
      <c r="QY6" s="9">
        <v>10745621.380000001</v>
      </c>
      <c r="QZ6" s="9">
        <v>1891326.51</v>
      </c>
      <c r="RA6" s="9">
        <v>2332829.08</v>
      </c>
      <c r="RB6" s="9">
        <v>6521465.79</v>
      </c>
      <c r="RC6" s="9">
        <v>0</v>
      </c>
      <c r="RD6" s="9">
        <v>1198720.56</v>
      </c>
      <c r="RE6" s="9"/>
      <c r="RF6" s="9"/>
      <c r="RG6" s="9"/>
      <c r="RH6" s="9"/>
      <c r="RI6" s="9">
        <v>1795163.22</v>
      </c>
      <c r="RJ6" s="9">
        <v>10387294.789999999</v>
      </c>
      <c r="RK6" s="9"/>
      <c r="RL6" s="9">
        <v>-4917440.38</v>
      </c>
      <c r="RM6" s="9">
        <v>750961.7</v>
      </c>
      <c r="RN6" s="9"/>
      <c r="RO6" s="9"/>
      <c r="RP6" s="9"/>
      <c r="RQ6" s="9">
        <v>67989978.120000005</v>
      </c>
      <c r="RR6" s="9">
        <v>4.0999999999999996</v>
      </c>
      <c r="RS6" s="9">
        <v>7310561.8399999999</v>
      </c>
      <c r="RT6" s="9">
        <v>20550799.079999998</v>
      </c>
      <c r="RU6" s="9"/>
      <c r="RV6" s="9">
        <v>3420332</v>
      </c>
      <c r="RW6" s="9"/>
      <c r="RX6" s="9"/>
      <c r="RY6" s="9"/>
      <c r="RZ6" s="9"/>
      <c r="SA6" s="9">
        <v>25</v>
      </c>
      <c r="SB6" s="9"/>
      <c r="SC6" s="9"/>
      <c r="SD6" s="9"/>
      <c r="SE6" s="9"/>
      <c r="SF6" s="9">
        <v>219134.84</v>
      </c>
      <c r="SG6" s="9">
        <v>33346166.510000002</v>
      </c>
      <c r="SH6" s="9">
        <v>83552884.269999996</v>
      </c>
      <c r="SI6" s="9">
        <v>21619216.530000001</v>
      </c>
      <c r="SJ6" s="9">
        <v>17721609.41</v>
      </c>
      <c r="SK6" s="9">
        <v>66383465.649999999</v>
      </c>
      <c r="SL6" s="9">
        <v>62485858.530000001</v>
      </c>
      <c r="SM6" s="9"/>
      <c r="SN6" s="9">
        <v>11200</v>
      </c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 t="s">
        <v>1837</v>
      </c>
      <c r="TK6" s="11" t="s">
        <v>1801</v>
      </c>
      <c r="TL6" s="11">
        <v>259158692.24000001</v>
      </c>
      <c r="TM6" s="11">
        <v>155644942.78999999</v>
      </c>
      <c r="TN6" s="11">
        <v>103513749.45</v>
      </c>
      <c r="TO6" s="11" t="s">
        <v>1776</v>
      </c>
      <c r="TP6" s="11">
        <v>67310419.060000002</v>
      </c>
      <c r="TQ6" s="11">
        <v>51276051.960000001</v>
      </c>
      <c r="TR6" s="11">
        <v>16034367.1</v>
      </c>
      <c r="TS6" s="11" t="s">
        <v>1806</v>
      </c>
      <c r="TT6" s="11">
        <v>10594301.58</v>
      </c>
      <c r="TU6" s="11">
        <v>6486731</v>
      </c>
      <c r="TV6" s="11">
        <v>4107570.58</v>
      </c>
      <c r="TW6" s="11" t="s">
        <v>305</v>
      </c>
      <c r="TX6" s="11">
        <v>6248513.4100000001</v>
      </c>
      <c r="TY6" s="11">
        <v>5246521.38</v>
      </c>
      <c r="TZ6" s="11">
        <v>1001992.03</v>
      </c>
      <c r="UA6" s="11" t="s">
        <v>1565</v>
      </c>
      <c r="UB6" s="11">
        <v>120474.48</v>
      </c>
      <c r="UC6" s="11">
        <v>25320.13</v>
      </c>
      <c r="UD6" s="11">
        <v>95154.35</v>
      </c>
      <c r="UE6" s="11" t="s">
        <v>1830</v>
      </c>
      <c r="UF6" s="11" t="s">
        <v>1787</v>
      </c>
      <c r="UG6" s="11">
        <v>294998600</v>
      </c>
      <c r="UH6" s="11"/>
      <c r="UI6" s="11"/>
      <c r="UJ6" s="11" t="s">
        <v>1790</v>
      </c>
      <c r="UK6" s="11">
        <v>47281200</v>
      </c>
      <c r="UL6" s="11"/>
      <c r="UM6" s="11"/>
      <c r="UN6" s="11" t="s">
        <v>1728</v>
      </c>
      <c r="UO6" s="11">
        <v>1032100</v>
      </c>
      <c r="UP6" s="11"/>
      <c r="UQ6" s="11"/>
      <c r="UR6" s="11" t="s">
        <v>1725</v>
      </c>
      <c r="US6" s="11">
        <v>120500.77</v>
      </c>
      <c r="UT6" s="11"/>
      <c r="UU6" s="11"/>
      <c r="UV6" s="11"/>
      <c r="UW6" s="11"/>
      <c r="UX6" s="11"/>
      <c r="UY6" s="11"/>
      <c r="UZ6" s="11"/>
      <c r="VA6" s="11">
        <v>123548940.89</v>
      </c>
      <c r="VB6" s="11">
        <v>98.94</v>
      </c>
      <c r="VC6" s="11">
        <v>0</v>
      </c>
      <c r="VD6" s="11">
        <v>698924.16</v>
      </c>
      <c r="VE6" s="11">
        <v>0.56000000000000005</v>
      </c>
      <c r="VF6" s="11">
        <v>0</v>
      </c>
      <c r="VG6" s="11">
        <v>0</v>
      </c>
      <c r="VH6" s="11">
        <v>0</v>
      </c>
      <c r="VI6" s="11">
        <v>0</v>
      </c>
      <c r="VJ6" s="11">
        <v>625254.94999999995</v>
      </c>
      <c r="VK6" s="11">
        <v>0.5</v>
      </c>
      <c r="VL6" s="11">
        <v>0</v>
      </c>
      <c r="VM6" s="11">
        <v>0</v>
      </c>
      <c r="VN6" s="11">
        <v>0</v>
      </c>
      <c r="VO6" s="11">
        <v>0</v>
      </c>
      <c r="VP6" s="11">
        <v>0</v>
      </c>
    </row>
    <row r="7" spans="1:588" ht="13.8">
      <c r="C7" t="s">
        <v>1772</v>
      </c>
      <c r="E7" s="11" t="s">
        <v>1599</v>
      </c>
      <c r="F7" s="9">
        <v>63475827.079999998</v>
      </c>
      <c r="G7" s="9"/>
      <c r="H7" s="9">
        <v>363580</v>
      </c>
      <c r="I7" s="9">
        <v>52440188.57</v>
      </c>
      <c r="J7" s="9">
        <v>8771752.9499999993</v>
      </c>
      <c r="K7" s="9">
        <v>2054382.92</v>
      </c>
      <c r="L7" s="9"/>
      <c r="M7" s="9"/>
      <c r="N7" s="9"/>
      <c r="O7" s="9">
        <v>119794951.73999999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>
        <v>21100.21</v>
      </c>
      <c r="AC7" s="9"/>
      <c r="AD7" s="10"/>
      <c r="AE7" s="9">
        <v>246921783.47</v>
      </c>
      <c r="AF7" s="9"/>
      <c r="AG7" s="9"/>
      <c r="AH7" s="9"/>
      <c r="AI7" s="9"/>
      <c r="AJ7" s="9"/>
      <c r="AK7" s="9"/>
      <c r="AL7" s="9"/>
      <c r="AM7" s="9">
        <v>8260284.8600000003</v>
      </c>
      <c r="AN7" s="9"/>
      <c r="AO7" s="9"/>
      <c r="AP7" s="9"/>
      <c r="AQ7" s="9"/>
      <c r="AR7" s="9"/>
      <c r="AS7" s="9">
        <v>711639.8</v>
      </c>
      <c r="AT7" s="9"/>
      <c r="AU7" s="9"/>
      <c r="AV7" s="9"/>
      <c r="AW7" s="9">
        <v>12038538.890000001</v>
      </c>
      <c r="AX7" s="9"/>
      <c r="AY7" s="9"/>
      <c r="AZ7" s="9"/>
      <c r="BA7" s="10"/>
      <c r="BB7" s="9">
        <v>21010463.550000001</v>
      </c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10"/>
      <c r="BY7" s="9">
        <v>267932247.02000001</v>
      </c>
      <c r="BZ7" s="9">
        <v>4900000</v>
      </c>
      <c r="CA7" s="9"/>
      <c r="CB7" s="9"/>
      <c r="CC7" s="9">
        <v>14520100.310000001</v>
      </c>
      <c r="CD7" s="9">
        <v>150077289.38</v>
      </c>
      <c r="CE7" s="9">
        <v>5661097.1500000004</v>
      </c>
      <c r="CF7" s="9">
        <v>3825033.02</v>
      </c>
      <c r="CG7" s="9"/>
      <c r="CH7" s="9">
        <v>12518.06</v>
      </c>
      <c r="CI7" s="9"/>
      <c r="CJ7" s="9">
        <v>1144483.47</v>
      </c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10"/>
      <c r="DB7" s="9">
        <v>180140521.38999999</v>
      </c>
      <c r="DC7" s="9">
        <v>5000000</v>
      </c>
      <c r="DD7" s="9"/>
      <c r="DE7" s="9"/>
      <c r="DF7" s="9"/>
      <c r="DG7" s="9"/>
      <c r="DH7" s="9"/>
      <c r="DI7" s="9"/>
      <c r="DJ7" s="9"/>
      <c r="DK7" s="9"/>
      <c r="DL7" s="9"/>
      <c r="DM7" s="10"/>
      <c r="DN7" s="9">
        <v>5000000</v>
      </c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10"/>
      <c r="EH7" s="9">
        <v>185140521.38999999</v>
      </c>
      <c r="EI7" s="9">
        <v>42372126</v>
      </c>
      <c r="EJ7" s="9"/>
      <c r="EK7" s="9"/>
      <c r="EL7" s="9">
        <v>46881.48</v>
      </c>
      <c r="EM7" s="9">
        <v>6335974.2800000003</v>
      </c>
      <c r="EN7" s="9">
        <v>34036743.869999997</v>
      </c>
      <c r="EO7" s="9"/>
      <c r="EP7" s="9"/>
      <c r="EQ7" s="9"/>
      <c r="ER7" s="9"/>
      <c r="ES7" s="9"/>
      <c r="ET7" s="9"/>
      <c r="EU7" s="9"/>
      <c r="EV7" s="10"/>
      <c r="EW7" s="9">
        <v>82791725.629999995</v>
      </c>
      <c r="EX7" s="9"/>
      <c r="EY7" s="9">
        <v>82791725.629999995</v>
      </c>
      <c r="EZ7" s="9"/>
      <c r="FA7" s="10"/>
      <c r="FB7" s="9">
        <v>267932247.02000001</v>
      </c>
      <c r="FC7" s="9">
        <v>118370410.75</v>
      </c>
      <c r="FD7" s="9">
        <v>118370410.75</v>
      </c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>
        <v>103348538.14</v>
      </c>
      <c r="FT7" s="9">
        <v>76288420.269999996</v>
      </c>
      <c r="FU7" s="9"/>
      <c r="FV7" s="9"/>
      <c r="FW7" s="9"/>
      <c r="FX7" s="9">
        <v>509313.35</v>
      </c>
      <c r="FY7" s="9">
        <v>2919972.24</v>
      </c>
      <c r="FZ7" s="9">
        <v>12220311.65</v>
      </c>
      <c r="GA7" s="9">
        <v>-22149.35</v>
      </c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>
        <v>446180.8</v>
      </c>
      <c r="GO7" s="9"/>
      <c r="GP7" s="9"/>
      <c r="GQ7" s="9">
        <v>82857.919999999998</v>
      </c>
      <c r="GR7" s="9">
        <v>1181586.8</v>
      </c>
      <c r="GS7" s="9"/>
      <c r="GT7" s="10"/>
      <c r="GU7" s="9">
        <v>16732498.130000001</v>
      </c>
      <c r="GV7" s="9">
        <v>7563.1</v>
      </c>
      <c r="GW7" s="9">
        <v>63861.91</v>
      </c>
      <c r="GX7" s="9"/>
      <c r="GY7" s="9"/>
      <c r="GZ7" s="10"/>
      <c r="HA7" s="9">
        <v>16676199.32</v>
      </c>
      <c r="HB7" s="9">
        <v>1693329.4</v>
      </c>
      <c r="HC7" s="9"/>
      <c r="HD7" s="9"/>
      <c r="HE7" s="10"/>
      <c r="HF7" s="9">
        <v>14982869.92</v>
      </c>
      <c r="HG7" s="9">
        <v>14982869.92</v>
      </c>
      <c r="HH7" s="9"/>
      <c r="HI7" s="9"/>
      <c r="HJ7" s="9">
        <v>14982869.92</v>
      </c>
      <c r="HK7" s="9">
        <v>0.35</v>
      </c>
      <c r="HL7" s="9">
        <v>0.35</v>
      </c>
      <c r="HM7" s="9"/>
      <c r="HN7" s="9">
        <v>14982869.92</v>
      </c>
      <c r="HO7" s="9"/>
      <c r="HP7" s="9">
        <v>14982869.92</v>
      </c>
      <c r="HQ7" s="9">
        <v>112532704.72</v>
      </c>
      <c r="HR7" s="9">
        <v>38666.660000000003</v>
      </c>
      <c r="HS7" s="9">
        <v>14589320.720000001</v>
      </c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10"/>
      <c r="IH7" s="9">
        <v>127160692.09999999</v>
      </c>
      <c r="II7" s="9"/>
      <c r="IJ7" s="9"/>
      <c r="IK7" s="9">
        <v>39170744.170000002</v>
      </c>
      <c r="IL7" s="9">
        <v>39064567.770000003</v>
      </c>
      <c r="IM7" s="9">
        <v>6282730.5800000001</v>
      </c>
      <c r="IN7" s="9">
        <v>36752977.450000003</v>
      </c>
      <c r="IO7" s="9"/>
      <c r="IP7" s="9"/>
      <c r="IQ7" s="9"/>
      <c r="IR7" s="9"/>
      <c r="IS7" s="9"/>
      <c r="IT7" s="9"/>
      <c r="IU7" s="10"/>
      <c r="IV7" s="9">
        <v>121271019.97</v>
      </c>
      <c r="IW7" s="9">
        <v>5889672.1299999999</v>
      </c>
      <c r="IX7" s="9">
        <v>27000000</v>
      </c>
      <c r="IY7" s="9">
        <v>446180.8</v>
      </c>
      <c r="IZ7" s="9">
        <v>80000</v>
      </c>
      <c r="JA7" s="9"/>
      <c r="JB7" s="9"/>
      <c r="JC7" s="9"/>
      <c r="JD7" s="10"/>
      <c r="JE7" s="9">
        <v>27526180.800000001</v>
      </c>
      <c r="JF7" s="9">
        <v>1521505.91</v>
      </c>
      <c r="JG7" s="9">
        <v>27000000</v>
      </c>
      <c r="JH7" s="9"/>
      <c r="JI7" s="9"/>
      <c r="JJ7" s="9"/>
      <c r="JK7" s="9"/>
      <c r="JL7" s="10"/>
      <c r="JM7" s="9">
        <v>28521505.91</v>
      </c>
      <c r="JN7" s="9">
        <v>-995325.11</v>
      </c>
      <c r="JO7" s="9"/>
      <c r="JP7" s="9"/>
      <c r="JQ7" s="9">
        <v>9900000</v>
      </c>
      <c r="JR7" s="9"/>
      <c r="JS7" s="9"/>
      <c r="JT7" s="9"/>
      <c r="JU7" s="10"/>
      <c r="JV7" s="9">
        <v>9900000</v>
      </c>
      <c r="JW7" s="9"/>
      <c r="JX7" s="9">
        <v>4352802.43</v>
      </c>
      <c r="JY7" s="9"/>
      <c r="JZ7" s="9"/>
      <c r="KA7" s="9"/>
      <c r="KB7" s="10"/>
      <c r="KC7" s="9">
        <v>4352802.43</v>
      </c>
      <c r="KD7" s="9">
        <v>5547197.5700000003</v>
      </c>
      <c r="KE7" s="9"/>
      <c r="KF7" s="9"/>
      <c r="KG7" s="10"/>
      <c r="KH7" s="9">
        <v>10441544.59</v>
      </c>
      <c r="KI7" s="9">
        <v>53034282.490000002</v>
      </c>
      <c r="KJ7" s="9">
        <v>63475827.079999998</v>
      </c>
      <c r="KK7" s="9">
        <v>14982869.92</v>
      </c>
      <c r="KL7" s="9">
        <v>3119602.6</v>
      </c>
      <c r="KM7" s="9">
        <v>1593467.09</v>
      </c>
      <c r="KN7" s="9">
        <v>275430.73</v>
      </c>
      <c r="KO7" s="9"/>
      <c r="KP7" s="9"/>
      <c r="KQ7" s="9"/>
      <c r="KR7" s="9">
        <v>-82857.919999999998</v>
      </c>
      <c r="KS7" s="9"/>
      <c r="KT7" s="9"/>
      <c r="KU7" s="9">
        <v>127657.88</v>
      </c>
      <c r="KV7" s="9">
        <v>-446180.8</v>
      </c>
      <c r="KW7" s="9">
        <v>-739570.28</v>
      </c>
      <c r="KX7" s="9"/>
      <c r="KY7" s="9">
        <v>-4796086.2699999996</v>
      </c>
      <c r="KZ7" s="9">
        <v>-25043599.77</v>
      </c>
      <c r="LA7" s="9">
        <v>16898938.949999999</v>
      </c>
      <c r="LB7" s="9"/>
      <c r="LC7" s="9"/>
      <c r="LD7" s="9"/>
      <c r="LE7" s="10"/>
      <c r="LF7" s="9">
        <v>5889672.1299999999</v>
      </c>
      <c r="LG7" s="9"/>
      <c r="LH7" s="9"/>
      <c r="LI7" s="9"/>
      <c r="LJ7" s="9">
        <v>63475827.079999998</v>
      </c>
      <c r="LK7" s="9">
        <v>53034282.490000002</v>
      </c>
      <c r="LL7" s="9"/>
      <c r="LM7" s="9"/>
      <c r="LN7" s="9"/>
      <c r="LO7" s="10"/>
      <c r="LP7" s="9">
        <v>10441544.59</v>
      </c>
      <c r="LQ7" s="9">
        <v>24789773.280000001</v>
      </c>
      <c r="LR7" s="9">
        <v>14982869.92</v>
      </c>
      <c r="LS7" s="9"/>
      <c r="LT7" s="9">
        <v>4237612.34</v>
      </c>
      <c r="LU7" s="9">
        <v>1498286.99</v>
      </c>
      <c r="LV7" s="9"/>
      <c r="LW7" s="9"/>
      <c r="LX7" s="9">
        <v>34036743.869999997</v>
      </c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11" t="s">
        <v>1586</v>
      </c>
      <c r="MM7" s="11" t="s">
        <v>1734</v>
      </c>
      <c r="MN7" s="9">
        <v>100000</v>
      </c>
      <c r="MO7" s="11" t="s">
        <v>1528</v>
      </c>
      <c r="MP7" s="10"/>
      <c r="MQ7" s="11"/>
      <c r="MR7" s="11"/>
      <c r="MS7" s="11"/>
      <c r="MT7" s="10"/>
      <c r="MU7" s="12"/>
      <c r="MV7" s="9"/>
      <c r="MW7" s="9">
        <v>0</v>
      </c>
      <c r="MX7" s="9"/>
      <c r="MY7" s="9"/>
      <c r="MZ7" s="9"/>
      <c r="NA7" s="9"/>
      <c r="NB7" s="9"/>
      <c r="NC7" s="9"/>
      <c r="ND7" s="9">
        <v>18091667.84</v>
      </c>
      <c r="NE7" s="9">
        <v>9831382.9800000004</v>
      </c>
      <c r="NF7" s="9"/>
      <c r="NG7" s="9">
        <v>8260284.8600000003</v>
      </c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>
        <v>1436544.72</v>
      </c>
      <c r="NU7" s="9">
        <v>724904.92</v>
      </c>
      <c r="NV7" s="9"/>
      <c r="NW7" s="9">
        <v>711639.8</v>
      </c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>
        <v>82857.919999999998</v>
      </c>
      <c r="QE7" s="9"/>
      <c r="QF7" s="9">
        <v>1186586.8</v>
      </c>
      <c r="QG7" s="9"/>
      <c r="QH7" s="9"/>
      <c r="QI7" s="9"/>
      <c r="QJ7" s="9">
        <v>446180.8</v>
      </c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>
        <v>-61298.81</v>
      </c>
      <c r="QX7" s="9"/>
      <c r="QY7" s="9">
        <v>1654326.71</v>
      </c>
      <c r="QZ7" s="9">
        <v>248149.64</v>
      </c>
      <c r="RA7" s="9"/>
      <c r="RB7" s="9">
        <v>1406177.07</v>
      </c>
      <c r="RC7" s="9">
        <v>0</v>
      </c>
      <c r="RD7" s="9">
        <v>0</v>
      </c>
      <c r="RE7" s="9"/>
      <c r="RF7" s="9"/>
      <c r="RG7" s="9"/>
      <c r="RH7" s="9"/>
      <c r="RI7" s="9">
        <v>127657.88</v>
      </c>
      <c r="RJ7" s="9">
        <v>198340.76</v>
      </c>
      <c r="RK7" s="9"/>
      <c r="RL7" s="9"/>
      <c r="RM7" s="9">
        <v>48533.53</v>
      </c>
      <c r="RN7" s="9"/>
      <c r="RO7" s="9"/>
      <c r="RP7" s="9"/>
      <c r="RQ7" s="9">
        <v>8313067.3799999999</v>
      </c>
      <c r="RR7" s="9">
        <v>7.02</v>
      </c>
      <c r="RS7" s="9">
        <v>2211865.7999999998</v>
      </c>
      <c r="RT7" s="9">
        <v>6216465.4100000001</v>
      </c>
      <c r="RU7" s="9">
        <v>306258.7</v>
      </c>
      <c r="RV7" s="9">
        <v>1829239.39</v>
      </c>
      <c r="RW7" s="9"/>
      <c r="RX7" s="9">
        <v>1157983.79</v>
      </c>
      <c r="RY7" s="9"/>
      <c r="RZ7" s="9"/>
      <c r="SA7" s="9">
        <v>15</v>
      </c>
      <c r="SB7" s="9"/>
      <c r="SC7" s="9"/>
      <c r="SD7" s="9"/>
      <c r="SE7" s="9"/>
      <c r="SF7" s="9"/>
      <c r="SG7" s="9"/>
      <c r="SH7" s="9">
        <v>40006343.649999999</v>
      </c>
      <c r="SI7" s="9">
        <v>4300335.9000000004</v>
      </c>
      <c r="SJ7" s="9">
        <v>3934171.56</v>
      </c>
      <c r="SK7" s="9">
        <v>34984377.460000001</v>
      </c>
      <c r="SL7" s="9">
        <v>34618213.119999997</v>
      </c>
      <c r="SM7" s="9"/>
      <c r="SN7" s="9">
        <v>5000</v>
      </c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 t="s">
        <v>1838</v>
      </c>
      <c r="TK7" s="11" t="s">
        <v>1802</v>
      </c>
      <c r="TL7" s="11">
        <v>948477800</v>
      </c>
      <c r="TM7" s="11">
        <v>99618600</v>
      </c>
      <c r="TN7" s="11">
        <v>848859200</v>
      </c>
      <c r="TO7" s="11" t="s">
        <v>1777</v>
      </c>
      <c r="TP7" s="11">
        <v>341439300</v>
      </c>
      <c r="TQ7" s="11">
        <v>94129000</v>
      </c>
      <c r="TR7" s="11">
        <v>247310300</v>
      </c>
      <c r="TS7" s="11" t="s">
        <v>1785</v>
      </c>
      <c r="TT7" s="11">
        <v>202314800</v>
      </c>
      <c r="TU7" s="11">
        <v>96324400</v>
      </c>
      <c r="TV7" s="11">
        <v>105990400</v>
      </c>
      <c r="TW7" s="11" t="s">
        <v>1826</v>
      </c>
      <c r="TX7" s="11">
        <v>180606600</v>
      </c>
      <c r="TY7" s="11">
        <v>60960700</v>
      </c>
      <c r="TZ7" s="11">
        <v>119645900</v>
      </c>
      <c r="UA7" s="11" t="s">
        <v>1828</v>
      </c>
      <c r="UB7" s="11">
        <v>164092000</v>
      </c>
      <c r="UC7" s="11">
        <v>42855900</v>
      </c>
      <c r="UD7" s="11">
        <v>121236100</v>
      </c>
      <c r="UE7" s="11" t="s">
        <v>1831</v>
      </c>
      <c r="UF7" s="11" t="s">
        <v>1720</v>
      </c>
      <c r="UG7" s="11">
        <v>1105548100</v>
      </c>
      <c r="UH7" s="11"/>
      <c r="UI7" s="11"/>
      <c r="UJ7" s="11" t="s">
        <v>1727</v>
      </c>
      <c r="UK7" s="11">
        <v>392651500</v>
      </c>
      <c r="UL7" s="11"/>
      <c r="UM7" s="11"/>
      <c r="UN7" s="11" t="s">
        <v>1729</v>
      </c>
      <c r="UO7" s="11">
        <v>237212200</v>
      </c>
      <c r="UP7" s="11"/>
      <c r="UQ7" s="11"/>
      <c r="UR7" s="11" t="s">
        <v>1724</v>
      </c>
      <c r="US7" s="11">
        <v>226136300</v>
      </c>
      <c r="UT7" s="11"/>
      <c r="UU7" s="11"/>
      <c r="UV7" s="11" t="s">
        <v>1723</v>
      </c>
      <c r="UW7" s="11">
        <v>212701000</v>
      </c>
      <c r="UX7" s="11"/>
      <c r="UY7" s="11"/>
      <c r="UZ7" s="11">
        <v>33025300</v>
      </c>
      <c r="VA7" s="11">
        <v>418231776.29000002</v>
      </c>
      <c r="VB7" s="11">
        <v>94.26</v>
      </c>
      <c r="VC7" s="11">
        <v>20911588.809999999</v>
      </c>
      <c r="VD7" s="11">
        <v>19507204.82</v>
      </c>
      <c r="VE7" s="11">
        <v>4.4000000000000004</v>
      </c>
      <c r="VF7" s="11">
        <v>3901440.97</v>
      </c>
      <c r="VG7" s="11">
        <v>1185008.6399999999</v>
      </c>
      <c r="VH7" s="11">
        <v>0.27</v>
      </c>
      <c r="VI7" s="11">
        <v>948006.92</v>
      </c>
      <c r="VJ7" s="11">
        <v>4777979.79</v>
      </c>
      <c r="VK7" s="11">
        <v>1.08</v>
      </c>
      <c r="VL7" s="11">
        <v>4777979.79</v>
      </c>
      <c r="VM7" s="11">
        <v>0</v>
      </c>
      <c r="VN7" s="11">
        <v>0</v>
      </c>
      <c r="VO7" s="11">
        <v>0</v>
      </c>
      <c r="VP7" s="11">
        <v>0</v>
      </c>
    </row>
    <row r="8" spans="1:588" ht="13.8">
      <c r="C8" t="s">
        <v>1773</v>
      </c>
      <c r="E8" s="11" t="s">
        <v>1600</v>
      </c>
      <c r="F8" s="9">
        <v>26819204.789999999</v>
      </c>
      <c r="G8" s="9">
        <v>49459440.5</v>
      </c>
      <c r="H8" s="9">
        <v>4308921.74</v>
      </c>
      <c r="I8" s="9">
        <v>86257169.159999996</v>
      </c>
      <c r="J8" s="9">
        <v>117855418.3</v>
      </c>
      <c r="K8" s="9">
        <v>13459945.99</v>
      </c>
      <c r="L8" s="9"/>
      <c r="M8" s="9"/>
      <c r="N8" s="9"/>
      <c r="O8" s="9">
        <v>24590639.25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>
        <v>1666340.46</v>
      </c>
      <c r="AC8" s="9"/>
      <c r="AD8" s="10"/>
      <c r="AE8" s="9">
        <v>383396111.02999997</v>
      </c>
      <c r="AF8" s="9"/>
      <c r="AG8" s="9"/>
      <c r="AH8" s="9"/>
      <c r="AI8" s="9"/>
      <c r="AJ8" s="9">
        <v>1541977.33</v>
      </c>
      <c r="AK8" s="9"/>
      <c r="AL8" s="9">
        <v>6478000.8700000001</v>
      </c>
      <c r="AM8" s="9">
        <v>388880204.52999997</v>
      </c>
      <c r="AN8" s="9">
        <v>279487.18</v>
      </c>
      <c r="AO8" s="9">
        <v>161937626</v>
      </c>
      <c r="AP8" s="9"/>
      <c r="AQ8" s="9"/>
      <c r="AR8" s="9"/>
      <c r="AS8" s="9">
        <v>20072230.210000001</v>
      </c>
      <c r="AT8" s="9"/>
      <c r="AU8" s="9"/>
      <c r="AV8" s="9"/>
      <c r="AW8" s="9">
        <v>5364309.01</v>
      </c>
      <c r="AX8" s="9"/>
      <c r="AY8" s="9">
        <v>28194476.149999999</v>
      </c>
      <c r="AZ8" s="9"/>
      <c r="BA8" s="10"/>
      <c r="BB8" s="9">
        <v>613398311.27999997</v>
      </c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10"/>
      <c r="BY8" s="9">
        <v>996794422.30999994</v>
      </c>
      <c r="BZ8" s="9"/>
      <c r="CA8" s="9"/>
      <c r="CB8" s="9"/>
      <c r="CC8" s="9">
        <v>24174829.530000001</v>
      </c>
      <c r="CD8" s="9">
        <v>18124808.239999998</v>
      </c>
      <c r="CE8" s="9">
        <v>11327488.08</v>
      </c>
      <c r="CF8" s="9">
        <v>72656351.950000003</v>
      </c>
      <c r="CG8" s="9"/>
      <c r="CH8" s="9"/>
      <c r="CI8" s="9">
        <v>26250000</v>
      </c>
      <c r="CJ8" s="9">
        <v>3717942.17</v>
      </c>
      <c r="CK8" s="9"/>
      <c r="CL8" s="9"/>
      <c r="CM8" s="9"/>
      <c r="CN8" s="9">
        <v>24086564.550000001</v>
      </c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10"/>
      <c r="DB8" s="9">
        <v>180337984.52000001</v>
      </c>
      <c r="DC8" s="9"/>
      <c r="DD8" s="9"/>
      <c r="DE8" s="9">
        <v>63293987.520000003</v>
      </c>
      <c r="DF8" s="9"/>
      <c r="DG8" s="9"/>
      <c r="DH8" s="9"/>
      <c r="DI8" s="9">
        <v>356660.58</v>
      </c>
      <c r="DJ8" s="9">
        <v>2493259.36</v>
      </c>
      <c r="DK8" s="9"/>
      <c r="DL8" s="9"/>
      <c r="DM8" s="10"/>
      <c r="DN8" s="9">
        <v>66143907.460000001</v>
      </c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10"/>
      <c r="EH8" s="9">
        <v>246481891.97999999</v>
      </c>
      <c r="EI8" s="9">
        <v>90000000</v>
      </c>
      <c r="EJ8" s="9"/>
      <c r="EK8" s="9"/>
      <c r="EL8" s="9">
        <v>21710724.870000001</v>
      </c>
      <c r="EM8" s="9">
        <v>62087138.990000002</v>
      </c>
      <c r="EN8" s="9">
        <v>533999307.24000001</v>
      </c>
      <c r="EO8" s="9"/>
      <c r="EP8" s="9"/>
      <c r="EQ8" s="9">
        <v>42515359.229999997</v>
      </c>
      <c r="ER8" s="9"/>
      <c r="ES8" s="9"/>
      <c r="ET8" s="9"/>
      <c r="EU8" s="9"/>
      <c r="EV8" s="10"/>
      <c r="EW8" s="9">
        <v>750312530.33000004</v>
      </c>
      <c r="EX8" s="9"/>
      <c r="EY8" s="9">
        <v>750312530.33000004</v>
      </c>
      <c r="EZ8" s="9"/>
      <c r="FA8" s="10"/>
      <c r="FB8" s="9">
        <v>996794422.30999994</v>
      </c>
      <c r="FC8" s="9">
        <v>779287856.15999997</v>
      </c>
      <c r="FD8" s="9">
        <v>779287856.15999997</v>
      </c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>
        <v>463027781.64999998</v>
      </c>
      <c r="FT8" s="9">
        <v>315631903.30000001</v>
      </c>
      <c r="FU8" s="9"/>
      <c r="FV8" s="9"/>
      <c r="FW8" s="9"/>
      <c r="FX8" s="9">
        <v>7429356.3200000003</v>
      </c>
      <c r="FY8" s="9">
        <v>100661009.15000001</v>
      </c>
      <c r="FZ8" s="9">
        <v>37488454.060000002</v>
      </c>
      <c r="GA8" s="9">
        <v>-1779458.13</v>
      </c>
      <c r="GB8" s="9">
        <v>-2687172.32</v>
      </c>
      <c r="GC8" s="9"/>
      <c r="GD8" s="9"/>
      <c r="GE8" s="9"/>
      <c r="GF8" s="9"/>
      <c r="GG8" s="9"/>
      <c r="GH8" s="9"/>
      <c r="GI8" s="9"/>
      <c r="GJ8" s="9"/>
      <c r="GK8" s="9"/>
      <c r="GL8" s="9"/>
      <c r="GM8" s="9">
        <v>459440.5</v>
      </c>
      <c r="GN8" s="9">
        <v>200794.52</v>
      </c>
      <c r="GO8" s="9"/>
      <c r="GP8" s="9"/>
      <c r="GQ8" s="9">
        <v>21115.99</v>
      </c>
      <c r="GR8" s="9">
        <v>2177018.36</v>
      </c>
      <c r="GS8" s="9"/>
      <c r="GT8" s="10"/>
      <c r="GU8" s="9">
        <v>319118443.88</v>
      </c>
      <c r="GV8" s="9">
        <v>111679.74</v>
      </c>
      <c r="GW8" s="9">
        <v>374233.25</v>
      </c>
      <c r="GX8" s="9"/>
      <c r="GY8" s="9"/>
      <c r="GZ8" s="10"/>
      <c r="HA8" s="9">
        <v>318855890.37</v>
      </c>
      <c r="HB8" s="9">
        <v>56842318.420000002</v>
      </c>
      <c r="HC8" s="9"/>
      <c r="HD8" s="9"/>
      <c r="HE8" s="10"/>
      <c r="HF8" s="9">
        <v>262013571.94999999</v>
      </c>
      <c r="HG8" s="9">
        <v>262013571.94999999</v>
      </c>
      <c r="HH8" s="9"/>
      <c r="HI8" s="9"/>
      <c r="HJ8" s="9">
        <v>262013571.94999999</v>
      </c>
      <c r="HK8" s="9">
        <v>0.73</v>
      </c>
      <c r="HL8" s="9">
        <v>0.73</v>
      </c>
      <c r="HM8" s="9"/>
      <c r="HN8" s="9">
        <v>262013571.94999999</v>
      </c>
      <c r="HO8" s="9"/>
      <c r="HP8" s="9">
        <v>262013571.94999999</v>
      </c>
      <c r="HQ8" s="9">
        <v>635927712.07000005</v>
      </c>
      <c r="HR8" s="9">
        <v>1399220.23</v>
      </c>
      <c r="HS8" s="9">
        <v>2407274.33</v>
      </c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10"/>
      <c r="IH8" s="9">
        <v>639734206.63</v>
      </c>
      <c r="II8" s="9"/>
      <c r="IJ8" s="9"/>
      <c r="IK8" s="9">
        <v>157239731.31</v>
      </c>
      <c r="IL8" s="9">
        <v>50970026.829999998</v>
      </c>
      <c r="IM8" s="9">
        <v>121588815.48999999</v>
      </c>
      <c r="IN8" s="9">
        <v>47747188.090000004</v>
      </c>
      <c r="IO8" s="9"/>
      <c r="IP8" s="9"/>
      <c r="IQ8" s="9"/>
      <c r="IR8" s="9"/>
      <c r="IS8" s="9"/>
      <c r="IT8" s="9"/>
      <c r="IU8" s="10"/>
      <c r="IV8" s="9">
        <v>377545761.72000003</v>
      </c>
      <c r="IW8" s="9">
        <v>262188444.91</v>
      </c>
      <c r="IX8" s="9">
        <v>40000000</v>
      </c>
      <c r="IY8" s="9">
        <v>200794.52</v>
      </c>
      <c r="IZ8" s="9">
        <v>90661.5</v>
      </c>
      <c r="JA8" s="9"/>
      <c r="JB8" s="9">
        <v>21002358</v>
      </c>
      <c r="JC8" s="9"/>
      <c r="JD8" s="10"/>
      <c r="JE8" s="9">
        <v>61293814.020000003</v>
      </c>
      <c r="JF8" s="9">
        <v>43890509.560000002</v>
      </c>
      <c r="JG8" s="9">
        <v>89000000</v>
      </c>
      <c r="JH8" s="9"/>
      <c r="JI8" s="9"/>
      <c r="JJ8" s="9">
        <v>38096673.810000002</v>
      </c>
      <c r="JK8" s="9"/>
      <c r="JL8" s="10"/>
      <c r="JM8" s="9">
        <v>170987183.37</v>
      </c>
      <c r="JN8" s="9">
        <v>-109693369.34999999</v>
      </c>
      <c r="JO8" s="9"/>
      <c r="JP8" s="9"/>
      <c r="JQ8" s="9"/>
      <c r="JR8" s="9"/>
      <c r="JS8" s="9"/>
      <c r="JT8" s="9"/>
      <c r="JU8" s="10"/>
      <c r="JV8" s="9"/>
      <c r="JW8" s="9">
        <v>55000000</v>
      </c>
      <c r="JX8" s="9">
        <v>137638364.72</v>
      </c>
      <c r="JY8" s="9"/>
      <c r="JZ8" s="9">
        <v>8115689.3799999999</v>
      </c>
      <c r="KA8" s="9"/>
      <c r="KB8" s="10"/>
      <c r="KC8" s="9">
        <v>200754054.09999999</v>
      </c>
      <c r="KD8" s="9">
        <v>-200754054.09999999</v>
      </c>
      <c r="KE8" s="9"/>
      <c r="KF8" s="9"/>
      <c r="KG8" s="10"/>
      <c r="KH8" s="9">
        <v>-48258978.539999999</v>
      </c>
      <c r="KI8" s="9">
        <v>64078183.329999998</v>
      </c>
      <c r="KJ8" s="9">
        <v>15819204.789999999</v>
      </c>
      <c r="KK8" s="9">
        <v>262013571.94999999</v>
      </c>
      <c r="KL8" s="9">
        <v>2687172.32</v>
      </c>
      <c r="KM8" s="9">
        <v>61328780.979999997</v>
      </c>
      <c r="KN8" s="9">
        <v>639736.93999999994</v>
      </c>
      <c r="KO8" s="9"/>
      <c r="KP8" s="9"/>
      <c r="KQ8" s="9"/>
      <c r="KR8" s="9">
        <v>-21115.99</v>
      </c>
      <c r="KS8" s="9">
        <v>225129.91</v>
      </c>
      <c r="KT8" s="9">
        <v>-459440.5</v>
      </c>
      <c r="KU8" s="9">
        <v>-1030965</v>
      </c>
      <c r="KV8" s="9">
        <v>-200794.52</v>
      </c>
      <c r="KW8" s="9">
        <v>-592455.64</v>
      </c>
      <c r="KX8" s="9">
        <v>98349.17</v>
      </c>
      <c r="KY8" s="9">
        <v>-5651446.8099999996</v>
      </c>
      <c r="KZ8" s="9">
        <v>-73971219.120000005</v>
      </c>
      <c r="LA8" s="9">
        <v>15174644.970000001</v>
      </c>
      <c r="LB8" s="9"/>
      <c r="LC8" s="9">
        <v>1039151.62</v>
      </c>
      <c r="LD8" s="9"/>
      <c r="LE8" s="10"/>
      <c r="LF8" s="9">
        <v>262188444.91</v>
      </c>
      <c r="LG8" s="9"/>
      <c r="LH8" s="9"/>
      <c r="LI8" s="9"/>
      <c r="LJ8" s="9">
        <v>15819204.789999999</v>
      </c>
      <c r="LK8" s="9">
        <v>64078183.329999998</v>
      </c>
      <c r="LL8" s="9"/>
      <c r="LM8" s="9"/>
      <c r="LN8" s="9"/>
      <c r="LO8" s="10"/>
      <c r="LP8" s="9">
        <v>-48258978.539999999</v>
      </c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11" t="s">
        <v>1587</v>
      </c>
      <c r="MM8" s="11" t="s">
        <v>1594</v>
      </c>
      <c r="MN8" s="9"/>
      <c r="MO8" s="11" t="s">
        <v>1528</v>
      </c>
      <c r="MP8" s="10"/>
      <c r="MQ8" s="11"/>
      <c r="MR8" s="11"/>
      <c r="MS8" s="11"/>
      <c r="MT8" s="10"/>
      <c r="MU8" s="12"/>
      <c r="MV8" s="9">
        <v>19455432.25</v>
      </c>
      <c r="MW8" s="9"/>
      <c r="MX8" s="9">
        <v>6167154.8499999996</v>
      </c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>
        <v>26819204.789999999</v>
      </c>
      <c r="PC8" s="9"/>
      <c r="PD8" s="9"/>
      <c r="PE8" s="9"/>
      <c r="PF8" s="9"/>
      <c r="PG8" s="9"/>
      <c r="PH8" s="9"/>
      <c r="PI8" s="9">
        <v>26819204.789999999</v>
      </c>
      <c r="PJ8" s="9"/>
      <c r="PK8" s="9"/>
      <c r="PL8" s="9"/>
      <c r="PM8" s="9"/>
      <c r="PN8" s="9"/>
      <c r="PO8" s="9"/>
      <c r="PP8" s="9"/>
      <c r="PQ8" s="9"/>
      <c r="PR8" s="9">
        <v>14000000</v>
      </c>
      <c r="PS8" s="9"/>
      <c r="PT8" s="9"/>
      <c r="PU8" s="9"/>
      <c r="PV8" s="9"/>
      <c r="PW8" s="9"/>
      <c r="PX8" s="9"/>
      <c r="PY8" s="9">
        <v>14000000</v>
      </c>
      <c r="PZ8" s="9">
        <v>14000000</v>
      </c>
      <c r="QA8" s="9">
        <v>14000000</v>
      </c>
      <c r="QB8" s="9"/>
      <c r="QC8" s="9"/>
      <c r="QD8" s="9">
        <v>-225129.91</v>
      </c>
      <c r="QE8" s="9"/>
      <c r="QF8" s="9">
        <v>2377018.36</v>
      </c>
      <c r="QG8" s="9">
        <v>5116628.12</v>
      </c>
      <c r="QH8" s="9"/>
      <c r="QI8" s="9"/>
      <c r="QJ8" s="9"/>
      <c r="QK8" s="9"/>
      <c r="QL8" s="9"/>
      <c r="QM8" s="9"/>
      <c r="QN8" s="9"/>
      <c r="QO8" s="9"/>
      <c r="QP8" s="9"/>
      <c r="QQ8" s="9">
        <v>660235.02</v>
      </c>
      <c r="QR8" s="9">
        <v>480988.56</v>
      </c>
      <c r="QS8" s="9"/>
      <c r="QT8" s="9"/>
      <c r="QU8" s="9"/>
      <c r="QV8" s="9"/>
      <c r="QW8" s="9">
        <v>-16307.61</v>
      </c>
      <c r="QX8" s="9"/>
      <c r="QY8" s="9">
        <v>8393432.5399999991</v>
      </c>
      <c r="QZ8" s="9">
        <v>2032625.08</v>
      </c>
      <c r="RA8" s="9"/>
      <c r="RB8" s="9">
        <v>6360807.46</v>
      </c>
      <c r="RC8" s="9">
        <v>0</v>
      </c>
      <c r="RD8" s="9">
        <v>171787.72</v>
      </c>
      <c r="RE8" s="9"/>
      <c r="RF8" s="9"/>
      <c r="RG8" s="9"/>
      <c r="RH8" s="9"/>
      <c r="RI8" s="9">
        <v>4114921.29</v>
      </c>
      <c r="RJ8" s="9">
        <v>5752563.7300000004</v>
      </c>
      <c r="RK8" s="9"/>
      <c r="RL8" s="9">
        <v>-152428.72</v>
      </c>
      <c r="RM8" s="9"/>
      <c r="RN8" s="9">
        <v>10613.03</v>
      </c>
      <c r="RO8" s="9"/>
      <c r="RP8" s="9"/>
      <c r="RQ8" s="9"/>
      <c r="RR8" s="9"/>
      <c r="RS8" s="9">
        <v>13378145.279999999</v>
      </c>
      <c r="RT8" s="9">
        <v>13504589</v>
      </c>
      <c r="RU8" s="9">
        <v>3082897.74</v>
      </c>
      <c r="RV8" s="9">
        <v>6109036.5599999996</v>
      </c>
      <c r="RW8" s="9">
        <v>1109761.3899999999</v>
      </c>
      <c r="RX8" s="9">
        <v>2918317.32</v>
      </c>
      <c r="RY8" s="9">
        <v>77588139.510000005</v>
      </c>
      <c r="RZ8" s="9"/>
      <c r="SA8" s="9">
        <v>15</v>
      </c>
      <c r="SB8" s="9"/>
      <c r="SC8" s="9"/>
      <c r="SD8" s="9"/>
      <c r="SE8" s="9"/>
      <c r="SF8" s="9">
        <v>-494106.47</v>
      </c>
      <c r="SG8" s="9">
        <v>56842318.420000002</v>
      </c>
      <c r="SH8" s="9">
        <v>52466214.789999999</v>
      </c>
      <c r="SI8" s="9">
        <v>7308961.1200000001</v>
      </c>
      <c r="SJ8" s="9">
        <v>6650895.9699999997</v>
      </c>
      <c r="SK8" s="9">
        <v>42036613.539999999</v>
      </c>
      <c r="SL8" s="9">
        <v>41378548.390000001</v>
      </c>
      <c r="SM8" s="9"/>
      <c r="SN8" s="9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 t="s">
        <v>1839</v>
      </c>
      <c r="TK8" s="11" t="s">
        <v>1803</v>
      </c>
      <c r="TL8" s="11">
        <v>446792600</v>
      </c>
      <c r="TM8" s="11">
        <v>311345600</v>
      </c>
      <c r="TN8" s="11">
        <v>135447000</v>
      </c>
      <c r="TO8" s="11" t="s">
        <v>1778</v>
      </c>
      <c r="TP8" s="11">
        <v>164760400</v>
      </c>
      <c r="TQ8" s="11">
        <v>109985100</v>
      </c>
      <c r="TR8" s="11">
        <v>54775300</v>
      </c>
      <c r="TS8" s="11" t="s">
        <v>1821</v>
      </c>
      <c r="TT8" s="11">
        <v>3616300</v>
      </c>
      <c r="TU8" s="11"/>
      <c r="TV8" s="11"/>
      <c r="TW8" s="11" t="s">
        <v>1808</v>
      </c>
      <c r="TX8" s="11">
        <v>2289800</v>
      </c>
      <c r="TY8" s="11"/>
      <c r="TZ8" s="11"/>
      <c r="UA8" s="11" t="s">
        <v>1782</v>
      </c>
      <c r="UB8" s="11">
        <v>2204200</v>
      </c>
      <c r="UC8" s="11"/>
      <c r="UD8" s="11"/>
      <c r="UE8" s="11" t="s">
        <v>1832</v>
      </c>
      <c r="UF8" s="11" t="s">
        <v>1788</v>
      </c>
      <c r="UG8" s="11">
        <v>200411000</v>
      </c>
      <c r="UH8" s="11"/>
      <c r="UI8" s="11"/>
      <c r="UJ8" s="11" t="s">
        <v>1841</v>
      </c>
      <c r="UK8" s="11">
        <v>146204600</v>
      </c>
      <c r="UL8" s="11"/>
      <c r="UM8" s="11"/>
      <c r="UN8" s="11" t="s">
        <v>1787</v>
      </c>
      <c r="UO8" s="11">
        <v>120650200</v>
      </c>
      <c r="UP8" s="11"/>
      <c r="UQ8" s="11"/>
      <c r="UR8" s="11" t="s">
        <v>1790</v>
      </c>
      <c r="US8" s="11">
        <v>52528300</v>
      </c>
      <c r="UT8" s="11"/>
      <c r="UU8" s="11"/>
      <c r="UV8" s="11" t="s">
        <v>1792</v>
      </c>
      <c r="UW8" s="11">
        <v>34771200</v>
      </c>
      <c r="UX8" s="11"/>
      <c r="UY8" s="11"/>
      <c r="UZ8" s="11">
        <v>350691400</v>
      </c>
      <c r="VA8" s="11">
        <v>48717430.730000004</v>
      </c>
      <c r="VB8" s="11">
        <v>84.37</v>
      </c>
      <c r="VC8" s="11">
        <v>0</v>
      </c>
      <c r="VD8" s="11">
        <v>8420633.6799999997</v>
      </c>
      <c r="VE8" s="11">
        <v>14.58</v>
      </c>
      <c r="VF8" s="11">
        <v>0</v>
      </c>
      <c r="VG8" s="11">
        <v>157339.98000000001</v>
      </c>
      <c r="VH8" s="11">
        <v>0.27</v>
      </c>
      <c r="VI8" s="11">
        <v>0</v>
      </c>
      <c r="VJ8" s="11">
        <v>444919.94999999995</v>
      </c>
      <c r="VK8" s="11">
        <v>0.77</v>
      </c>
      <c r="VL8" s="11">
        <v>0</v>
      </c>
      <c r="VM8" s="11">
        <v>0</v>
      </c>
      <c r="VN8" s="11">
        <v>0</v>
      </c>
      <c r="VO8" s="11">
        <v>0</v>
      </c>
      <c r="VP8" s="11">
        <v>0</v>
      </c>
    </row>
    <row r="9" spans="1:588" ht="13.8">
      <c r="C9" t="s">
        <v>1774</v>
      </c>
      <c r="E9" s="11" t="s">
        <v>1601</v>
      </c>
      <c r="F9" s="9">
        <v>189541211.53</v>
      </c>
      <c r="G9" s="9"/>
      <c r="H9" s="9"/>
      <c r="I9" s="9">
        <v>67906009.379999995</v>
      </c>
      <c r="J9" s="9">
        <v>748360.72</v>
      </c>
      <c r="K9" s="9">
        <v>2760164.03</v>
      </c>
      <c r="L9" s="9"/>
      <c r="M9" s="9"/>
      <c r="N9" s="9">
        <v>754520.55</v>
      </c>
      <c r="O9" s="9">
        <v>55191396.93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>
        <v>3743065.84</v>
      </c>
      <c r="AC9" s="9"/>
      <c r="AD9" s="10"/>
      <c r="AE9" s="9">
        <v>338692236.94999999</v>
      </c>
      <c r="AF9" s="9"/>
      <c r="AG9" s="9"/>
      <c r="AH9" s="9"/>
      <c r="AI9" s="9"/>
      <c r="AJ9" s="9"/>
      <c r="AK9" s="9"/>
      <c r="AL9" s="9"/>
      <c r="AM9" s="9">
        <v>167976248.69</v>
      </c>
      <c r="AN9" s="9"/>
      <c r="AO9" s="9">
        <v>2990655.59</v>
      </c>
      <c r="AP9" s="9"/>
      <c r="AQ9" s="9"/>
      <c r="AR9" s="9"/>
      <c r="AS9" s="9">
        <v>13126474.529999999</v>
      </c>
      <c r="AT9" s="9"/>
      <c r="AU9" s="9"/>
      <c r="AV9" s="9"/>
      <c r="AW9" s="9">
        <v>4200021.43</v>
      </c>
      <c r="AX9" s="9"/>
      <c r="AY9" s="9">
        <v>2594730.04</v>
      </c>
      <c r="AZ9" s="9"/>
      <c r="BA9" s="10"/>
      <c r="BB9" s="9">
        <v>198288130.28</v>
      </c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10"/>
      <c r="BY9" s="9">
        <v>536980367.23000002</v>
      </c>
      <c r="BZ9" s="9"/>
      <c r="CA9" s="9"/>
      <c r="CB9" s="9">
        <v>7507615.6100000003</v>
      </c>
      <c r="CC9" s="9">
        <v>26367865.010000002</v>
      </c>
      <c r="CD9" s="9">
        <v>1349775.46</v>
      </c>
      <c r="CE9" s="9">
        <v>11307716.17</v>
      </c>
      <c r="CF9" s="9">
        <v>1665918.46</v>
      </c>
      <c r="CG9" s="9"/>
      <c r="CH9" s="9"/>
      <c r="CI9" s="9"/>
      <c r="CJ9" s="9">
        <v>12214754.369999999</v>
      </c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>
        <v>1505092.6</v>
      </c>
      <c r="CZ9" s="9"/>
      <c r="DA9" s="10"/>
      <c r="DB9" s="9">
        <v>61918737.68</v>
      </c>
      <c r="DC9" s="9"/>
      <c r="DD9" s="9"/>
      <c r="DE9" s="9"/>
      <c r="DF9" s="9"/>
      <c r="DG9" s="9"/>
      <c r="DH9" s="9"/>
      <c r="DI9" s="9"/>
      <c r="DJ9" s="9">
        <v>7375645</v>
      </c>
      <c r="DK9" s="9"/>
      <c r="DL9" s="9"/>
      <c r="DM9" s="10"/>
      <c r="DN9" s="9">
        <v>7375645</v>
      </c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10"/>
      <c r="EH9" s="9">
        <v>69294382.680000007</v>
      </c>
      <c r="EI9" s="9">
        <v>109160000</v>
      </c>
      <c r="EJ9" s="9"/>
      <c r="EK9" s="9"/>
      <c r="EL9" s="9">
        <v>205087698.40000001</v>
      </c>
      <c r="EM9" s="9">
        <v>18577270.670000002</v>
      </c>
      <c r="EN9" s="9">
        <v>137746003.62</v>
      </c>
      <c r="EO9" s="9"/>
      <c r="EP9" s="9">
        <v>-3220607.24</v>
      </c>
      <c r="EQ9" s="9"/>
      <c r="ER9" s="9"/>
      <c r="ES9" s="9"/>
      <c r="ET9" s="9"/>
      <c r="EU9" s="9"/>
      <c r="EV9" s="10"/>
      <c r="EW9" s="9">
        <v>467350365.44999999</v>
      </c>
      <c r="EX9" s="9">
        <v>335619.1</v>
      </c>
      <c r="EY9" s="9">
        <v>467685984.55000001</v>
      </c>
      <c r="EZ9" s="9"/>
      <c r="FA9" s="10"/>
      <c r="FB9" s="9">
        <v>536980367.23000002</v>
      </c>
      <c r="FC9" s="9">
        <v>251364973.90000001</v>
      </c>
      <c r="FD9" s="9">
        <v>251364973.90000001</v>
      </c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>
        <v>254675255.75</v>
      </c>
      <c r="FT9" s="9">
        <v>190617000.33000001</v>
      </c>
      <c r="FU9" s="9"/>
      <c r="FV9" s="9"/>
      <c r="FW9" s="9"/>
      <c r="FX9" s="9">
        <v>3042563.79</v>
      </c>
      <c r="FY9" s="9">
        <v>14736407.58</v>
      </c>
      <c r="FZ9" s="9">
        <v>26995056.09</v>
      </c>
      <c r="GA9" s="9">
        <v>-1102745.6499999999</v>
      </c>
      <c r="GB9" s="9">
        <v>-810721.95</v>
      </c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>
        <v>2842450.3</v>
      </c>
      <c r="GO9" s="9"/>
      <c r="GP9" s="9"/>
      <c r="GQ9" s="9">
        <v>59111.11</v>
      </c>
      <c r="GR9" s="9">
        <v>6028034.0999999996</v>
      </c>
      <c r="GS9" s="9"/>
      <c r="GT9" s="10"/>
      <c r="GU9" s="9">
        <v>5619313.6600000001</v>
      </c>
      <c r="GV9" s="9">
        <v>204382.02</v>
      </c>
      <c r="GW9" s="9">
        <v>621623.39</v>
      </c>
      <c r="GX9" s="9"/>
      <c r="GY9" s="9"/>
      <c r="GZ9" s="10"/>
      <c r="HA9" s="9">
        <v>5202072.29</v>
      </c>
      <c r="HB9" s="9">
        <v>-159618.07</v>
      </c>
      <c r="HC9" s="9"/>
      <c r="HD9" s="9"/>
      <c r="HE9" s="10"/>
      <c r="HF9" s="9">
        <v>5361690.3600000003</v>
      </c>
      <c r="HG9" s="9">
        <v>5361690.3600000003</v>
      </c>
      <c r="HH9" s="9"/>
      <c r="HI9" s="9">
        <v>-249394.71</v>
      </c>
      <c r="HJ9" s="9">
        <v>5611085.0700000003</v>
      </c>
      <c r="HK9" s="9">
        <v>0.05</v>
      </c>
      <c r="HL9" s="9">
        <v>0.05</v>
      </c>
      <c r="HM9" s="9">
        <v>-2506016.94</v>
      </c>
      <c r="HN9" s="9">
        <v>2855673.42</v>
      </c>
      <c r="HO9" s="9">
        <v>-249394.71</v>
      </c>
      <c r="HP9" s="9">
        <v>3105068.13</v>
      </c>
      <c r="HQ9" s="9">
        <v>277812551.79000002</v>
      </c>
      <c r="HR9" s="9">
        <v>7232336.5599999996</v>
      </c>
      <c r="HS9" s="9">
        <v>14606192.82</v>
      </c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10"/>
      <c r="IH9" s="9">
        <v>299651081.17000002</v>
      </c>
      <c r="II9" s="9"/>
      <c r="IJ9" s="9"/>
      <c r="IK9" s="9">
        <v>124389004.41</v>
      </c>
      <c r="IL9" s="9">
        <v>86986190.370000005</v>
      </c>
      <c r="IM9" s="9">
        <v>5244755.99</v>
      </c>
      <c r="IN9" s="9">
        <v>27011248.469999999</v>
      </c>
      <c r="IO9" s="9"/>
      <c r="IP9" s="9"/>
      <c r="IQ9" s="9"/>
      <c r="IR9" s="9"/>
      <c r="IS9" s="9"/>
      <c r="IT9" s="9"/>
      <c r="IU9" s="10"/>
      <c r="IV9" s="9">
        <v>243631199.24000001</v>
      </c>
      <c r="IW9" s="9">
        <v>56019881.93</v>
      </c>
      <c r="IX9" s="9">
        <v>243900000</v>
      </c>
      <c r="IY9" s="9">
        <v>2842450.3</v>
      </c>
      <c r="IZ9" s="9">
        <v>5656.5</v>
      </c>
      <c r="JA9" s="9"/>
      <c r="JB9" s="9"/>
      <c r="JC9" s="9"/>
      <c r="JD9" s="10"/>
      <c r="JE9" s="9">
        <v>246748106.80000001</v>
      </c>
      <c r="JF9" s="9">
        <v>20449872.510000002</v>
      </c>
      <c r="JG9" s="9">
        <v>244225000</v>
      </c>
      <c r="JH9" s="9"/>
      <c r="JI9" s="9"/>
      <c r="JJ9" s="9"/>
      <c r="JK9" s="9"/>
      <c r="JL9" s="10"/>
      <c r="JM9" s="9">
        <v>264674872.50999999</v>
      </c>
      <c r="JN9" s="9">
        <v>-17926765.710000001</v>
      </c>
      <c r="JO9" s="9">
        <v>3231750</v>
      </c>
      <c r="JP9" s="9"/>
      <c r="JQ9" s="9"/>
      <c r="JR9" s="9"/>
      <c r="JS9" s="9"/>
      <c r="JT9" s="9"/>
      <c r="JU9" s="10"/>
      <c r="JV9" s="9">
        <v>3231750</v>
      </c>
      <c r="JW9" s="9"/>
      <c r="JX9" s="9">
        <v>5676319.9900000002</v>
      </c>
      <c r="JY9" s="9"/>
      <c r="JZ9" s="9">
        <v>29200</v>
      </c>
      <c r="KA9" s="9"/>
      <c r="KB9" s="10"/>
      <c r="KC9" s="9">
        <v>5705519.9900000002</v>
      </c>
      <c r="KD9" s="9">
        <v>-2473769.9900000002</v>
      </c>
      <c r="KE9" s="9">
        <v>-54901.53</v>
      </c>
      <c r="KF9" s="9"/>
      <c r="KG9" s="10"/>
      <c r="KH9" s="9">
        <v>35564444.700000003</v>
      </c>
      <c r="KI9" s="9">
        <v>153976766.83000001</v>
      </c>
      <c r="KJ9" s="9">
        <v>189541211.53</v>
      </c>
      <c r="KK9" s="9">
        <v>5361690.3600000003</v>
      </c>
      <c r="KL9" s="9">
        <v>810721.95</v>
      </c>
      <c r="KM9" s="9">
        <v>23231717.75</v>
      </c>
      <c r="KN9" s="9">
        <v>724215.82</v>
      </c>
      <c r="KO9" s="9">
        <v>150252.79</v>
      </c>
      <c r="KP9" s="9"/>
      <c r="KQ9" s="9"/>
      <c r="KR9" s="9">
        <v>-59111.11</v>
      </c>
      <c r="KS9" s="9">
        <v>425723.15</v>
      </c>
      <c r="KT9" s="9"/>
      <c r="KU9" s="9">
        <v>212.38</v>
      </c>
      <c r="KV9" s="9">
        <v>-2842450.3</v>
      </c>
      <c r="KW9" s="9">
        <v>-1419980.65</v>
      </c>
      <c r="KX9" s="9"/>
      <c r="KY9" s="9">
        <v>4615806.29</v>
      </c>
      <c r="KZ9" s="9">
        <v>21462749.579999998</v>
      </c>
      <c r="LA9" s="9">
        <v>5037636.9400000004</v>
      </c>
      <c r="LB9" s="9"/>
      <c r="LC9" s="9"/>
      <c r="LD9" s="9"/>
      <c r="LE9" s="10"/>
      <c r="LF9" s="9">
        <v>56019881.93</v>
      </c>
      <c r="LG9" s="9"/>
      <c r="LH9" s="9"/>
      <c r="LI9" s="9"/>
      <c r="LJ9" s="9">
        <v>189541211.53</v>
      </c>
      <c r="LK9" s="9">
        <v>153976766.83000001</v>
      </c>
      <c r="LL9" s="9"/>
      <c r="LM9" s="9"/>
      <c r="LN9" s="9"/>
      <c r="LO9" s="10"/>
      <c r="LP9" s="9">
        <v>35564444.700000003</v>
      </c>
      <c r="LQ9" s="9">
        <v>138021391.71000001</v>
      </c>
      <c r="LR9" s="9">
        <v>5611085.0700000003</v>
      </c>
      <c r="LS9" s="9"/>
      <c r="LT9" s="9">
        <v>5676319.9900000002</v>
      </c>
      <c r="LU9" s="9">
        <v>210153.17</v>
      </c>
      <c r="LV9" s="9"/>
      <c r="LW9" s="9"/>
      <c r="LX9" s="9">
        <v>137746003.62</v>
      </c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11" t="s">
        <v>1585</v>
      </c>
      <c r="MM9" s="11" t="s">
        <v>1735</v>
      </c>
      <c r="MN9" s="9">
        <v>350000</v>
      </c>
      <c r="MO9" s="11" t="s">
        <v>1528</v>
      </c>
      <c r="MP9" s="10"/>
      <c r="MQ9" s="11"/>
      <c r="MR9" s="11"/>
      <c r="MS9" s="11"/>
      <c r="MT9" s="10"/>
      <c r="MU9" s="12"/>
      <c r="MV9" s="9">
        <v>7741222.9500000002</v>
      </c>
      <c r="MW9" s="9">
        <v>14337093</v>
      </c>
      <c r="MX9" s="9">
        <v>32402397.41</v>
      </c>
      <c r="MY9" s="9"/>
      <c r="MZ9" s="9"/>
      <c r="NA9" s="9">
        <v>1521405.52</v>
      </c>
      <c r="NB9" s="9"/>
      <c r="NC9" s="9"/>
      <c r="ND9" s="9">
        <v>266004505.56999999</v>
      </c>
      <c r="NE9" s="9">
        <v>98028256.879999995</v>
      </c>
      <c r="NF9" s="9"/>
      <c r="NG9" s="9">
        <v>167976248.69</v>
      </c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>
        <v>17141414.93</v>
      </c>
      <c r="NU9" s="9">
        <v>4014940.4</v>
      </c>
      <c r="NV9" s="9"/>
      <c r="NW9" s="9">
        <v>13126474.529999999</v>
      </c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>
        <v>-366612.04</v>
      </c>
      <c r="QE9" s="9"/>
      <c r="QF9" s="9">
        <v>5957569</v>
      </c>
      <c r="QG9" s="9">
        <v>754520.55</v>
      </c>
      <c r="QH9" s="9"/>
      <c r="QI9" s="9"/>
      <c r="QJ9" s="9"/>
      <c r="QK9" s="9"/>
      <c r="QL9" s="9"/>
      <c r="QM9" s="9"/>
      <c r="QN9" s="9"/>
      <c r="QO9" s="9"/>
      <c r="QP9" s="9"/>
      <c r="QQ9" s="9">
        <v>2842450.3</v>
      </c>
      <c r="QR9" s="9"/>
      <c r="QS9" s="9"/>
      <c r="QT9" s="9"/>
      <c r="QU9" s="9"/>
      <c r="QV9" s="9"/>
      <c r="QW9" s="9">
        <v>8481.7800000000007</v>
      </c>
      <c r="QX9" s="9">
        <v>70465.100000000006</v>
      </c>
      <c r="QY9" s="9">
        <v>9266874.6899999995</v>
      </c>
      <c r="QZ9" s="9">
        <v>1633346.44</v>
      </c>
      <c r="RA9" s="9">
        <v>-22.73</v>
      </c>
      <c r="RB9" s="9">
        <v>7633550.9800000004</v>
      </c>
      <c r="RC9" s="9">
        <v>0</v>
      </c>
      <c r="RD9" s="9">
        <v>810721.95</v>
      </c>
      <c r="RE9" s="9"/>
      <c r="RF9" s="9"/>
      <c r="RG9" s="9"/>
      <c r="RH9" s="9"/>
      <c r="RI9" s="9">
        <v>862.38</v>
      </c>
      <c r="RJ9" s="9">
        <v>889072.16</v>
      </c>
      <c r="RK9" s="9"/>
      <c r="RL9" s="9">
        <v>-238189.7</v>
      </c>
      <c r="RM9" s="9"/>
      <c r="RN9" s="9">
        <v>23653.83</v>
      </c>
      <c r="RO9" s="9"/>
      <c r="RP9" s="9"/>
      <c r="RQ9" s="9">
        <v>21055554.68</v>
      </c>
      <c r="RR9" s="9">
        <v>8.3800000000000008</v>
      </c>
      <c r="RS9" s="9">
        <v>6241315.1699999999</v>
      </c>
      <c r="RT9" s="9">
        <v>14069869.949999999</v>
      </c>
      <c r="RU9" s="9">
        <v>61408.41</v>
      </c>
      <c r="RV9" s="9">
        <v>3907449.46</v>
      </c>
      <c r="RW9" s="9"/>
      <c r="RX9" s="9"/>
      <c r="RY9" s="9">
        <v>2088864.87</v>
      </c>
      <c r="RZ9" s="9">
        <v>4554106.0999999996</v>
      </c>
      <c r="SA9" s="9">
        <v>15</v>
      </c>
      <c r="SB9" s="9"/>
      <c r="SC9" s="9"/>
      <c r="SD9" s="9"/>
      <c r="SE9" s="9"/>
      <c r="SF9" s="9"/>
      <c r="SG9" s="9"/>
      <c r="SH9" s="9">
        <v>85369127.120000005</v>
      </c>
      <c r="SI9" s="9">
        <v>11307716.17</v>
      </c>
      <c r="SJ9" s="9">
        <v>12924779.42</v>
      </c>
      <c r="SK9" s="9">
        <v>73893892.480000004</v>
      </c>
      <c r="SL9" s="9">
        <v>75510955.730000004</v>
      </c>
      <c r="SM9" s="9"/>
      <c r="SN9" s="9"/>
      <c r="SO9" s="11" t="s">
        <v>1835</v>
      </c>
      <c r="SP9" s="11" t="s">
        <v>1794</v>
      </c>
      <c r="SQ9" s="11">
        <v>251067000</v>
      </c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 t="s">
        <v>1840</v>
      </c>
      <c r="TK9" s="11" t="s">
        <v>1804</v>
      </c>
      <c r="TL9" s="11">
        <v>149460000</v>
      </c>
      <c r="TM9" s="11"/>
      <c r="TN9" s="11"/>
      <c r="TO9" s="11" t="s">
        <v>1779</v>
      </c>
      <c r="TP9" s="11">
        <v>35463300</v>
      </c>
      <c r="TQ9" s="11"/>
      <c r="TR9" s="11"/>
      <c r="TS9" s="11" t="s">
        <v>1824</v>
      </c>
      <c r="TT9" s="11">
        <v>34717000</v>
      </c>
      <c r="TU9" s="11"/>
      <c r="TV9" s="11"/>
      <c r="TW9" s="11" t="s">
        <v>1809</v>
      </c>
      <c r="TX9" s="11">
        <v>31426700</v>
      </c>
      <c r="TY9" s="11"/>
      <c r="TZ9" s="11"/>
      <c r="UA9" s="11" t="s">
        <v>1565</v>
      </c>
      <c r="UB9" s="11">
        <v>72450.44</v>
      </c>
      <c r="UC9" s="11">
        <v>69545.62</v>
      </c>
      <c r="UD9" s="11">
        <v>2904.82</v>
      </c>
      <c r="UE9" s="11" t="s">
        <v>1833</v>
      </c>
      <c r="UF9" s="11" t="s">
        <v>1789</v>
      </c>
      <c r="UG9" s="11">
        <v>216350000</v>
      </c>
      <c r="UH9" s="11"/>
      <c r="UI9" s="11"/>
      <c r="UJ9" s="11" t="s">
        <v>1791</v>
      </c>
      <c r="UK9" s="11">
        <v>34717000</v>
      </c>
      <c r="UL9" s="11"/>
      <c r="UM9" s="11"/>
      <c r="UN9" s="11" t="s">
        <v>1725</v>
      </c>
      <c r="UO9" s="11">
        <v>72431.62</v>
      </c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>
        <v>194100000</v>
      </c>
      <c r="VB9" s="11">
        <v>100</v>
      </c>
      <c r="VC9" s="11">
        <v>970500</v>
      </c>
      <c r="VD9" s="11">
        <v>0</v>
      </c>
      <c r="VE9" s="11">
        <v>0</v>
      </c>
      <c r="VF9" s="11">
        <v>0</v>
      </c>
      <c r="VG9" s="11">
        <v>0</v>
      </c>
      <c r="VH9" s="11">
        <v>0</v>
      </c>
      <c r="VI9" s="11">
        <v>0</v>
      </c>
      <c r="VJ9" s="11">
        <v>0</v>
      </c>
      <c r="VK9" s="11">
        <v>0</v>
      </c>
      <c r="VL9" s="11">
        <v>0</v>
      </c>
      <c r="VM9" s="11">
        <v>0</v>
      </c>
      <c r="VN9" s="11">
        <v>0</v>
      </c>
      <c r="VO9" s="11">
        <v>0</v>
      </c>
      <c r="VP9" s="11">
        <v>0</v>
      </c>
    </row>
    <row r="10" spans="1:588" ht="13.8">
      <c r="C10" t="s">
        <v>1566</v>
      </c>
      <c r="E10" s="11" t="s">
        <v>1602</v>
      </c>
      <c r="F10" s="9">
        <v>5639652485.4499998</v>
      </c>
      <c r="G10" s="9"/>
      <c r="H10" s="9">
        <v>58964950</v>
      </c>
      <c r="I10" s="9">
        <v>1771530816.78</v>
      </c>
      <c r="J10" s="9">
        <v>16279731612.379999</v>
      </c>
      <c r="K10" s="9">
        <v>77359477.519999996</v>
      </c>
      <c r="L10" s="9"/>
      <c r="M10" s="9"/>
      <c r="N10" s="9">
        <v>9354497.9199999999</v>
      </c>
      <c r="O10" s="9">
        <v>9673384608.25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v>473759203.54000002</v>
      </c>
      <c r="AC10" s="9"/>
      <c r="AD10" s="10"/>
      <c r="AE10" s="9">
        <v>33983737651.84</v>
      </c>
      <c r="AF10" s="9"/>
      <c r="AG10" s="9"/>
      <c r="AH10" s="9">
        <v>369938380</v>
      </c>
      <c r="AI10" s="9">
        <v>100000000</v>
      </c>
      <c r="AJ10" s="9">
        <v>323978874.14999998</v>
      </c>
      <c r="AK10" s="9">
        <v>1907804406.77</v>
      </c>
      <c r="AL10" s="9"/>
      <c r="AM10" s="9">
        <v>4549706173.0100002</v>
      </c>
      <c r="AN10" s="9"/>
      <c r="AO10" s="9">
        <v>275996345.81</v>
      </c>
      <c r="AP10" s="9"/>
      <c r="AQ10" s="9"/>
      <c r="AR10" s="9"/>
      <c r="AS10" s="9">
        <v>768104928.36000001</v>
      </c>
      <c r="AT10" s="9"/>
      <c r="AU10" s="9"/>
      <c r="AV10" s="9">
        <v>61155495.340000004</v>
      </c>
      <c r="AW10" s="9">
        <v>3752298.38</v>
      </c>
      <c r="AX10" s="9"/>
      <c r="AY10" s="9"/>
      <c r="AZ10" s="9"/>
      <c r="BA10" s="10"/>
      <c r="BB10" s="9">
        <v>8360436901.8199997</v>
      </c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10"/>
      <c r="BY10" s="9">
        <v>42344174553.660004</v>
      </c>
      <c r="BZ10" s="9">
        <v>2542700000</v>
      </c>
      <c r="CA10" s="9"/>
      <c r="CB10" s="9">
        <v>5713330000</v>
      </c>
      <c r="CC10" s="9">
        <v>1153095691.1600001</v>
      </c>
      <c r="CD10" s="9">
        <v>52184496.100000001</v>
      </c>
      <c r="CE10" s="9">
        <v>11459888.960000001</v>
      </c>
      <c r="CF10" s="9">
        <v>909639678.86000001</v>
      </c>
      <c r="CG10" s="9"/>
      <c r="CH10" s="9">
        <v>49921958.420000002</v>
      </c>
      <c r="CI10" s="9"/>
      <c r="CJ10" s="9">
        <v>137147106.33000001</v>
      </c>
      <c r="CK10" s="9"/>
      <c r="CL10" s="9"/>
      <c r="CM10" s="9"/>
      <c r="CN10" s="9">
        <v>1386631583.95</v>
      </c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10"/>
      <c r="DB10" s="9">
        <v>11956110403.780001</v>
      </c>
      <c r="DC10" s="9">
        <v>9910686600.9200001</v>
      </c>
      <c r="DD10" s="9">
        <v>500000000</v>
      </c>
      <c r="DE10" s="9">
        <v>2650298783.0999999</v>
      </c>
      <c r="DF10" s="9"/>
      <c r="DG10" s="9"/>
      <c r="DH10" s="9"/>
      <c r="DI10" s="9"/>
      <c r="DJ10" s="9"/>
      <c r="DK10" s="9"/>
      <c r="DL10" s="9"/>
      <c r="DM10" s="10"/>
      <c r="DN10" s="9">
        <v>13060985384.02</v>
      </c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10"/>
      <c r="EH10" s="9">
        <v>25017095787.799999</v>
      </c>
      <c r="EI10" s="9">
        <v>651258100</v>
      </c>
      <c r="EJ10" s="9"/>
      <c r="EK10" s="9"/>
      <c r="EL10" s="9">
        <v>14168482311.639999</v>
      </c>
      <c r="EM10" s="9">
        <v>4745.82</v>
      </c>
      <c r="EN10" s="9">
        <v>452540962.16000003</v>
      </c>
      <c r="EO10" s="9"/>
      <c r="EP10" s="9"/>
      <c r="EQ10" s="9"/>
      <c r="ER10" s="9"/>
      <c r="ES10" s="9"/>
      <c r="ET10" s="9"/>
      <c r="EU10" s="9"/>
      <c r="EV10" s="10"/>
      <c r="EW10" s="9">
        <v>15272286119.620001</v>
      </c>
      <c r="EX10" s="9">
        <v>2054792646.24</v>
      </c>
      <c r="EY10" s="9">
        <v>17327078765.860001</v>
      </c>
      <c r="EZ10" s="9"/>
      <c r="FA10" s="10"/>
      <c r="FB10" s="9">
        <v>42344174553.660004</v>
      </c>
      <c r="FC10" s="9">
        <v>2575242734.1900001</v>
      </c>
      <c r="FD10" s="9">
        <v>2575242734.1900001</v>
      </c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>
        <v>2458814457.8000002</v>
      </c>
      <c r="FT10" s="9">
        <v>2038505638.3299999</v>
      </c>
      <c r="FU10" s="9"/>
      <c r="FV10" s="9"/>
      <c r="FW10" s="9"/>
      <c r="FX10" s="9">
        <v>64036442.68</v>
      </c>
      <c r="FY10" s="9">
        <v>104744553.47</v>
      </c>
      <c r="FZ10" s="9">
        <v>168887244.56999999</v>
      </c>
      <c r="GA10" s="9">
        <v>82552153.680000007</v>
      </c>
      <c r="GB10" s="9">
        <v>-88425.07</v>
      </c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>
        <v>34273777.439999998</v>
      </c>
      <c r="GO10" s="9">
        <v>-14932014.49</v>
      </c>
      <c r="GP10" s="9"/>
      <c r="GQ10" s="9">
        <v>-127681.2</v>
      </c>
      <c r="GR10" s="9">
        <v>206448999.34</v>
      </c>
      <c r="GS10" s="9"/>
      <c r="GT10" s="10"/>
      <c r="GU10" s="9">
        <v>357023371.97000003</v>
      </c>
      <c r="GV10" s="9">
        <v>3046381.66</v>
      </c>
      <c r="GW10" s="9">
        <v>492118.21</v>
      </c>
      <c r="GX10" s="9"/>
      <c r="GY10" s="9"/>
      <c r="GZ10" s="10"/>
      <c r="HA10" s="9">
        <v>359577635.42000002</v>
      </c>
      <c r="HB10" s="9">
        <v>115241812.01000001</v>
      </c>
      <c r="HC10" s="9"/>
      <c r="HD10" s="9"/>
      <c r="HE10" s="10"/>
      <c r="HF10" s="9">
        <v>244335823.41</v>
      </c>
      <c r="HG10" s="9">
        <v>244335823.41</v>
      </c>
      <c r="HH10" s="9"/>
      <c r="HI10" s="9">
        <v>54592149.289999999</v>
      </c>
      <c r="HJ10" s="9">
        <v>189743674.12</v>
      </c>
      <c r="HK10" s="9"/>
      <c r="HL10" s="9"/>
      <c r="HM10" s="9"/>
      <c r="HN10" s="9">
        <v>244335823.41</v>
      </c>
      <c r="HO10" s="9">
        <v>54592149.289999999</v>
      </c>
      <c r="HP10" s="9">
        <v>189743674.12</v>
      </c>
      <c r="HQ10" s="9">
        <v>2029004164.97</v>
      </c>
      <c r="HR10" s="9"/>
      <c r="HS10" s="9">
        <v>1846269603.3299999</v>
      </c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10"/>
      <c r="IH10" s="9">
        <v>3875273768.3000002</v>
      </c>
      <c r="II10" s="9"/>
      <c r="IJ10" s="9"/>
      <c r="IK10" s="9">
        <v>1223154242.8599999</v>
      </c>
      <c r="IL10" s="9">
        <v>123649042.87</v>
      </c>
      <c r="IM10" s="9">
        <v>143089687.40000001</v>
      </c>
      <c r="IN10" s="9">
        <v>2278065069.7199998</v>
      </c>
      <c r="IO10" s="9"/>
      <c r="IP10" s="9"/>
      <c r="IQ10" s="9"/>
      <c r="IR10" s="9"/>
      <c r="IS10" s="9"/>
      <c r="IT10" s="9"/>
      <c r="IU10" s="10"/>
      <c r="IV10" s="9">
        <v>3767958042.8499999</v>
      </c>
      <c r="IW10" s="9">
        <v>107315725.45</v>
      </c>
      <c r="IX10" s="9"/>
      <c r="IY10" s="9">
        <v>31238444.84</v>
      </c>
      <c r="IZ10" s="9"/>
      <c r="JA10" s="9"/>
      <c r="JB10" s="9"/>
      <c r="JC10" s="9"/>
      <c r="JD10" s="10"/>
      <c r="JE10" s="9">
        <v>31238444.84</v>
      </c>
      <c r="JF10" s="9">
        <v>483028585.10000002</v>
      </c>
      <c r="JG10" s="9">
        <v>140000000</v>
      </c>
      <c r="JH10" s="9"/>
      <c r="JI10" s="9"/>
      <c r="JJ10" s="9">
        <v>341841781.99000001</v>
      </c>
      <c r="JK10" s="9"/>
      <c r="JL10" s="10"/>
      <c r="JM10" s="9">
        <v>964870367.09000003</v>
      </c>
      <c r="JN10" s="9">
        <v>-933631922.25</v>
      </c>
      <c r="JO10" s="9">
        <v>2245456000</v>
      </c>
      <c r="JP10" s="9"/>
      <c r="JQ10" s="9">
        <v>9357107333.3400002</v>
      </c>
      <c r="JR10" s="9">
        <v>1053956335.0599999</v>
      </c>
      <c r="JS10" s="9"/>
      <c r="JT10" s="9"/>
      <c r="JU10" s="10"/>
      <c r="JV10" s="9">
        <v>12656519668.4</v>
      </c>
      <c r="JW10" s="9">
        <v>9007445453.9200001</v>
      </c>
      <c r="JX10" s="9">
        <v>665886123.13999999</v>
      </c>
      <c r="JY10" s="9"/>
      <c r="JZ10" s="9">
        <v>2661314039.02</v>
      </c>
      <c r="KA10" s="9"/>
      <c r="KB10" s="10"/>
      <c r="KC10" s="9">
        <v>12334645616.08</v>
      </c>
      <c r="KD10" s="9">
        <v>321874052.31999999</v>
      </c>
      <c r="KE10" s="9"/>
      <c r="KF10" s="9"/>
      <c r="KG10" s="10"/>
      <c r="KH10" s="9">
        <v>-504442144.48000002</v>
      </c>
      <c r="KI10" s="9">
        <v>1992844538.4200001</v>
      </c>
      <c r="KJ10" s="9">
        <v>1488402393.9400001</v>
      </c>
      <c r="KK10" s="9">
        <v>244335823.41</v>
      </c>
      <c r="KL10" s="9">
        <v>-88425.07</v>
      </c>
      <c r="KM10" s="9">
        <v>161945559.11000001</v>
      </c>
      <c r="KN10" s="9">
        <v>22431212.66</v>
      </c>
      <c r="KO10" s="9">
        <v>16798842.460000001</v>
      </c>
      <c r="KP10" s="9"/>
      <c r="KQ10" s="9"/>
      <c r="KR10" s="9">
        <v>127681.2</v>
      </c>
      <c r="KS10" s="9"/>
      <c r="KT10" s="9"/>
      <c r="KU10" s="9">
        <v>114100676.54000001</v>
      </c>
      <c r="KV10" s="9">
        <v>-34273777.439999998</v>
      </c>
      <c r="KW10" s="9">
        <v>23291.72</v>
      </c>
      <c r="KX10" s="9"/>
      <c r="KY10" s="9">
        <v>618851572.83000004</v>
      </c>
      <c r="KZ10" s="9">
        <v>-2444183890.23</v>
      </c>
      <c r="LA10" s="9">
        <v>1407247158.26</v>
      </c>
      <c r="LB10" s="9"/>
      <c r="LC10" s="9"/>
      <c r="LD10" s="9"/>
      <c r="LE10" s="10"/>
      <c r="LF10" s="9">
        <v>107315725.45</v>
      </c>
      <c r="LG10" s="9"/>
      <c r="LH10" s="9"/>
      <c r="LI10" s="9"/>
      <c r="LJ10" s="9">
        <v>1488402393.9400001</v>
      </c>
      <c r="LK10" s="9">
        <v>1992844538.4200001</v>
      </c>
      <c r="LL10" s="9"/>
      <c r="LM10" s="9"/>
      <c r="LN10" s="9"/>
      <c r="LO10" s="10"/>
      <c r="LP10" s="9">
        <v>-504442144.48000002</v>
      </c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11" t="s">
        <v>1588</v>
      </c>
      <c r="MM10" s="11"/>
      <c r="MN10" s="9"/>
      <c r="MO10" s="11" t="s">
        <v>1528</v>
      </c>
      <c r="MP10" s="10"/>
      <c r="MQ10" s="11"/>
      <c r="MR10" s="11"/>
      <c r="MS10" s="11"/>
      <c r="MT10" s="10"/>
      <c r="MU10" s="12"/>
      <c r="MV10" s="9">
        <v>0</v>
      </c>
      <c r="MW10" s="9"/>
      <c r="MX10" s="9">
        <v>0</v>
      </c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>
        <v>114100676.54000001</v>
      </c>
      <c r="RJ10" s="9">
        <v>35847907.649999999</v>
      </c>
      <c r="RK10" s="9"/>
      <c r="RL10" s="9">
        <v>-92539.57</v>
      </c>
      <c r="RM10" s="9">
        <v>4391924.3600000003</v>
      </c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11"/>
      <c r="SP10" s="18" t="s">
        <v>1561</v>
      </c>
      <c r="SQ10" s="11"/>
      <c r="SR10" s="11"/>
      <c r="SS10" s="11"/>
      <c r="ST10" s="18" t="s">
        <v>1561</v>
      </c>
      <c r="SU10" s="11"/>
      <c r="SV10" s="11"/>
      <c r="SW10" s="11"/>
      <c r="SX10" s="18" t="s">
        <v>1561</v>
      </c>
      <c r="SY10" s="11"/>
      <c r="SZ10" s="11"/>
      <c r="TA10" s="11"/>
      <c r="TB10" s="18" t="s">
        <v>1561</v>
      </c>
      <c r="TC10" s="11"/>
      <c r="TD10" s="11"/>
      <c r="TE10" s="11"/>
      <c r="TF10" s="18" t="s">
        <v>1561</v>
      </c>
      <c r="TG10" s="11"/>
      <c r="TH10" s="11"/>
      <c r="TI10" s="11"/>
      <c r="TJ10" s="11"/>
      <c r="TK10" s="11"/>
      <c r="TL10" s="11"/>
      <c r="TM10" s="11"/>
      <c r="TN10" s="11"/>
      <c r="TO10" s="11"/>
      <c r="TP10" s="11"/>
      <c r="TQ10" s="11"/>
      <c r="TR10" s="11"/>
      <c r="TS10" s="11"/>
      <c r="TT10" s="11"/>
      <c r="TU10" s="11"/>
      <c r="TV10" s="11"/>
      <c r="TW10" s="11"/>
      <c r="TX10" s="11"/>
      <c r="TY10" s="11"/>
      <c r="TZ10" s="11"/>
      <c r="UA10" s="11"/>
      <c r="UB10" s="11"/>
      <c r="UC10" s="11"/>
      <c r="UD10" s="11"/>
      <c r="UE10" s="11"/>
      <c r="UF10" s="11"/>
      <c r="UG10" s="11"/>
      <c r="UH10" s="11"/>
      <c r="UI10" s="11"/>
      <c r="UJ10" s="11"/>
      <c r="UK10" s="11"/>
      <c r="UL10" s="11"/>
      <c r="UM10" s="11"/>
      <c r="UN10" s="11"/>
      <c r="UO10" s="11"/>
      <c r="UP10" s="11"/>
      <c r="UQ10" s="11"/>
      <c r="UR10" s="11"/>
      <c r="US10" s="11"/>
      <c r="UT10" s="11"/>
      <c r="UU10" s="11"/>
      <c r="UV10" s="11"/>
      <c r="UW10" s="11"/>
      <c r="UX10" s="11"/>
      <c r="UY10" s="11"/>
      <c r="UZ10" s="11"/>
      <c r="VA10" s="11"/>
      <c r="VB10" s="11"/>
      <c r="VC10" s="11"/>
      <c r="VD10" s="11"/>
      <c r="VE10" s="11"/>
      <c r="VF10" s="11"/>
      <c r="VG10" s="11"/>
      <c r="VH10" s="11"/>
      <c r="VI10" s="11"/>
      <c r="VJ10" s="11"/>
      <c r="VK10" s="11"/>
      <c r="VL10" s="11"/>
      <c r="VM10" s="11"/>
      <c r="VN10" s="11"/>
      <c r="VO10" s="11"/>
      <c r="VP10" s="11"/>
    </row>
    <row r="11" spans="1:588" ht="13.8">
      <c r="C11" t="s">
        <v>1567</v>
      </c>
      <c r="E11" s="11" t="s">
        <v>1603</v>
      </c>
      <c r="F11" s="9">
        <v>3073305999.1500001</v>
      </c>
      <c r="G11" s="9"/>
      <c r="H11" s="9">
        <v>995618.88</v>
      </c>
      <c r="I11" s="9">
        <v>459380365.25</v>
      </c>
      <c r="J11" s="9">
        <v>2134942982.6600001</v>
      </c>
      <c r="K11" s="9">
        <v>902189641.23000002</v>
      </c>
      <c r="L11" s="9"/>
      <c r="M11" s="9">
        <v>14000000</v>
      </c>
      <c r="N11" s="9">
        <v>19328302.030000001</v>
      </c>
      <c r="O11" s="9">
        <v>7711630394.0699997</v>
      </c>
      <c r="P11" s="9"/>
      <c r="Q11" s="9"/>
      <c r="R11" s="9"/>
      <c r="S11" s="9">
        <v>30000000</v>
      </c>
      <c r="T11" s="9"/>
      <c r="U11" s="9"/>
      <c r="V11" s="9"/>
      <c r="W11" s="9"/>
      <c r="X11" s="9"/>
      <c r="Y11" s="9"/>
      <c r="Z11" s="9"/>
      <c r="AA11" s="9"/>
      <c r="AB11" s="9">
        <v>342626537.60000002</v>
      </c>
      <c r="AC11" s="9"/>
      <c r="AD11" s="10"/>
      <c r="AE11" s="9">
        <v>14688399840.870001</v>
      </c>
      <c r="AF11" s="9"/>
      <c r="AG11" s="9"/>
      <c r="AH11" s="9">
        <v>1525270668.23</v>
      </c>
      <c r="AI11" s="9"/>
      <c r="AJ11" s="9">
        <v>1783260865</v>
      </c>
      <c r="AK11" s="9">
        <v>1048604411.66</v>
      </c>
      <c r="AL11" s="9">
        <v>16639572.33</v>
      </c>
      <c r="AM11" s="9">
        <v>1733508126.8599999</v>
      </c>
      <c r="AN11" s="9"/>
      <c r="AO11" s="9">
        <v>214361252.86000001</v>
      </c>
      <c r="AP11" s="9">
        <v>6615252.7999999998</v>
      </c>
      <c r="AQ11" s="9">
        <v>16255338.140000001</v>
      </c>
      <c r="AR11" s="9"/>
      <c r="AS11" s="9">
        <v>966510220.44000006</v>
      </c>
      <c r="AT11" s="9">
        <v>1904310.38</v>
      </c>
      <c r="AU11" s="9">
        <v>2220021373.3600001</v>
      </c>
      <c r="AV11" s="9">
        <v>134781949.62</v>
      </c>
      <c r="AW11" s="9">
        <v>244834234.38</v>
      </c>
      <c r="AX11" s="9"/>
      <c r="AY11" s="9">
        <v>726331581.32000005</v>
      </c>
      <c r="AZ11" s="9"/>
      <c r="BA11" s="10"/>
      <c r="BB11" s="9">
        <v>10638899157.379999</v>
      </c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10"/>
      <c r="BY11" s="9">
        <v>25327298998.25</v>
      </c>
      <c r="BZ11" s="9">
        <v>1910190000</v>
      </c>
      <c r="CA11" s="9"/>
      <c r="CB11" s="9">
        <v>474592262.69999999</v>
      </c>
      <c r="CC11" s="9">
        <v>621055029.49000001</v>
      </c>
      <c r="CD11" s="9">
        <v>3025125320.4099998</v>
      </c>
      <c r="CE11" s="9">
        <v>103708383.62</v>
      </c>
      <c r="CF11" s="9">
        <v>114538770.44</v>
      </c>
      <c r="CG11" s="9"/>
      <c r="CH11" s="9">
        <v>151343591.86000001</v>
      </c>
      <c r="CI11" s="9"/>
      <c r="CJ11" s="9">
        <v>1501972391.53</v>
      </c>
      <c r="CK11" s="9"/>
      <c r="CL11" s="9"/>
      <c r="CM11" s="9"/>
      <c r="CN11" s="9">
        <v>1317597091.6600001</v>
      </c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>
        <v>500000000</v>
      </c>
      <c r="CZ11" s="9"/>
      <c r="DA11" s="10"/>
      <c r="DB11" s="9">
        <v>9720122841.7099991</v>
      </c>
      <c r="DC11" s="9">
        <v>4988500000</v>
      </c>
      <c r="DD11" s="9">
        <v>4827267079.0500002</v>
      </c>
      <c r="DE11" s="9">
        <v>1226725355.52</v>
      </c>
      <c r="DF11" s="9"/>
      <c r="DG11" s="9">
        <v>71270385.170000002</v>
      </c>
      <c r="DH11" s="9"/>
      <c r="DI11" s="9">
        <v>339460217.93000001</v>
      </c>
      <c r="DJ11" s="9">
        <v>57629341.280000001</v>
      </c>
      <c r="DK11" s="9"/>
      <c r="DL11" s="9"/>
      <c r="DM11" s="10"/>
      <c r="DN11" s="9">
        <v>11510852378.950001</v>
      </c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10"/>
      <c r="EH11" s="9">
        <v>21230975220.66</v>
      </c>
      <c r="EI11" s="9">
        <v>1000000000</v>
      </c>
      <c r="EJ11" s="9"/>
      <c r="EK11" s="9"/>
      <c r="EL11" s="9">
        <v>1383009658.1700001</v>
      </c>
      <c r="EM11" s="9"/>
      <c r="EN11" s="9">
        <v>295262520.48000002</v>
      </c>
      <c r="EO11" s="9"/>
      <c r="EP11" s="9">
        <v>136918035.03</v>
      </c>
      <c r="EQ11" s="9"/>
      <c r="ER11" s="9"/>
      <c r="ES11" s="9"/>
      <c r="ET11" s="9"/>
      <c r="EU11" s="9"/>
      <c r="EV11" s="10"/>
      <c r="EW11" s="9">
        <v>2815190213.6799998</v>
      </c>
      <c r="EX11" s="9">
        <v>1281133563.9100001</v>
      </c>
      <c r="EY11" s="9">
        <v>4096323777.5900002</v>
      </c>
      <c r="EZ11" s="9"/>
      <c r="FA11" s="10"/>
      <c r="FB11" s="9">
        <v>25327298998.25</v>
      </c>
      <c r="FC11" s="9">
        <v>3387456587.4299998</v>
      </c>
      <c r="FD11" s="9">
        <v>3387456587.4299998</v>
      </c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>
        <v>3706157001.21</v>
      </c>
      <c r="FT11" s="9">
        <v>2361597780.4400001</v>
      </c>
      <c r="FU11" s="9"/>
      <c r="FV11" s="9"/>
      <c r="FW11" s="9"/>
      <c r="FX11" s="9">
        <v>32938567.02</v>
      </c>
      <c r="FY11" s="9">
        <v>432660870.79000002</v>
      </c>
      <c r="FZ11" s="9">
        <v>373807200.12</v>
      </c>
      <c r="GA11" s="9">
        <v>461456570.62</v>
      </c>
      <c r="GB11" s="9">
        <v>-20784308.809999999</v>
      </c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>
        <v>382318033.67000002</v>
      </c>
      <c r="GN11" s="9">
        <v>-30390456.91</v>
      </c>
      <c r="GO11" s="9"/>
      <c r="GP11" s="9"/>
      <c r="GQ11" s="9">
        <v>-2744758.28</v>
      </c>
      <c r="GR11" s="9">
        <v>89707198.650000006</v>
      </c>
      <c r="GS11" s="9"/>
      <c r="GT11" s="10"/>
      <c r="GU11" s="9">
        <v>120189603.34999999</v>
      </c>
      <c r="GV11" s="9">
        <v>112296036.41</v>
      </c>
      <c r="GW11" s="9">
        <v>6614961.7000000002</v>
      </c>
      <c r="GX11" s="9"/>
      <c r="GY11" s="9"/>
      <c r="GZ11" s="10"/>
      <c r="HA11" s="9">
        <v>225870678.06</v>
      </c>
      <c r="HB11" s="9">
        <v>57073140.109999999</v>
      </c>
      <c r="HC11" s="9"/>
      <c r="HD11" s="9"/>
      <c r="HE11" s="10"/>
      <c r="HF11" s="9">
        <v>168797537.94999999</v>
      </c>
      <c r="HG11" s="9"/>
      <c r="HH11" s="9"/>
      <c r="HI11" s="9">
        <v>133292753.03</v>
      </c>
      <c r="HJ11" s="9">
        <v>35504784.920000002</v>
      </c>
      <c r="HK11" s="9"/>
      <c r="HL11" s="9"/>
      <c r="HM11" s="9"/>
      <c r="HN11" s="9">
        <v>168797537.94999999</v>
      </c>
      <c r="HO11" s="9">
        <v>133292753.03</v>
      </c>
      <c r="HP11" s="9">
        <v>35504784.920000002</v>
      </c>
      <c r="HQ11" s="9">
        <v>6070995333.4099998</v>
      </c>
      <c r="HR11" s="9">
        <v>397952.95</v>
      </c>
      <c r="HS11" s="9">
        <v>4671320518.0100002</v>
      </c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10"/>
      <c r="IH11" s="9">
        <v>10742713804.370001</v>
      </c>
      <c r="II11" s="9"/>
      <c r="IJ11" s="9"/>
      <c r="IK11" s="9">
        <v>5544720856.2700005</v>
      </c>
      <c r="IL11" s="9">
        <v>455668813.72000003</v>
      </c>
      <c r="IM11" s="9">
        <v>235103979.28999999</v>
      </c>
      <c r="IN11" s="9">
        <v>5489698645.1999998</v>
      </c>
      <c r="IO11" s="9"/>
      <c r="IP11" s="9"/>
      <c r="IQ11" s="9"/>
      <c r="IR11" s="9"/>
      <c r="IS11" s="9"/>
      <c r="IT11" s="9"/>
      <c r="IU11" s="10"/>
      <c r="IV11" s="9">
        <v>11725192294.48</v>
      </c>
      <c r="IW11" s="9">
        <v>-982478490.11000001</v>
      </c>
      <c r="IX11" s="9">
        <v>2848293028.23</v>
      </c>
      <c r="IY11" s="9">
        <v>7839436.6600000001</v>
      </c>
      <c r="IZ11" s="9">
        <v>17888.560000000001</v>
      </c>
      <c r="JA11" s="9">
        <v>-1669108.18</v>
      </c>
      <c r="JB11" s="9">
        <v>459378.67</v>
      </c>
      <c r="JC11" s="9"/>
      <c r="JD11" s="10"/>
      <c r="JE11" s="9">
        <v>2854940623.9400001</v>
      </c>
      <c r="JF11" s="9">
        <v>326780614.97000003</v>
      </c>
      <c r="JG11" s="9">
        <v>4673487238.1099997</v>
      </c>
      <c r="JH11" s="9"/>
      <c r="JI11" s="9">
        <v>-231382650.52000001</v>
      </c>
      <c r="JJ11" s="9">
        <v>824094031.94000006</v>
      </c>
      <c r="JK11" s="9"/>
      <c r="JL11" s="10"/>
      <c r="JM11" s="9">
        <v>5592979234.5</v>
      </c>
      <c r="JN11" s="9">
        <v>-2738038610.5599999</v>
      </c>
      <c r="JO11" s="9">
        <v>88508000</v>
      </c>
      <c r="JP11" s="9">
        <v>88408000</v>
      </c>
      <c r="JQ11" s="9">
        <v>8859047377.7800007</v>
      </c>
      <c r="JR11" s="9">
        <v>353263454.14999998</v>
      </c>
      <c r="JS11" s="9"/>
      <c r="JT11" s="9"/>
      <c r="JU11" s="10"/>
      <c r="JV11" s="9">
        <v>9300818831.9300003</v>
      </c>
      <c r="JW11" s="9">
        <v>3596058841.77</v>
      </c>
      <c r="JX11" s="9">
        <v>665578821.55999994</v>
      </c>
      <c r="JY11" s="9"/>
      <c r="JZ11" s="9">
        <v>324194548.19</v>
      </c>
      <c r="KA11" s="9"/>
      <c r="KB11" s="10"/>
      <c r="KC11" s="9">
        <v>4585832211.5200005</v>
      </c>
      <c r="KD11" s="9">
        <v>4714986620.4099998</v>
      </c>
      <c r="KE11" s="9">
        <v>105925.82</v>
      </c>
      <c r="KF11" s="9"/>
      <c r="KG11" s="10"/>
      <c r="KH11" s="9">
        <v>994575445.55999994</v>
      </c>
      <c r="KI11" s="9">
        <v>1570190148.8699999</v>
      </c>
      <c r="KJ11" s="9">
        <v>2564765594.4299998</v>
      </c>
      <c r="KK11" s="9">
        <v>168797537.94999999</v>
      </c>
      <c r="KL11" s="9">
        <v>20784308.809999999</v>
      </c>
      <c r="KM11" s="9">
        <v>86128849.840000004</v>
      </c>
      <c r="KN11" s="9">
        <v>23378467.5</v>
      </c>
      <c r="KO11" s="9">
        <v>22526067.5</v>
      </c>
      <c r="KP11" s="9"/>
      <c r="KQ11" s="9"/>
      <c r="KR11" s="9">
        <v>3599711.43</v>
      </c>
      <c r="KS11" s="9">
        <v>83317.960000000006</v>
      </c>
      <c r="KT11" s="9">
        <v>-382318033.67000002</v>
      </c>
      <c r="KU11" s="9">
        <v>617409318.94000006</v>
      </c>
      <c r="KV11" s="9">
        <v>30390456.91</v>
      </c>
      <c r="KW11" s="9">
        <v>-126282869.90000001</v>
      </c>
      <c r="KX11" s="9">
        <v>142866151.63</v>
      </c>
      <c r="KY11" s="9">
        <v>-3521762076.1100001</v>
      </c>
      <c r="KZ11" s="9">
        <v>576863873.26999998</v>
      </c>
      <c r="LA11" s="9">
        <v>1355056427.8299999</v>
      </c>
      <c r="LB11" s="9"/>
      <c r="LC11" s="9"/>
      <c r="LD11" s="9"/>
      <c r="LE11" s="10"/>
      <c r="LF11" s="9">
        <v>-982478490.11000001</v>
      </c>
      <c r="LG11" s="9"/>
      <c r="LH11" s="9"/>
      <c r="LI11" s="9"/>
      <c r="LJ11" s="9">
        <v>2564765594.4299998</v>
      </c>
      <c r="LK11" s="9">
        <v>1570190148.8699999</v>
      </c>
      <c r="LL11" s="9"/>
      <c r="LM11" s="9"/>
      <c r="LN11" s="9"/>
      <c r="LO11" s="10"/>
      <c r="LP11" s="9">
        <v>994575445.55999994</v>
      </c>
      <c r="LQ11" s="9">
        <v>154694426.47999999</v>
      </c>
      <c r="LR11" s="9">
        <v>35504784.920000002</v>
      </c>
      <c r="LS11" s="9"/>
      <c r="LT11" s="9"/>
      <c r="LU11" s="9"/>
      <c r="LV11" s="9"/>
      <c r="LW11" s="9"/>
      <c r="LX11" s="9">
        <v>295262520.48000002</v>
      </c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11" t="s">
        <v>1588</v>
      </c>
      <c r="MM11" s="11"/>
      <c r="MN11" s="9"/>
      <c r="MO11" s="11" t="s">
        <v>1528</v>
      </c>
      <c r="MP11" s="10"/>
      <c r="MQ11" s="11"/>
      <c r="MR11" s="11"/>
      <c r="MS11" s="11"/>
      <c r="MT11" s="10"/>
      <c r="MU11" s="12"/>
      <c r="MV11" s="9">
        <v>69366047.590000004</v>
      </c>
      <c r="MW11" s="9">
        <v>23235464.609999999</v>
      </c>
      <c r="MX11" s="9">
        <v>348905880.06</v>
      </c>
      <c r="MY11" s="9"/>
      <c r="MZ11" s="9"/>
      <c r="NA11" s="9"/>
      <c r="NB11" s="9"/>
      <c r="NC11" s="9"/>
      <c r="ND11" s="9">
        <v>2247931172.6900001</v>
      </c>
      <c r="NE11" s="9">
        <v>509862965.79000002</v>
      </c>
      <c r="NF11" s="9">
        <v>4560080.04</v>
      </c>
      <c r="NG11" s="9">
        <v>1733508126.8599999</v>
      </c>
      <c r="NH11" s="9"/>
      <c r="NI11" s="9"/>
      <c r="NJ11" s="9"/>
      <c r="NK11" s="9"/>
      <c r="NL11" s="9">
        <v>18693647.5</v>
      </c>
      <c r="NM11" s="9">
        <v>2438309.36</v>
      </c>
      <c r="NN11" s="9"/>
      <c r="NO11" s="9">
        <v>16255338.140000001</v>
      </c>
      <c r="NP11" s="9"/>
      <c r="NQ11" s="9"/>
      <c r="NR11" s="9"/>
      <c r="NS11" s="9"/>
      <c r="NT11" s="9">
        <v>1084108522.6099999</v>
      </c>
      <c r="NU11" s="9">
        <v>117598302.17</v>
      </c>
      <c r="NV11" s="9"/>
      <c r="NW11" s="9">
        <v>966510220.44000006</v>
      </c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>
        <v>3073305999.1500001</v>
      </c>
      <c r="PC11" s="9"/>
      <c r="PD11" s="9"/>
      <c r="PE11" s="9"/>
      <c r="PF11" s="9"/>
      <c r="PG11" s="9"/>
      <c r="PH11" s="9"/>
      <c r="PI11" s="9">
        <v>3073305999.1500001</v>
      </c>
      <c r="PJ11" s="9">
        <v>1910190000</v>
      </c>
      <c r="PK11" s="9"/>
      <c r="PL11" s="9"/>
      <c r="PM11" s="9"/>
      <c r="PN11" s="9"/>
      <c r="PO11" s="9"/>
      <c r="PP11" s="9"/>
      <c r="PQ11" s="9">
        <v>1910190000</v>
      </c>
      <c r="PR11" s="9">
        <v>6002000000</v>
      </c>
      <c r="PS11" s="9"/>
      <c r="PT11" s="9"/>
      <c r="PU11" s="9"/>
      <c r="PV11" s="9"/>
      <c r="PW11" s="9"/>
      <c r="PX11" s="9"/>
      <c r="PY11" s="9">
        <v>6002000000</v>
      </c>
      <c r="PZ11" s="9">
        <v>7912190000</v>
      </c>
      <c r="QA11" s="9">
        <v>1013500000</v>
      </c>
      <c r="QB11" s="9">
        <v>10000000</v>
      </c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>
        <v>471547202.31999999</v>
      </c>
      <c r="RJ11" s="9">
        <v>31752065.34</v>
      </c>
      <c r="RK11" s="9"/>
      <c r="RL11" s="9">
        <v>130703.53</v>
      </c>
      <c r="RM11" s="9">
        <v>21530730.109999999</v>
      </c>
      <c r="RN11" s="9"/>
      <c r="RO11" s="9"/>
      <c r="RP11" s="9"/>
      <c r="RQ11" s="9"/>
      <c r="RR11" s="9"/>
      <c r="RS11" s="9">
        <v>155292150.94999999</v>
      </c>
      <c r="RT11" s="9">
        <v>178782916.93000001</v>
      </c>
      <c r="RU11" s="9"/>
      <c r="RV11" s="9">
        <v>75635664.420000002</v>
      </c>
      <c r="RW11" s="9"/>
      <c r="RX11" s="9">
        <v>16914282.710000001</v>
      </c>
      <c r="RY11" s="9">
        <v>92316755.459999993</v>
      </c>
      <c r="RZ11" s="9">
        <v>75529919.150000006</v>
      </c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>
        <v>1878140.8</v>
      </c>
      <c r="SO11" s="11"/>
      <c r="SP11" s="18" t="s">
        <v>1561</v>
      </c>
      <c r="SQ11" s="11"/>
      <c r="SR11" s="11"/>
      <c r="SS11" s="11"/>
      <c r="ST11" s="18" t="s">
        <v>1561</v>
      </c>
      <c r="SU11" s="11"/>
      <c r="SV11" s="11"/>
      <c r="SW11" s="11"/>
      <c r="SX11" s="18" t="s">
        <v>1561</v>
      </c>
      <c r="SY11" s="11"/>
      <c r="SZ11" s="11"/>
      <c r="TA11" s="11"/>
      <c r="TB11" s="18" t="s">
        <v>1561</v>
      </c>
      <c r="TC11" s="11"/>
      <c r="TD11" s="11"/>
      <c r="TE11" s="11"/>
      <c r="TF11" s="18" t="s">
        <v>1561</v>
      </c>
      <c r="TG11" s="11"/>
      <c r="TH11" s="11"/>
      <c r="TI11" s="11"/>
      <c r="TJ11" s="11"/>
      <c r="TK11" s="11"/>
      <c r="TL11" s="11"/>
      <c r="TM11" s="11"/>
      <c r="TN11" s="11"/>
      <c r="TO11" s="11"/>
      <c r="TP11" s="11"/>
      <c r="TQ11" s="11"/>
      <c r="TR11" s="11"/>
      <c r="TS11" s="11"/>
      <c r="TT11" s="11"/>
      <c r="TU11" s="11"/>
      <c r="TV11" s="11"/>
      <c r="TW11" s="11"/>
      <c r="TX11" s="11"/>
      <c r="TY11" s="11"/>
      <c r="TZ11" s="11"/>
      <c r="UA11" s="11"/>
      <c r="UB11" s="11"/>
      <c r="UC11" s="11"/>
      <c r="UD11" s="11"/>
      <c r="UE11" s="11"/>
      <c r="UF11" s="11"/>
      <c r="UG11" s="11"/>
      <c r="UH11" s="11"/>
      <c r="UI11" s="11"/>
      <c r="UJ11" s="11"/>
      <c r="UK11" s="11"/>
      <c r="UL11" s="11"/>
      <c r="UM11" s="11"/>
      <c r="UN11" s="11"/>
      <c r="UO11" s="11"/>
      <c r="UP11" s="11"/>
      <c r="UQ11" s="11"/>
      <c r="UR11" s="11"/>
      <c r="US11" s="11"/>
      <c r="UT11" s="11"/>
      <c r="UU11" s="11"/>
      <c r="UV11" s="11"/>
      <c r="UW11" s="11"/>
      <c r="UX11" s="11"/>
      <c r="UY11" s="11"/>
      <c r="UZ11" s="11"/>
      <c r="VA11" s="11"/>
      <c r="VB11" s="11"/>
      <c r="VC11" s="11"/>
      <c r="VD11" s="11"/>
      <c r="VE11" s="11"/>
      <c r="VF11" s="11"/>
      <c r="VG11" s="11"/>
      <c r="VH11" s="11"/>
      <c r="VI11" s="11"/>
      <c r="VJ11" s="11"/>
      <c r="VK11" s="11"/>
      <c r="VL11" s="11"/>
      <c r="VM11" s="11"/>
      <c r="VN11" s="11"/>
      <c r="VO11" s="11"/>
      <c r="VP11" s="11"/>
    </row>
    <row r="12" spans="1:588" ht="13.8">
      <c r="C12" t="s">
        <v>1568</v>
      </c>
      <c r="E12" s="11" t="s">
        <v>1604</v>
      </c>
      <c r="F12" s="9">
        <v>6616207056.9200001</v>
      </c>
      <c r="G12" s="9"/>
      <c r="H12" s="9"/>
      <c r="I12" s="9">
        <v>57649403.469999999</v>
      </c>
      <c r="J12" s="9">
        <v>1469019023.9400001</v>
      </c>
      <c r="K12" s="9">
        <v>7431015.0099999998</v>
      </c>
      <c r="L12" s="9"/>
      <c r="M12" s="9"/>
      <c r="N12" s="9"/>
      <c r="O12" s="9">
        <v>4014193711.7800002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>
        <v>2954607767.0700002</v>
      </c>
      <c r="AC12" s="9"/>
      <c r="AD12" s="10"/>
      <c r="AE12" s="9">
        <v>15119107978.190001</v>
      </c>
      <c r="AF12" s="9"/>
      <c r="AG12" s="9"/>
      <c r="AH12" s="9"/>
      <c r="AI12" s="9"/>
      <c r="AJ12" s="9"/>
      <c r="AK12" s="9">
        <v>288000414.97000003</v>
      </c>
      <c r="AL12" s="9"/>
      <c r="AM12" s="9">
        <v>25677457689.09</v>
      </c>
      <c r="AN12" s="9"/>
      <c r="AO12" s="9">
        <v>41584198665.019997</v>
      </c>
      <c r="AP12" s="9">
        <v>14868731.23</v>
      </c>
      <c r="AQ12" s="9"/>
      <c r="AR12" s="9"/>
      <c r="AS12" s="9">
        <v>13121982.279999999</v>
      </c>
      <c r="AT12" s="9"/>
      <c r="AU12" s="9"/>
      <c r="AV12" s="9">
        <v>10035597.220000001</v>
      </c>
      <c r="AW12" s="9">
        <v>42061769.25</v>
      </c>
      <c r="AX12" s="9"/>
      <c r="AY12" s="9">
        <v>2383078117.7600002</v>
      </c>
      <c r="AZ12" s="9"/>
      <c r="BA12" s="10"/>
      <c r="BB12" s="9">
        <v>70012822966.820007</v>
      </c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10"/>
      <c r="BY12" s="9">
        <v>85131930945.009995</v>
      </c>
      <c r="BZ12" s="9"/>
      <c r="CA12" s="9"/>
      <c r="CB12" s="9"/>
      <c r="CC12" s="9">
        <v>2606655875.1900001</v>
      </c>
      <c r="CD12" s="9">
        <v>108361968.55</v>
      </c>
      <c r="CE12" s="9">
        <v>155297352.96000001</v>
      </c>
      <c r="CF12" s="9">
        <v>6154072.0599999996</v>
      </c>
      <c r="CG12" s="9"/>
      <c r="CH12" s="9">
        <v>17256071.16</v>
      </c>
      <c r="CI12" s="9"/>
      <c r="CJ12" s="9">
        <v>231426122.69999999</v>
      </c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10"/>
      <c r="DB12" s="9">
        <v>3125151462.6199999</v>
      </c>
      <c r="DC12" s="9">
        <v>13229222000</v>
      </c>
      <c r="DD12" s="9">
        <v>4071592622.9499998</v>
      </c>
      <c r="DE12" s="9"/>
      <c r="DF12" s="9"/>
      <c r="DG12" s="9">
        <v>7111400539.5900002</v>
      </c>
      <c r="DH12" s="9"/>
      <c r="DI12" s="9"/>
      <c r="DJ12" s="9">
        <v>57383615.740000002</v>
      </c>
      <c r="DK12" s="9"/>
      <c r="DL12" s="9"/>
      <c r="DM12" s="10"/>
      <c r="DN12" s="9">
        <v>24469598778.279999</v>
      </c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10"/>
      <c r="EH12" s="9">
        <v>27594750240.900002</v>
      </c>
      <c r="EI12" s="9">
        <v>30000000000</v>
      </c>
      <c r="EJ12" s="9"/>
      <c r="EK12" s="9"/>
      <c r="EL12" s="9">
        <v>23567656932.52</v>
      </c>
      <c r="EM12" s="9">
        <v>411608907.97000003</v>
      </c>
      <c r="EN12" s="9">
        <v>3554377523.96</v>
      </c>
      <c r="EO12" s="9"/>
      <c r="EP12" s="9"/>
      <c r="EQ12" s="9">
        <v>3537339.66</v>
      </c>
      <c r="ER12" s="9"/>
      <c r="ES12" s="9"/>
      <c r="ET12" s="9"/>
      <c r="EU12" s="9"/>
      <c r="EV12" s="10"/>
      <c r="EW12" s="9">
        <v>57537180704.110001</v>
      </c>
      <c r="EX12" s="9"/>
      <c r="EY12" s="9">
        <v>57537180704.110001</v>
      </c>
      <c r="EZ12" s="9"/>
      <c r="FA12" s="10"/>
      <c r="FB12" s="9">
        <v>85131930945.009995</v>
      </c>
      <c r="FC12" s="9">
        <v>389194880.12</v>
      </c>
      <c r="FD12" s="9">
        <v>389194880.12</v>
      </c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>
        <v>940328743.09000003</v>
      </c>
      <c r="FT12" s="9">
        <v>920662578.65999997</v>
      </c>
      <c r="FU12" s="9"/>
      <c r="FV12" s="9"/>
      <c r="FW12" s="9"/>
      <c r="FX12" s="9">
        <v>2811724.52</v>
      </c>
      <c r="FY12" s="9">
        <v>10539549.890000001</v>
      </c>
      <c r="FZ12" s="9">
        <v>117184079.41</v>
      </c>
      <c r="GA12" s="9">
        <v>-99010946.379999995</v>
      </c>
      <c r="GB12" s="9">
        <v>11858243.01</v>
      </c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>
        <v>-13100452.800000001</v>
      </c>
      <c r="GO12" s="9">
        <v>-13100452.800000001</v>
      </c>
      <c r="GP12" s="9"/>
      <c r="GQ12" s="9">
        <v>-126662.77</v>
      </c>
      <c r="GR12" s="9">
        <v>407828478.76999998</v>
      </c>
      <c r="GS12" s="9"/>
      <c r="GT12" s="10"/>
      <c r="GU12" s="9">
        <v>-156532499.77000001</v>
      </c>
      <c r="GV12" s="9">
        <v>800839119.37</v>
      </c>
      <c r="GW12" s="9">
        <v>80893192.260000005</v>
      </c>
      <c r="GX12" s="9"/>
      <c r="GY12" s="9"/>
      <c r="GZ12" s="10"/>
      <c r="HA12" s="9">
        <v>563413427.34000003</v>
      </c>
      <c r="HB12" s="9">
        <v>5988416.71</v>
      </c>
      <c r="HC12" s="9"/>
      <c r="HD12" s="9"/>
      <c r="HE12" s="10"/>
      <c r="HF12" s="9">
        <v>557425010.63</v>
      </c>
      <c r="HG12" s="9">
        <v>557425010.63</v>
      </c>
      <c r="HH12" s="9"/>
      <c r="HI12" s="9"/>
      <c r="HJ12" s="9">
        <v>557425010.63</v>
      </c>
      <c r="HK12" s="9"/>
      <c r="HL12" s="9"/>
      <c r="HM12" s="9"/>
      <c r="HN12" s="9">
        <v>557425010.63</v>
      </c>
      <c r="HO12" s="9"/>
      <c r="HP12" s="9">
        <v>557425010.63</v>
      </c>
      <c r="HQ12" s="9">
        <v>367902664.79000002</v>
      </c>
      <c r="HR12" s="9">
        <v>126533.39</v>
      </c>
      <c r="HS12" s="9">
        <v>1804704353.51</v>
      </c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10"/>
      <c r="IH12" s="9">
        <v>2172733551.6900001</v>
      </c>
      <c r="II12" s="9"/>
      <c r="IJ12" s="9"/>
      <c r="IK12" s="9">
        <v>2026164711.6800001</v>
      </c>
      <c r="IL12" s="9">
        <v>492810890.19</v>
      </c>
      <c r="IM12" s="9">
        <v>15263722.470000001</v>
      </c>
      <c r="IN12" s="9">
        <v>423331387.60000002</v>
      </c>
      <c r="IO12" s="9"/>
      <c r="IP12" s="9"/>
      <c r="IQ12" s="9"/>
      <c r="IR12" s="9"/>
      <c r="IS12" s="9"/>
      <c r="IT12" s="9"/>
      <c r="IU12" s="10"/>
      <c r="IV12" s="9">
        <v>2957570711.9400001</v>
      </c>
      <c r="IW12" s="9">
        <v>-784837160.25</v>
      </c>
      <c r="IX12" s="9"/>
      <c r="IY12" s="9"/>
      <c r="IZ12" s="9">
        <v>174967.5</v>
      </c>
      <c r="JA12" s="9"/>
      <c r="JB12" s="9">
        <v>630817511.58000004</v>
      </c>
      <c r="JC12" s="9"/>
      <c r="JD12" s="10"/>
      <c r="JE12" s="9">
        <v>630992479.08000004</v>
      </c>
      <c r="JF12" s="9">
        <v>15293598851.549999</v>
      </c>
      <c r="JG12" s="9">
        <v>246000000</v>
      </c>
      <c r="JH12" s="9"/>
      <c r="JI12" s="9"/>
      <c r="JJ12" s="9">
        <v>276965235.13999999</v>
      </c>
      <c r="JK12" s="9"/>
      <c r="JL12" s="10"/>
      <c r="JM12" s="9">
        <v>15816564086.690001</v>
      </c>
      <c r="JN12" s="9">
        <v>-15185571607.610001</v>
      </c>
      <c r="JO12" s="9"/>
      <c r="JP12" s="9"/>
      <c r="JQ12" s="9">
        <v>12200000000</v>
      </c>
      <c r="JR12" s="9">
        <v>4411243063.9099998</v>
      </c>
      <c r="JS12" s="9"/>
      <c r="JT12" s="9"/>
      <c r="JU12" s="10"/>
      <c r="JV12" s="9">
        <v>16611243063.91</v>
      </c>
      <c r="JW12" s="9">
        <v>100778000</v>
      </c>
      <c r="JX12" s="9">
        <v>336355345.11000001</v>
      </c>
      <c r="JY12" s="9"/>
      <c r="JZ12" s="9"/>
      <c r="KA12" s="9"/>
      <c r="KB12" s="10"/>
      <c r="KC12" s="9">
        <v>437133345.11000001</v>
      </c>
      <c r="KD12" s="9">
        <v>16174109718.799999</v>
      </c>
      <c r="KE12" s="9"/>
      <c r="KF12" s="9"/>
      <c r="KG12" s="10"/>
      <c r="KH12" s="9">
        <v>203700950.94</v>
      </c>
      <c r="KI12" s="9">
        <v>6412506105.9799995</v>
      </c>
      <c r="KJ12" s="9">
        <v>6616207056.9200001</v>
      </c>
      <c r="KK12" s="9">
        <v>557425010.63</v>
      </c>
      <c r="KL12" s="9">
        <v>-11858243.01</v>
      </c>
      <c r="KM12" s="9">
        <v>212671009.06</v>
      </c>
      <c r="KN12" s="9">
        <v>3990849.36</v>
      </c>
      <c r="KO12" s="9">
        <v>353223.9</v>
      </c>
      <c r="KP12" s="9"/>
      <c r="KQ12" s="9"/>
      <c r="KR12" s="9">
        <v>126662.77</v>
      </c>
      <c r="KS12" s="9">
        <v>80893086.420000002</v>
      </c>
      <c r="KT12" s="9"/>
      <c r="KU12" s="9">
        <v>97875</v>
      </c>
      <c r="KV12" s="9">
        <v>13100452.800000001</v>
      </c>
      <c r="KW12" s="9">
        <v>2964560.74</v>
      </c>
      <c r="KX12" s="9"/>
      <c r="KY12" s="9">
        <v>-24144406.620000001</v>
      </c>
      <c r="KZ12" s="9">
        <v>-962743178.26999998</v>
      </c>
      <c r="LA12" s="9">
        <v>-657714063.02999997</v>
      </c>
      <c r="LB12" s="9"/>
      <c r="LC12" s="9"/>
      <c r="LD12" s="9"/>
      <c r="LE12" s="10"/>
      <c r="LF12" s="9">
        <v>-784837160.25</v>
      </c>
      <c r="LG12" s="9"/>
      <c r="LH12" s="9"/>
      <c r="LI12" s="9"/>
      <c r="LJ12" s="9">
        <v>4616207056.9200001</v>
      </c>
      <c r="LK12" s="9">
        <v>2942506105.98</v>
      </c>
      <c r="LL12" s="9">
        <v>2000000000</v>
      </c>
      <c r="LM12" s="9">
        <v>3470000000</v>
      </c>
      <c r="LN12" s="9"/>
      <c r="LO12" s="10"/>
      <c r="LP12" s="9">
        <v>203700950.94</v>
      </c>
      <c r="LQ12" s="9">
        <v>3069917990.6500001</v>
      </c>
      <c r="LR12" s="9">
        <v>557425010.63</v>
      </c>
      <c r="LS12" s="9"/>
      <c r="LT12" s="9"/>
      <c r="LU12" s="9">
        <v>72965477.319999993</v>
      </c>
      <c r="LV12" s="9"/>
      <c r="LW12" s="9"/>
      <c r="LX12" s="9">
        <v>3554377523.96</v>
      </c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11" t="s">
        <v>1589</v>
      </c>
      <c r="MM12" s="11"/>
      <c r="MN12" s="9"/>
      <c r="MO12" s="11" t="s">
        <v>1528</v>
      </c>
      <c r="MP12" s="10"/>
      <c r="MQ12" s="11"/>
      <c r="MR12" s="11"/>
      <c r="MS12" s="11"/>
      <c r="MT12" s="10"/>
      <c r="MU12" s="12"/>
      <c r="MV12" s="9">
        <v>2419612.19</v>
      </c>
      <c r="MW12" s="9"/>
      <c r="MX12" s="9">
        <v>565818343.5</v>
      </c>
      <c r="MY12" s="9"/>
      <c r="MZ12" s="9"/>
      <c r="NA12" s="9"/>
      <c r="NB12" s="9"/>
      <c r="NC12" s="9"/>
      <c r="ND12" s="9">
        <v>26176993673.529999</v>
      </c>
      <c r="NE12" s="9">
        <v>499535984.44</v>
      </c>
      <c r="NF12" s="9"/>
      <c r="NG12" s="9">
        <v>25677457689.09</v>
      </c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>
        <v>36964489.219999999</v>
      </c>
      <c r="NU12" s="9">
        <v>23842506.940000001</v>
      </c>
      <c r="NV12" s="9"/>
      <c r="NW12" s="9">
        <v>13121982.279999999</v>
      </c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>
        <v>6616207056.9200001</v>
      </c>
      <c r="PC12" s="9"/>
      <c r="PD12" s="9"/>
      <c r="PE12" s="9"/>
      <c r="PF12" s="9"/>
      <c r="PG12" s="9"/>
      <c r="PH12" s="9"/>
      <c r="PI12" s="9">
        <v>6616207056.9200001</v>
      </c>
      <c r="PJ12" s="9"/>
      <c r="PK12" s="9"/>
      <c r="PL12" s="9"/>
      <c r="PM12" s="9"/>
      <c r="PN12" s="9"/>
      <c r="PO12" s="9"/>
      <c r="PP12" s="9"/>
      <c r="PQ12" s="9"/>
      <c r="PR12" s="9">
        <v>13229222000</v>
      </c>
      <c r="PS12" s="9"/>
      <c r="PT12" s="9"/>
      <c r="PU12" s="9"/>
      <c r="PV12" s="9"/>
      <c r="PW12" s="9"/>
      <c r="PX12" s="9"/>
      <c r="PY12" s="9">
        <v>13229222000</v>
      </c>
      <c r="PZ12" s="9">
        <v>13229222000</v>
      </c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>
        <v>0</v>
      </c>
      <c r="RD12" s="9">
        <v>0</v>
      </c>
      <c r="RE12" s="9"/>
      <c r="RF12" s="9"/>
      <c r="RG12" s="9"/>
      <c r="RH12" s="9"/>
      <c r="RI12" s="9">
        <v>3091917.55</v>
      </c>
      <c r="RJ12" s="9">
        <v>102137661.15000001</v>
      </c>
      <c r="RK12" s="9"/>
      <c r="RL12" s="9">
        <v>-4671</v>
      </c>
      <c r="RM12" s="9">
        <v>38986.58</v>
      </c>
      <c r="RN12" s="9">
        <v>481.64</v>
      </c>
      <c r="RO12" s="9"/>
      <c r="RP12" s="9"/>
      <c r="RQ12" s="9"/>
      <c r="RR12" s="9"/>
      <c r="RS12" s="9">
        <v>7843023.4900000002</v>
      </c>
      <c r="RT12" s="9">
        <v>73626297.629999995</v>
      </c>
      <c r="RU12" s="9">
        <v>63777.08</v>
      </c>
      <c r="RV12" s="9">
        <v>967077.23</v>
      </c>
      <c r="RW12" s="9"/>
      <c r="RX12" s="9"/>
      <c r="RY12" s="9">
        <v>1516828.81</v>
      </c>
      <c r="RZ12" s="9"/>
      <c r="SA12" s="9"/>
      <c r="SB12" s="9"/>
      <c r="SC12" s="9"/>
      <c r="SD12" s="9"/>
      <c r="SE12" s="9"/>
      <c r="SF12" s="9"/>
      <c r="SG12" s="9"/>
      <c r="SH12" s="9">
        <v>812193377.20000005</v>
      </c>
      <c r="SI12" s="9">
        <v>150582614.47</v>
      </c>
      <c r="SJ12" s="9">
        <v>94877864.519999996</v>
      </c>
      <c r="SK12" s="9">
        <v>593807818.08000004</v>
      </c>
      <c r="SL12" s="9">
        <v>538103068.13</v>
      </c>
      <c r="SM12" s="9"/>
      <c r="SN12" s="9">
        <v>800007152.70000005</v>
      </c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>
        <v>50419194.560000002</v>
      </c>
      <c r="VB12" s="11">
        <v>22.38</v>
      </c>
      <c r="VC12" s="11">
        <v>0</v>
      </c>
      <c r="VD12" s="11">
        <v>6264564.0999999996</v>
      </c>
      <c r="VE12" s="11">
        <v>2.78</v>
      </c>
      <c r="VF12" s="11">
        <v>311789.31</v>
      </c>
      <c r="VG12" s="11">
        <v>0</v>
      </c>
      <c r="VH12" s="11">
        <v>0</v>
      </c>
      <c r="VI12" s="11">
        <v>0</v>
      </c>
      <c r="VJ12" s="11">
        <v>0</v>
      </c>
      <c r="VK12" s="11">
        <v>0</v>
      </c>
      <c r="VL12" s="11">
        <v>0</v>
      </c>
      <c r="VM12" s="11">
        <v>85808375.400000006</v>
      </c>
      <c r="VN12" s="11">
        <v>81527278.319999993</v>
      </c>
      <c r="VO12" s="11">
        <v>0</v>
      </c>
      <c r="VP12" s="11">
        <v>0</v>
      </c>
    </row>
    <row r="13" spans="1:588" ht="13.8">
      <c r="C13" t="s">
        <v>1569</v>
      </c>
      <c r="E13" s="11" t="s">
        <v>1605</v>
      </c>
      <c r="F13" s="9">
        <v>309856918.83999997</v>
      </c>
      <c r="G13" s="9"/>
      <c r="H13" s="9"/>
      <c r="I13" s="9">
        <v>238611472.38999999</v>
      </c>
      <c r="J13" s="9">
        <v>1088804244.9000001</v>
      </c>
      <c r="K13" s="9">
        <v>137659748.27000001</v>
      </c>
      <c r="L13" s="9"/>
      <c r="M13" s="9"/>
      <c r="N13" s="9"/>
      <c r="O13" s="9">
        <v>317173564.39999998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>
        <v>3234886.09</v>
      </c>
      <c r="AC13" s="9"/>
      <c r="AD13" s="10"/>
      <c r="AE13" s="9">
        <v>2095340834.8900001</v>
      </c>
      <c r="AF13" s="9"/>
      <c r="AG13" s="9"/>
      <c r="AH13" s="9">
        <v>5001000</v>
      </c>
      <c r="AI13" s="9"/>
      <c r="AJ13" s="9">
        <v>166400324.16999999</v>
      </c>
      <c r="AK13" s="9">
        <v>297959181.04000002</v>
      </c>
      <c r="AL13" s="9">
        <v>210546332.96000001</v>
      </c>
      <c r="AM13" s="9">
        <v>733238763.04999995</v>
      </c>
      <c r="AN13" s="9"/>
      <c r="AO13" s="9">
        <v>87097488.930000007</v>
      </c>
      <c r="AP13" s="9">
        <v>255812.56</v>
      </c>
      <c r="AQ13" s="9"/>
      <c r="AR13" s="9"/>
      <c r="AS13" s="9">
        <v>195094770.18000001</v>
      </c>
      <c r="AT13" s="9"/>
      <c r="AU13" s="9"/>
      <c r="AV13" s="9">
        <v>12636428.859999999</v>
      </c>
      <c r="AW13" s="9">
        <v>231174.25</v>
      </c>
      <c r="AX13" s="9"/>
      <c r="AY13" s="9"/>
      <c r="AZ13" s="9"/>
      <c r="BA13" s="10"/>
      <c r="BB13" s="9">
        <v>1708461276</v>
      </c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10"/>
      <c r="BY13" s="9">
        <v>3803802110.8899999</v>
      </c>
      <c r="BZ13" s="9">
        <v>30000000</v>
      </c>
      <c r="CA13" s="9"/>
      <c r="CB13" s="9">
        <v>30550580.190000001</v>
      </c>
      <c r="CC13" s="9">
        <v>218648685.22</v>
      </c>
      <c r="CD13" s="9">
        <v>318492473.29000002</v>
      </c>
      <c r="CE13" s="9">
        <v>8720055.3300000001</v>
      </c>
      <c r="CF13" s="9">
        <v>48516168.57</v>
      </c>
      <c r="CG13" s="9"/>
      <c r="CH13" s="9">
        <v>424966.67</v>
      </c>
      <c r="CI13" s="9"/>
      <c r="CJ13" s="9">
        <v>369313563.18000001</v>
      </c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10"/>
      <c r="DB13" s="9">
        <v>1024666492.45</v>
      </c>
      <c r="DC13" s="9">
        <v>1324962500</v>
      </c>
      <c r="DD13" s="9"/>
      <c r="DE13" s="9"/>
      <c r="DF13" s="9"/>
      <c r="DG13" s="9"/>
      <c r="DH13" s="9"/>
      <c r="DI13" s="9"/>
      <c r="DJ13" s="9"/>
      <c r="DK13" s="9"/>
      <c r="DL13" s="9"/>
      <c r="DM13" s="10"/>
      <c r="DN13" s="9">
        <v>1564440552.6600001</v>
      </c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10"/>
      <c r="EH13" s="9">
        <v>2589107045.1100001</v>
      </c>
      <c r="EI13" s="9">
        <v>270000000</v>
      </c>
      <c r="EJ13" s="9"/>
      <c r="EK13" s="9"/>
      <c r="EL13" s="9">
        <v>456354620.41000003</v>
      </c>
      <c r="EM13" s="9">
        <v>4712434.1900000004</v>
      </c>
      <c r="EN13" s="9">
        <v>178345969.66999999</v>
      </c>
      <c r="EO13" s="9"/>
      <c r="EP13" s="9"/>
      <c r="EQ13" s="9"/>
      <c r="ER13" s="9"/>
      <c r="ES13" s="9"/>
      <c r="ET13" s="9"/>
      <c r="EU13" s="9"/>
      <c r="EV13" s="10"/>
      <c r="EW13" s="9">
        <v>909413024.26999998</v>
      </c>
      <c r="EX13" s="9">
        <v>305282041.50999999</v>
      </c>
      <c r="EY13" s="9">
        <v>1214695065.78</v>
      </c>
      <c r="EZ13" s="9"/>
      <c r="FA13" s="10"/>
      <c r="FB13" s="9">
        <v>3803802110.8899999</v>
      </c>
      <c r="FC13" s="9">
        <v>626506130.78999996</v>
      </c>
      <c r="FD13" s="9">
        <v>626506130.78999996</v>
      </c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>
        <v>463612448.44</v>
      </c>
      <c r="FT13" s="9">
        <v>358808487.56999999</v>
      </c>
      <c r="FU13" s="9"/>
      <c r="FV13" s="9"/>
      <c r="FW13" s="9"/>
      <c r="FX13" s="9">
        <v>3583567.88</v>
      </c>
      <c r="FY13" s="9">
        <v>77065.41</v>
      </c>
      <c r="FZ13" s="9">
        <v>60997227.689999998</v>
      </c>
      <c r="GA13" s="9">
        <v>38805861.030000001</v>
      </c>
      <c r="GB13" s="9">
        <v>-1340238.8600000001</v>
      </c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>
        <v>68912651.719999999</v>
      </c>
      <c r="GO13" s="9">
        <v>68912651.719999999</v>
      </c>
      <c r="GP13" s="9"/>
      <c r="GQ13" s="9"/>
      <c r="GR13" s="9">
        <v>1833266</v>
      </c>
      <c r="GS13" s="9"/>
      <c r="GT13" s="10"/>
      <c r="GU13" s="9">
        <v>233639600.06999999</v>
      </c>
      <c r="GV13" s="9">
        <v>1150930.43</v>
      </c>
      <c r="GW13" s="9">
        <v>6856837.71</v>
      </c>
      <c r="GX13" s="9"/>
      <c r="GY13" s="9"/>
      <c r="GZ13" s="10"/>
      <c r="HA13" s="9">
        <v>227933692.78999999</v>
      </c>
      <c r="HB13" s="9">
        <v>49764595.369999997</v>
      </c>
      <c r="HC13" s="9"/>
      <c r="HD13" s="9"/>
      <c r="HE13" s="10"/>
      <c r="HF13" s="9">
        <v>178169097.41999999</v>
      </c>
      <c r="HG13" s="9">
        <v>178169097.41999999</v>
      </c>
      <c r="HH13" s="9"/>
      <c r="HI13" s="9">
        <v>77331018.950000003</v>
      </c>
      <c r="HJ13" s="9">
        <v>100838078.47</v>
      </c>
      <c r="HK13" s="9"/>
      <c r="HL13" s="9"/>
      <c r="HM13" s="9"/>
      <c r="HN13" s="9">
        <v>178169097.41999999</v>
      </c>
      <c r="HO13" s="9">
        <v>77331018.950000003</v>
      </c>
      <c r="HP13" s="9">
        <v>100838078.47</v>
      </c>
      <c r="HQ13" s="9">
        <v>594336367.52999997</v>
      </c>
      <c r="HR13" s="9">
        <v>399540.96</v>
      </c>
      <c r="HS13" s="9">
        <v>128174888.17</v>
      </c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10"/>
      <c r="IH13" s="9">
        <v>722910796.65999997</v>
      </c>
      <c r="II13" s="9"/>
      <c r="IJ13" s="9"/>
      <c r="IK13" s="9">
        <v>265276315.30000001</v>
      </c>
      <c r="IL13" s="9">
        <v>95857846.790000007</v>
      </c>
      <c r="IM13" s="9">
        <v>68480165.140000001</v>
      </c>
      <c r="IN13" s="9">
        <v>173637158.09</v>
      </c>
      <c r="IO13" s="9"/>
      <c r="IP13" s="9"/>
      <c r="IQ13" s="9"/>
      <c r="IR13" s="9"/>
      <c r="IS13" s="9"/>
      <c r="IT13" s="9"/>
      <c r="IU13" s="10"/>
      <c r="IV13" s="9">
        <v>603251485.32000005</v>
      </c>
      <c r="IW13" s="9">
        <v>119659311.34</v>
      </c>
      <c r="IX13" s="9"/>
      <c r="IY13" s="9"/>
      <c r="IZ13" s="9">
        <v>1097605.9099999999</v>
      </c>
      <c r="JA13" s="9"/>
      <c r="JB13" s="9">
        <v>48581753.289999999</v>
      </c>
      <c r="JC13" s="9"/>
      <c r="JD13" s="10"/>
      <c r="JE13" s="9">
        <v>49679359.200000003</v>
      </c>
      <c r="JF13" s="9">
        <v>34435928.799999997</v>
      </c>
      <c r="JG13" s="9">
        <v>50000000</v>
      </c>
      <c r="JH13" s="9"/>
      <c r="JI13" s="9"/>
      <c r="JJ13" s="9">
        <v>254930</v>
      </c>
      <c r="JK13" s="9"/>
      <c r="JL13" s="10"/>
      <c r="JM13" s="9">
        <v>84690858.799999997</v>
      </c>
      <c r="JN13" s="9">
        <v>-35011499.600000001</v>
      </c>
      <c r="JO13" s="9"/>
      <c r="JP13" s="9"/>
      <c r="JQ13" s="9">
        <v>408000000</v>
      </c>
      <c r="JR13" s="9">
        <v>50000000</v>
      </c>
      <c r="JS13" s="9"/>
      <c r="JT13" s="9"/>
      <c r="JU13" s="10"/>
      <c r="JV13" s="9">
        <v>458000000</v>
      </c>
      <c r="JW13" s="9">
        <v>214515000</v>
      </c>
      <c r="JX13" s="9">
        <v>107209101.45</v>
      </c>
      <c r="JY13" s="9"/>
      <c r="JZ13" s="9">
        <v>101000000</v>
      </c>
      <c r="KA13" s="9"/>
      <c r="KB13" s="10"/>
      <c r="KC13" s="9">
        <v>422724101.44999999</v>
      </c>
      <c r="KD13" s="9">
        <v>35275898.549999997</v>
      </c>
      <c r="KE13" s="9"/>
      <c r="KF13" s="9"/>
      <c r="KG13" s="10"/>
      <c r="KH13" s="9">
        <v>119923710.29000001</v>
      </c>
      <c r="KI13" s="9">
        <v>157804273.78</v>
      </c>
      <c r="KJ13" s="9">
        <v>277727984.06999999</v>
      </c>
      <c r="KK13" s="9">
        <v>178169097.41999999</v>
      </c>
      <c r="KL13" s="9">
        <v>1340238.8600000001</v>
      </c>
      <c r="KM13" s="9">
        <v>91496528.730000004</v>
      </c>
      <c r="KN13" s="9">
        <v>1326199.93</v>
      </c>
      <c r="KO13" s="9">
        <v>1564906.47</v>
      </c>
      <c r="KP13" s="9"/>
      <c r="KQ13" s="9"/>
      <c r="KR13" s="9">
        <v>-585686.81000000006</v>
      </c>
      <c r="KS13" s="9">
        <v>332126.84000000003</v>
      </c>
      <c r="KT13" s="9"/>
      <c r="KU13" s="9">
        <v>32208818.809999999</v>
      </c>
      <c r="KV13" s="9">
        <v>-113600292.72</v>
      </c>
      <c r="KW13" s="9">
        <v>-53800.38</v>
      </c>
      <c r="KX13" s="9"/>
      <c r="KY13" s="9">
        <v>132841635.81</v>
      </c>
      <c r="KZ13" s="9">
        <v>450737189.86000001</v>
      </c>
      <c r="LA13" s="9">
        <v>-656117651.48000002</v>
      </c>
      <c r="LB13" s="9"/>
      <c r="LC13" s="9"/>
      <c r="LD13" s="9"/>
      <c r="LE13" s="10"/>
      <c r="LF13" s="9">
        <v>119659311.34</v>
      </c>
      <c r="LG13" s="9"/>
      <c r="LH13" s="9"/>
      <c r="LI13" s="9"/>
      <c r="LJ13" s="9">
        <v>277727984.06999999</v>
      </c>
      <c r="LK13" s="9">
        <v>157804273.78</v>
      </c>
      <c r="LL13" s="9"/>
      <c r="LM13" s="9"/>
      <c r="LN13" s="9"/>
      <c r="LO13" s="10"/>
      <c r="LP13" s="9">
        <v>119923710.29000001</v>
      </c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11" t="s">
        <v>1541</v>
      </c>
      <c r="MM13" s="11"/>
      <c r="MN13" s="9"/>
      <c r="MO13" s="11" t="s">
        <v>1528</v>
      </c>
      <c r="MP13" s="10"/>
      <c r="MQ13" s="11"/>
      <c r="MR13" s="11"/>
      <c r="MS13" s="11"/>
      <c r="MT13" s="10"/>
      <c r="MU13" s="12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>
        <v>64417206.399999999</v>
      </c>
      <c r="RJ13" s="9">
        <v>26521391.73</v>
      </c>
      <c r="RK13" s="9"/>
      <c r="RL13" s="9"/>
      <c r="RM13" s="9"/>
      <c r="RN13" s="9">
        <v>910046.36</v>
      </c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11"/>
      <c r="SP13" s="11"/>
      <c r="SQ13" s="11"/>
      <c r="SR13" s="11"/>
      <c r="SS13" s="11"/>
      <c r="ST13" s="11"/>
      <c r="SU13" s="11"/>
      <c r="SV13" s="11"/>
      <c r="SW13" s="11"/>
      <c r="SX13" s="11"/>
      <c r="SY13" s="11"/>
      <c r="SZ13" s="11"/>
      <c r="TA13" s="11"/>
      <c r="TB13" s="11"/>
      <c r="TC13" s="11"/>
      <c r="TD13" s="11"/>
      <c r="TE13" s="11"/>
      <c r="TF13" s="11"/>
      <c r="TG13" s="11"/>
      <c r="TH13" s="11"/>
      <c r="TI13" s="11"/>
      <c r="TJ13" s="11" t="s">
        <v>1738</v>
      </c>
      <c r="TK13" s="11" t="s">
        <v>1645</v>
      </c>
      <c r="TL13" s="11">
        <v>341552079.58999997</v>
      </c>
      <c r="TM13" s="11">
        <v>129337631.67</v>
      </c>
      <c r="TN13" s="11">
        <v>212214447.91999999</v>
      </c>
      <c r="TO13" s="11" t="s">
        <v>1642</v>
      </c>
      <c r="TP13" s="11">
        <v>203143028.47999999</v>
      </c>
      <c r="TQ13" s="11">
        <v>182697011.88999999</v>
      </c>
      <c r="TR13" s="11">
        <v>20446016.59</v>
      </c>
      <c r="TS13" s="11" t="s">
        <v>1676</v>
      </c>
      <c r="TT13" s="11">
        <v>36504557.299999997</v>
      </c>
      <c r="TU13" s="11">
        <v>22073118.940000001</v>
      </c>
      <c r="TV13" s="11">
        <v>14431438.359999999</v>
      </c>
      <c r="TW13" s="11" t="s">
        <v>1696</v>
      </c>
      <c r="TX13" s="11">
        <v>27802330.219999999</v>
      </c>
      <c r="TY13" s="11">
        <v>7833609.5999999996</v>
      </c>
      <c r="TZ13" s="11">
        <v>19968720.620000001</v>
      </c>
      <c r="UA13" s="11" t="s">
        <v>305</v>
      </c>
      <c r="UB13" s="11">
        <v>5160103.9800000004</v>
      </c>
      <c r="UC13" s="11">
        <v>1886398.39</v>
      </c>
      <c r="UD13" s="11">
        <v>3273705.59</v>
      </c>
      <c r="UE13" s="11"/>
      <c r="UF13" s="11"/>
      <c r="UG13" s="11"/>
      <c r="UH13" s="11"/>
      <c r="UI13" s="11"/>
      <c r="UJ13" s="11"/>
      <c r="UK13" s="11"/>
      <c r="UL13" s="11"/>
      <c r="UM13" s="11"/>
      <c r="UN13" s="11"/>
      <c r="UO13" s="11"/>
      <c r="UP13" s="11"/>
      <c r="UQ13" s="11"/>
      <c r="UR13" s="11"/>
      <c r="US13" s="11"/>
      <c r="UT13" s="11"/>
      <c r="UU13" s="11"/>
      <c r="UV13" s="11"/>
      <c r="UW13" s="11"/>
      <c r="UX13" s="11"/>
      <c r="UY13" s="11"/>
      <c r="UZ13" s="11"/>
      <c r="VA13" s="11"/>
      <c r="VB13" s="11"/>
      <c r="VC13" s="11"/>
      <c r="VD13" s="11"/>
      <c r="VE13" s="11"/>
      <c r="VF13" s="11"/>
      <c r="VG13" s="11"/>
      <c r="VH13" s="11"/>
      <c r="VI13" s="11"/>
      <c r="VJ13" s="11"/>
      <c r="VK13" s="11"/>
      <c r="VL13" s="11"/>
      <c r="VM13" s="11"/>
      <c r="VN13" s="11"/>
      <c r="VO13" s="11"/>
      <c r="VP13" s="11"/>
    </row>
    <row r="14" spans="1:588" ht="13.8">
      <c r="C14" t="s">
        <v>1570</v>
      </c>
      <c r="E14" s="11" t="s">
        <v>1606</v>
      </c>
      <c r="F14" s="9">
        <v>365161847.49000001</v>
      </c>
      <c r="G14" s="9"/>
      <c r="H14" s="9"/>
      <c r="I14" s="9">
        <v>25393161.98</v>
      </c>
      <c r="J14" s="9">
        <v>25351213.940000001</v>
      </c>
      <c r="K14" s="9">
        <v>5125605.8099999996</v>
      </c>
      <c r="L14" s="9"/>
      <c r="M14" s="9"/>
      <c r="N14" s="9"/>
      <c r="O14" s="9">
        <v>559117554.59000003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458065721.54000002</v>
      </c>
      <c r="AC14" s="9"/>
      <c r="AD14" s="10"/>
      <c r="AE14" s="9">
        <v>1438215105.3499999</v>
      </c>
      <c r="AF14" s="9"/>
      <c r="AG14" s="9"/>
      <c r="AH14" s="9"/>
      <c r="AI14" s="9"/>
      <c r="AJ14" s="9">
        <v>13101579.82</v>
      </c>
      <c r="AK14" s="9"/>
      <c r="AL14" s="9">
        <v>260679658.44</v>
      </c>
      <c r="AM14" s="9"/>
      <c r="AN14" s="9"/>
      <c r="AO14" s="9"/>
      <c r="AP14" s="9"/>
      <c r="AQ14" s="9"/>
      <c r="AR14" s="9"/>
      <c r="AS14" s="9">
        <v>2456441380.6900001</v>
      </c>
      <c r="AT14" s="9"/>
      <c r="AU14" s="9"/>
      <c r="AV14" s="9">
        <v>31319061.18</v>
      </c>
      <c r="AW14" s="9">
        <v>5892127.4699999997</v>
      </c>
      <c r="AX14" s="9"/>
      <c r="AY14" s="9">
        <v>112676526.44</v>
      </c>
      <c r="AZ14" s="9"/>
      <c r="BA14" s="10"/>
      <c r="BB14" s="9">
        <v>4322946936.1400003</v>
      </c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10"/>
      <c r="BY14" s="9">
        <v>5761162041.4899998</v>
      </c>
      <c r="BZ14" s="9"/>
      <c r="CA14" s="9"/>
      <c r="CB14" s="9"/>
      <c r="CC14" s="9">
        <v>57411681.810000002</v>
      </c>
      <c r="CD14" s="9">
        <v>69521094.980000004</v>
      </c>
      <c r="CE14" s="9">
        <v>26565232.629999999</v>
      </c>
      <c r="CF14" s="9">
        <v>25758717.039999999</v>
      </c>
      <c r="CG14" s="9"/>
      <c r="CH14" s="9"/>
      <c r="CI14" s="9"/>
      <c r="CJ14" s="9">
        <v>417556387.88999999</v>
      </c>
      <c r="CK14" s="9"/>
      <c r="CL14" s="9"/>
      <c r="CM14" s="9"/>
      <c r="CN14" s="9">
        <v>32650575.109999999</v>
      </c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10"/>
      <c r="DB14" s="9">
        <v>629463689.46000004</v>
      </c>
      <c r="DC14" s="9"/>
      <c r="DD14" s="9"/>
      <c r="DE14" s="9">
        <v>336196319.31</v>
      </c>
      <c r="DF14" s="9"/>
      <c r="DG14" s="9"/>
      <c r="DH14" s="9"/>
      <c r="DI14" s="9"/>
      <c r="DJ14" s="9"/>
      <c r="DK14" s="9"/>
      <c r="DL14" s="9"/>
      <c r="DM14" s="10"/>
      <c r="DN14" s="9">
        <v>336196319.31</v>
      </c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10"/>
      <c r="EH14" s="9">
        <v>965660008.76999998</v>
      </c>
      <c r="EI14" s="9">
        <v>1000000000</v>
      </c>
      <c r="EJ14" s="9"/>
      <c r="EK14" s="9"/>
      <c r="EL14" s="9">
        <v>3041228322.9299998</v>
      </c>
      <c r="EM14" s="9">
        <v>129653568.58</v>
      </c>
      <c r="EN14" s="9">
        <v>103014020.8</v>
      </c>
      <c r="EO14" s="9"/>
      <c r="EP14" s="9"/>
      <c r="EQ14" s="9"/>
      <c r="ER14" s="9"/>
      <c r="ES14" s="9"/>
      <c r="ET14" s="9"/>
      <c r="EU14" s="9"/>
      <c r="EV14" s="10"/>
      <c r="EW14" s="9">
        <v>4273895912.3099999</v>
      </c>
      <c r="EX14" s="9">
        <v>521606120.41000003</v>
      </c>
      <c r="EY14" s="9">
        <v>4795502032.7200003</v>
      </c>
      <c r="EZ14" s="9"/>
      <c r="FA14" s="10"/>
      <c r="FB14" s="9">
        <v>5761162041.4899998</v>
      </c>
      <c r="FC14" s="9">
        <v>488809722.63999999</v>
      </c>
      <c r="FD14" s="9">
        <v>488809722.63999999</v>
      </c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>
        <v>451470107.25</v>
      </c>
      <c r="FT14" s="9">
        <v>238896450.03999999</v>
      </c>
      <c r="FU14" s="9"/>
      <c r="FV14" s="9"/>
      <c r="FW14" s="9"/>
      <c r="FX14" s="9">
        <v>11797576.529999999</v>
      </c>
      <c r="FY14" s="9">
        <v>59527027.82</v>
      </c>
      <c r="FZ14" s="9">
        <v>120629644.76000001</v>
      </c>
      <c r="GA14" s="9">
        <v>18667943</v>
      </c>
      <c r="GB14" s="9">
        <v>-1951465.1</v>
      </c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>
        <v>12236706.49</v>
      </c>
      <c r="GO14" s="9">
        <v>-471498.77</v>
      </c>
      <c r="GP14" s="9"/>
      <c r="GQ14" s="9"/>
      <c r="GR14" s="9">
        <v>1030813.93</v>
      </c>
      <c r="GS14" s="9"/>
      <c r="GT14" s="10"/>
      <c r="GU14" s="9">
        <v>50607135.810000002</v>
      </c>
      <c r="GV14" s="9">
        <v>16298893.91</v>
      </c>
      <c r="GW14" s="9">
        <v>16807116.800000001</v>
      </c>
      <c r="GX14" s="9"/>
      <c r="GY14" s="9"/>
      <c r="GZ14" s="10"/>
      <c r="HA14" s="9">
        <v>50098912.920000002</v>
      </c>
      <c r="HB14" s="9">
        <v>22701950.140000001</v>
      </c>
      <c r="HC14" s="9"/>
      <c r="HD14" s="9"/>
      <c r="HE14" s="10"/>
      <c r="HF14" s="9">
        <v>27396962.780000001</v>
      </c>
      <c r="HG14" s="9">
        <v>27396962.780000001</v>
      </c>
      <c r="HH14" s="9"/>
      <c r="HI14" s="9">
        <v>-9460709.9399999995</v>
      </c>
      <c r="HJ14" s="9">
        <v>36857672.719999999</v>
      </c>
      <c r="HK14" s="9"/>
      <c r="HL14" s="9"/>
      <c r="HM14" s="9"/>
      <c r="HN14" s="9">
        <v>27396962.780000001</v>
      </c>
      <c r="HO14" s="9">
        <v>-9460709.9399999995</v>
      </c>
      <c r="HP14" s="9">
        <v>36857672.719999999</v>
      </c>
      <c r="HQ14" s="9">
        <v>472480724.41000003</v>
      </c>
      <c r="HR14" s="9">
        <v>2691092.7</v>
      </c>
      <c r="HS14" s="9">
        <v>733535046.13999999</v>
      </c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10"/>
      <c r="IH14" s="9">
        <v>1208706863.25</v>
      </c>
      <c r="II14" s="9"/>
      <c r="IJ14" s="9"/>
      <c r="IK14" s="9">
        <v>611473696.37</v>
      </c>
      <c r="IL14" s="9">
        <v>213179510.00999999</v>
      </c>
      <c r="IM14" s="9">
        <v>128091107.66</v>
      </c>
      <c r="IN14" s="9">
        <v>564571731.33000004</v>
      </c>
      <c r="IO14" s="9"/>
      <c r="IP14" s="9"/>
      <c r="IQ14" s="9"/>
      <c r="IR14" s="9"/>
      <c r="IS14" s="9"/>
      <c r="IT14" s="9"/>
      <c r="IU14" s="10"/>
      <c r="IV14" s="9">
        <v>1517316045.3699999</v>
      </c>
      <c r="IW14" s="9">
        <v>-308609182.12</v>
      </c>
      <c r="IX14" s="9">
        <v>3600000</v>
      </c>
      <c r="IY14" s="9"/>
      <c r="IZ14" s="9">
        <v>22357.54</v>
      </c>
      <c r="JA14" s="9"/>
      <c r="JB14" s="9">
        <v>1953898339.8499999</v>
      </c>
      <c r="JC14" s="9"/>
      <c r="JD14" s="10"/>
      <c r="JE14" s="9">
        <v>1957520697.3900001</v>
      </c>
      <c r="JF14" s="9">
        <v>987104106.23000002</v>
      </c>
      <c r="JG14" s="9"/>
      <c r="JH14" s="9"/>
      <c r="JI14" s="9"/>
      <c r="JJ14" s="9">
        <v>2189000000</v>
      </c>
      <c r="JK14" s="9"/>
      <c r="JL14" s="10"/>
      <c r="JM14" s="9">
        <v>3176104106.23</v>
      </c>
      <c r="JN14" s="9">
        <v>-1218583408.8399999</v>
      </c>
      <c r="JO14" s="9">
        <v>1550845500</v>
      </c>
      <c r="JP14" s="9"/>
      <c r="JQ14" s="9"/>
      <c r="JR14" s="9">
        <v>370000000</v>
      </c>
      <c r="JS14" s="9"/>
      <c r="JT14" s="9"/>
      <c r="JU14" s="10"/>
      <c r="JV14" s="9">
        <v>1920845500</v>
      </c>
      <c r="JW14" s="9"/>
      <c r="JX14" s="9">
        <v>310401000</v>
      </c>
      <c r="JY14" s="9"/>
      <c r="JZ14" s="9">
        <v>42901910</v>
      </c>
      <c r="KA14" s="9"/>
      <c r="KB14" s="10"/>
      <c r="KC14" s="9">
        <v>353302910</v>
      </c>
      <c r="KD14" s="9">
        <v>1567542590</v>
      </c>
      <c r="KE14" s="9"/>
      <c r="KF14" s="9"/>
      <c r="KG14" s="10"/>
      <c r="KH14" s="9">
        <v>40349999.039999999</v>
      </c>
      <c r="KI14" s="9">
        <v>324811848.44999999</v>
      </c>
      <c r="KJ14" s="9">
        <v>365161847.49000001</v>
      </c>
      <c r="KK14" s="9">
        <v>27396962.780000001</v>
      </c>
      <c r="KL14" s="9">
        <v>1951465.1</v>
      </c>
      <c r="KM14" s="9">
        <v>50856376.740000002</v>
      </c>
      <c r="KN14" s="9">
        <v>4122909.35</v>
      </c>
      <c r="KO14" s="9">
        <v>4912081.3099999996</v>
      </c>
      <c r="KP14" s="9"/>
      <c r="KQ14" s="9"/>
      <c r="KR14" s="9">
        <v>2830921.69</v>
      </c>
      <c r="KS14" s="9"/>
      <c r="KT14" s="9"/>
      <c r="KU14" s="9">
        <v>24044653.440000001</v>
      </c>
      <c r="KV14" s="9">
        <v>-12236706.49</v>
      </c>
      <c r="KW14" s="9">
        <v>416944.51</v>
      </c>
      <c r="KX14" s="9"/>
      <c r="KY14" s="9">
        <v>-551967985.13</v>
      </c>
      <c r="KZ14" s="9">
        <v>-677027273.72000003</v>
      </c>
      <c r="LA14" s="9">
        <v>816090468.29999995</v>
      </c>
      <c r="LB14" s="9"/>
      <c r="LC14" s="9"/>
      <c r="LD14" s="9"/>
      <c r="LE14" s="10"/>
      <c r="LF14" s="9">
        <v>-308609182.12</v>
      </c>
      <c r="LG14" s="9"/>
      <c r="LH14" s="9"/>
      <c r="LI14" s="9"/>
      <c r="LJ14" s="9">
        <v>365161847.49000001</v>
      </c>
      <c r="LK14" s="9">
        <v>324811848.44999999</v>
      </c>
      <c r="LL14" s="9"/>
      <c r="LM14" s="9"/>
      <c r="LN14" s="9"/>
      <c r="LO14" s="10"/>
      <c r="LP14" s="9">
        <v>40349999.039999999</v>
      </c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11" t="s">
        <v>1540</v>
      </c>
      <c r="MM14" s="11"/>
      <c r="MN14" s="9"/>
      <c r="MO14" s="11" t="s">
        <v>1528</v>
      </c>
      <c r="MP14" s="10"/>
      <c r="MQ14" s="11"/>
      <c r="MR14" s="11"/>
      <c r="MS14" s="11"/>
      <c r="MT14" s="10"/>
      <c r="MU14" s="12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>
        <v>24044653.440000001</v>
      </c>
      <c r="RJ14" s="9">
        <v>6009699.2800000003</v>
      </c>
      <c r="RK14" s="9"/>
      <c r="RL14" s="9"/>
      <c r="RM14" s="9">
        <v>632988.84</v>
      </c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 t="s">
        <v>1739</v>
      </c>
      <c r="TK14" s="11" t="s">
        <v>1646</v>
      </c>
      <c r="TL14" s="11">
        <v>307250116.41000003</v>
      </c>
      <c r="TM14" s="11">
        <v>118520482.06999999</v>
      </c>
      <c r="TN14" s="11">
        <v>188729634.34</v>
      </c>
      <c r="TO14" s="11" t="s">
        <v>1697</v>
      </c>
      <c r="TP14" s="11">
        <v>30562779.100000001</v>
      </c>
      <c r="TQ14" s="11">
        <v>21328026.989999998</v>
      </c>
      <c r="TR14" s="11">
        <v>9234752.1099999994</v>
      </c>
      <c r="TS14" s="11" t="s">
        <v>1716</v>
      </c>
      <c r="TT14" s="11">
        <v>26137737.93</v>
      </c>
      <c r="TU14" s="11">
        <v>13259348.380000001</v>
      </c>
      <c r="TV14" s="11">
        <v>12878389.550000001</v>
      </c>
      <c r="TW14" s="11" t="s">
        <v>1661</v>
      </c>
      <c r="TX14" s="11">
        <v>21937755.98</v>
      </c>
      <c r="TY14" s="11">
        <v>9811202.3499999996</v>
      </c>
      <c r="TZ14" s="11">
        <v>12126553.630000001</v>
      </c>
      <c r="UA14" s="11" t="s">
        <v>1653</v>
      </c>
      <c r="UB14" s="11">
        <v>19451559.98</v>
      </c>
      <c r="UC14" s="11">
        <v>16238737.869999999</v>
      </c>
      <c r="UD14" s="11">
        <v>3212822.11</v>
      </c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</row>
    <row r="15" spans="1:588" ht="13.8">
      <c r="C15" t="s">
        <v>1571</v>
      </c>
      <c r="E15" s="11" t="s">
        <v>1607</v>
      </c>
      <c r="F15" s="9">
        <v>517563115.01999998</v>
      </c>
      <c r="G15" s="9"/>
      <c r="H15" s="9"/>
      <c r="I15" s="9">
        <v>371340439.44999999</v>
      </c>
      <c r="J15" s="9">
        <v>897313921.98000002</v>
      </c>
      <c r="K15" s="9">
        <v>8828080.3399999999</v>
      </c>
      <c r="L15" s="9"/>
      <c r="M15" s="9">
        <v>600000</v>
      </c>
      <c r="N15" s="9"/>
      <c r="O15" s="9">
        <v>608562791.88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8587812.4100000001</v>
      </c>
      <c r="AC15" s="9"/>
      <c r="AD15" s="10"/>
      <c r="AE15" s="9">
        <v>2412796161.0799999</v>
      </c>
      <c r="AF15" s="9"/>
      <c r="AG15" s="9"/>
      <c r="AH15" s="9">
        <v>673685505.75</v>
      </c>
      <c r="AI15" s="9"/>
      <c r="AJ15" s="9">
        <v>1875764600</v>
      </c>
      <c r="AK15" s="9">
        <v>50721897.450000003</v>
      </c>
      <c r="AL15" s="9"/>
      <c r="AM15" s="9">
        <v>3315991.17</v>
      </c>
      <c r="AN15" s="9"/>
      <c r="AO15" s="9">
        <v>117955218.45</v>
      </c>
      <c r="AP15" s="9"/>
      <c r="AQ15" s="9"/>
      <c r="AR15" s="9"/>
      <c r="AS15" s="9">
        <v>118273.39</v>
      </c>
      <c r="AT15" s="9"/>
      <c r="AU15" s="9"/>
      <c r="AV15" s="9">
        <v>13430622.789999999</v>
      </c>
      <c r="AW15" s="9">
        <v>6385374.9100000001</v>
      </c>
      <c r="AX15" s="9"/>
      <c r="AY15" s="9"/>
      <c r="AZ15" s="9"/>
      <c r="BA15" s="10"/>
      <c r="BB15" s="9">
        <v>2741377483.9099998</v>
      </c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10"/>
      <c r="BY15" s="9">
        <v>5154173644.9899998</v>
      </c>
      <c r="BZ15" s="9"/>
      <c r="CA15" s="9"/>
      <c r="CB15" s="9"/>
      <c r="CC15" s="9">
        <v>15205737.060000001</v>
      </c>
      <c r="CD15" s="9">
        <v>64924596.289999999</v>
      </c>
      <c r="CE15" s="9">
        <v>8749768.2599999998</v>
      </c>
      <c r="CF15" s="9">
        <v>20728426.579999998</v>
      </c>
      <c r="CG15" s="9"/>
      <c r="CH15" s="9"/>
      <c r="CI15" s="9"/>
      <c r="CJ15" s="9">
        <v>118936098.23</v>
      </c>
      <c r="CK15" s="9"/>
      <c r="CL15" s="9"/>
      <c r="CM15" s="9"/>
      <c r="CN15" s="9">
        <v>141680064</v>
      </c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10"/>
      <c r="DB15" s="9">
        <v>370224690.42000002</v>
      </c>
      <c r="DC15" s="9">
        <v>1402796250</v>
      </c>
      <c r="DD15" s="9"/>
      <c r="DE15" s="9"/>
      <c r="DF15" s="9"/>
      <c r="DG15" s="9">
        <v>1600000</v>
      </c>
      <c r="DH15" s="9"/>
      <c r="DI15" s="9">
        <v>146022699.59999999</v>
      </c>
      <c r="DJ15" s="9"/>
      <c r="DK15" s="9"/>
      <c r="DL15" s="9"/>
      <c r="DM15" s="10"/>
      <c r="DN15" s="9">
        <v>1550418949.5999999</v>
      </c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10"/>
      <c r="EH15" s="9">
        <v>1920643640.02</v>
      </c>
      <c r="EI15" s="9">
        <v>1170000000</v>
      </c>
      <c r="EJ15" s="9"/>
      <c r="EK15" s="9"/>
      <c r="EL15" s="9">
        <v>1467720363.3</v>
      </c>
      <c r="EM15" s="9">
        <v>10514212.560000001</v>
      </c>
      <c r="EN15" s="9">
        <v>566182207.86000001</v>
      </c>
      <c r="EO15" s="9"/>
      <c r="EP15" s="9"/>
      <c r="EQ15" s="9"/>
      <c r="ER15" s="9"/>
      <c r="ES15" s="9"/>
      <c r="ET15" s="9"/>
      <c r="EU15" s="9"/>
      <c r="EV15" s="10"/>
      <c r="EW15" s="9">
        <v>3214416783.7199998</v>
      </c>
      <c r="EX15" s="9">
        <v>19113221.25</v>
      </c>
      <c r="EY15" s="9">
        <v>3233530004.9699998</v>
      </c>
      <c r="EZ15" s="9"/>
      <c r="FA15" s="10"/>
      <c r="FB15" s="9">
        <v>5154173644.9899998</v>
      </c>
      <c r="FC15" s="9">
        <v>360624029.62</v>
      </c>
      <c r="FD15" s="9">
        <v>360624029.62</v>
      </c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>
        <v>347043094.02999997</v>
      </c>
      <c r="FT15" s="9">
        <v>256939857.47</v>
      </c>
      <c r="FU15" s="9"/>
      <c r="FV15" s="9"/>
      <c r="FW15" s="9"/>
      <c r="FX15" s="9">
        <v>8194289.5800000001</v>
      </c>
      <c r="FY15" s="9"/>
      <c r="FZ15" s="9">
        <v>32747987.43</v>
      </c>
      <c r="GA15" s="9">
        <v>47715763.270000003</v>
      </c>
      <c r="GB15" s="9">
        <v>-1445196.28</v>
      </c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>
        <v>91284032.180000007</v>
      </c>
      <c r="GN15" s="9">
        <v>35997259.140000001</v>
      </c>
      <c r="GO15" s="9">
        <v>33691149.219999999</v>
      </c>
      <c r="GP15" s="9"/>
      <c r="GQ15" s="9"/>
      <c r="GR15" s="9">
        <v>40301710.710000001</v>
      </c>
      <c r="GS15" s="9"/>
      <c r="GT15" s="10"/>
      <c r="GU15" s="9">
        <v>181163937.62</v>
      </c>
      <c r="GV15" s="9">
        <v>1808678.04</v>
      </c>
      <c r="GW15" s="9">
        <v>126860.57</v>
      </c>
      <c r="GX15" s="9"/>
      <c r="GY15" s="9"/>
      <c r="GZ15" s="10"/>
      <c r="HA15" s="9">
        <v>182845755.09</v>
      </c>
      <c r="HB15" s="9">
        <v>28368180.030000001</v>
      </c>
      <c r="HC15" s="9"/>
      <c r="HD15" s="9"/>
      <c r="HE15" s="10"/>
      <c r="HF15" s="9">
        <v>154477575.06</v>
      </c>
      <c r="HG15" s="9">
        <v>154477575.06</v>
      </c>
      <c r="HH15" s="9"/>
      <c r="HI15" s="9">
        <v>11517126.99</v>
      </c>
      <c r="HJ15" s="9">
        <v>142960448.06999999</v>
      </c>
      <c r="HK15" s="9"/>
      <c r="HL15" s="9"/>
      <c r="HM15" s="9"/>
      <c r="HN15" s="9">
        <v>154477575.06</v>
      </c>
      <c r="HO15" s="9">
        <v>11517126.99</v>
      </c>
      <c r="HP15" s="9">
        <v>142960448.06999999</v>
      </c>
      <c r="HQ15" s="9">
        <v>234187867.63</v>
      </c>
      <c r="HR15" s="9"/>
      <c r="HS15" s="9">
        <v>161762182.37</v>
      </c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10"/>
      <c r="IH15" s="9">
        <v>395950050</v>
      </c>
      <c r="II15" s="9"/>
      <c r="IJ15" s="9"/>
      <c r="IK15" s="9">
        <v>252262523.56999999</v>
      </c>
      <c r="IL15" s="9">
        <v>69605152.989999995</v>
      </c>
      <c r="IM15" s="9">
        <v>17697233.620000001</v>
      </c>
      <c r="IN15" s="9">
        <v>210299751.77000001</v>
      </c>
      <c r="IO15" s="9"/>
      <c r="IP15" s="9"/>
      <c r="IQ15" s="9"/>
      <c r="IR15" s="9"/>
      <c r="IS15" s="9"/>
      <c r="IT15" s="9"/>
      <c r="IU15" s="10"/>
      <c r="IV15" s="9">
        <v>549864661.95000005</v>
      </c>
      <c r="IW15" s="9">
        <v>-153914611.94999999</v>
      </c>
      <c r="IX15" s="9">
        <v>340000000</v>
      </c>
      <c r="IY15" s="9">
        <v>1706109.92</v>
      </c>
      <c r="IZ15" s="9"/>
      <c r="JA15" s="9"/>
      <c r="JB15" s="9"/>
      <c r="JC15" s="9"/>
      <c r="JD15" s="10"/>
      <c r="JE15" s="9">
        <v>341706109.92000002</v>
      </c>
      <c r="JF15" s="9">
        <v>62419377.07</v>
      </c>
      <c r="JG15" s="9">
        <v>340000000</v>
      </c>
      <c r="JH15" s="9"/>
      <c r="JI15" s="9"/>
      <c r="JJ15" s="9"/>
      <c r="JK15" s="9"/>
      <c r="JL15" s="10"/>
      <c r="JM15" s="9">
        <v>402419377.06999999</v>
      </c>
      <c r="JN15" s="9">
        <v>-60713267.149999999</v>
      </c>
      <c r="JO15" s="9">
        <v>2450000</v>
      </c>
      <c r="JP15" s="9">
        <v>2450000</v>
      </c>
      <c r="JQ15" s="9">
        <v>423590000</v>
      </c>
      <c r="JR15" s="9"/>
      <c r="JS15" s="9"/>
      <c r="JT15" s="9"/>
      <c r="JU15" s="10"/>
      <c r="JV15" s="9">
        <v>426040000</v>
      </c>
      <c r="JW15" s="9">
        <v>304123900</v>
      </c>
      <c r="JX15" s="9">
        <v>98843450.359999999</v>
      </c>
      <c r="JY15" s="9"/>
      <c r="JZ15" s="9"/>
      <c r="KA15" s="9"/>
      <c r="KB15" s="10"/>
      <c r="KC15" s="9">
        <v>402967350.36000001</v>
      </c>
      <c r="KD15" s="9">
        <v>23072649.640000001</v>
      </c>
      <c r="KE15" s="9"/>
      <c r="KF15" s="9"/>
      <c r="KG15" s="10"/>
      <c r="KH15" s="9">
        <v>-191555229.46000001</v>
      </c>
      <c r="KI15" s="9">
        <v>709118344.48000002</v>
      </c>
      <c r="KJ15" s="9">
        <v>517563115.01999998</v>
      </c>
      <c r="KK15" s="9">
        <v>154477575.06</v>
      </c>
      <c r="KL15" s="9">
        <v>1445196.28</v>
      </c>
      <c r="KM15" s="9">
        <v>1243352.24</v>
      </c>
      <c r="KN15" s="9">
        <v>28762.2</v>
      </c>
      <c r="KO15" s="9">
        <v>2560047.4900000002</v>
      </c>
      <c r="KP15" s="9"/>
      <c r="KQ15" s="9"/>
      <c r="KR15" s="9"/>
      <c r="KS15" s="9"/>
      <c r="KT15" s="9"/>
      <c r="KU15" s="9">
        <v>54488719.509999998</v>
      </c>
      <c r="KV15" s="9">
        <v>-35997259.140000001</v>
      </c>
      <c r="KW15" s="9">
        <v>7847350.9199999999</v>
      </c>
      <c r="KX15" s="9">
        <v>14612358.050000001</v>
      </c>
      <c r="KY15" s="9">
        <v>25912048.27</v>
      </c>
      <c r="KZ15" s="9">
        <v>-284451000.73000002</v>
      </c>
      <c r="LA15" s="9">
        <v>-96081762.099999994</v>
      </c>
      <c r="LB15" s="9"/>
      <c r="LC15" s="9"/>
      <c r="LD15" s="9"/>
      <c r="LE15" s="10"/>
      <c r="LF15" s="9">
        <v>-153914611.94999999</v>
      </c>
      <c r="LG15" s="9"/>
      <c r="LH15" s="9"/>
      <c r="LI15" s="9"/>
      <c r="LJ15" s="9">
        <v>517563115.01999998</v>
      </c>
      <c r="LK15" s="9">
        <v>709118344.48000002</v>
      </c>
      <c r="LL15" s="9"/>
      <c r="LM15" s="9"/>
      <c r="LN15" s="9"/>
      <c r="LO15" s="10"/>
      <c r="LP15" s="9">
        <v>-191555229.46000001</v>
      </c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11" t="s">
        <v>1588</v>
      </c>
      <c r="MM15" s="11"/>
      <c r="MN15" s="9"/>
      <c r="MO15" s="11" t="s">
        <v>1528</v>
      </c>
      <c r="MP15" s="10"/>
      <c r="MQ15" s="11"/>
      <c r="MR15" s="11"/>
      <c r="MS15" s="11"/>
      <c r="MT15" s="10"/>
      <c r="MU15" s="12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>
        <v>54488719.509999998</v>
      </c>
      <c r="RJ15" s="9">
        <v>6845460.9299999997</v>
      </c>
      <c r="RK15" s="9"/>
      <c r="RL15" s="9"/>
      <c r="RM15" s="9">
        <v>72504.69</v>
      </c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 t="s">
        <v>1740</v>
      </c>
      <c r="TK15" s="11" t="s">
        <v>1647</v>
      </c>
      <c r="TL15" s="11">
        <v>139742266.97</v>
      </c>
      <c r="TM15" s="11">
        <v>127052162.63</v>
      </c>
      <c r="TN15" s="11">
        <v>12690104.34</v>
      </c>
      <c r="TO15" s="11" t="s">
        <v>1715</v>
      </c>
      <c r="TP15" s="11">
        <v>75422133.25</v>
      </c>
      <c r="TQ15" s="11">
        <v>73582569.019999996</v>
      </c>
      <c r="TR15" s="11">
        <v>1839564.23</v>
      </c>
      <c r="TS15" s="11" t="s">
        <v>1678</v>
      </c>
      <c r="TT15" s="11">
        <v>69202428.680000007</v>
      </c>
      <c r="TU15" s="11">
        <v>2282120.46</v>
      </c>
      <c r="TV15" s="11">
        <v>66920308.219999999</v>
      </c>
      <c r="TW15" s="11" t="s">
        <v>1689</v>
      </c>
      <c r="TX15" s="11">
        <v>36747472.869999997</v>
      </c>
      <c r="TY15" s="11">
        <v>31279426.48</v>
      </c>
      <c r="TZ15" s="11">
        <v>5468046.3899999997</v>
      </c>
      <c r="UA15" s="11" t="s">
        <v>1761</v>
      </c>
      <c r="UB15" s="11">
        <v>18578122.280000001</v>
      </c>
      <c r="UC15" s="11">
        <v>17558751.170000002</v>
      </c>
      <c r="UD15" s="11">
        <v>1019371.11</v>
      </c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>
        <v>0</v>
      </c>
      <c r="VB15" s="11">
        <v>0</v>
      </c>
      <c r="VC15" s="11">
        <v>0</v>
      </c>
      <c r="VD15" s="11">
        <v>0</v>
      </c>
      <c r="VE15" s="11">
        <v>0</v>
      </c>
      <c r="VF15" s="11">
        <v>0</v>
      </c>
      <c r="VG15" s="11">
        <v>0</v>
      </c>
      <c r="VH15" s="11">
        <v>0</v>
      </c>
      <c r="VI15" s="11">
        <v>0</v>
      </c>
      <c r="VJ15" s="11">
        <v>0</v>
      </c>
      <c r="VK15" s="11">
        <v>0</v>
      </c>
      <c r="VL15" s="11">
        <v>0</v>
      </c>
      <c r="VM15" s="11">
        <v>0</v>
      </c>
      <c r="VN15" s="11">
        <v>0</v>
      </c>
      <c r="VO15" s="11">
        <v>0</v>
      </c>
      <c r="VP15" s="11">
        <v>0</v>
      </c>
    </row>
    <row r="16" spans="1:588" ht="13.8">
      <c r="C16" t="s">
        <v>1572</v>
      </c>
      <c r="E16" s="11" t="s">
        <v>1608</v>
      </c>
      <c r="F16" s="9">
        <v>709326247.20000005</v>
      </c>
      <c r="G16" s="9"/>
      <c r="H16" s="9"/>
      <c r="I16" s="9">
        <v>605756834.00999999</v>
      </c>
      <c r="J16" s="9">
        <v>2272886543.52</v>
      </c>
      <c r="K16" s="9">
        <v>874595720.42999995</v>
      </c>
      <c r="L16" s="9"/>
      <c r="M16" s="9"/>
      <c r="N16" s="9"/>
      <c r="O16" s="9">
        <v>3558751181.1399999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0"/>
      <c r="AE16" s="9">
        <v>8021316526.3000002</v>
      </c>
      <c r="AF16" s="9"/>
      <c r="AG16" s="9"/>
      <c r="AH16" s="9">
        <v>63236331.57</v>
      </c>
      <c r="AI16" s="9"/>
      <c r="AJ16" s="9"/>
      <c r="AK16" s="9"/>
      <c r="AL16" s="9"/>
      <c r="AM16" s="9">
        <v>930923477.23000002</v>
      </c>
      <c r="AN16" s="9"/>
      <c r="AO16" s="9">
        <v>1063033831.14</v>
      </c>
      <c r="AP16" s="9"/>
      <c r="AQ16" s="9"/>
      <c r="AR16" s="9"/>
      <c r="AS16" s="9">
        <v>30990.83</v>
      </c>
      <c r="AT16" s="9"/>
      <c r="AU16" s="9"/>
      <c r="AV16" s="9">
        <v>207946</v>
      </c>
      <c r="AW16" s="9">
        <v>5320872.5</v>
      </c>
      <c r="AX16" s="9"/>
      <c r="AY16" s="9">
        <v>56072763.469999999</v>
      </c>
      <c r="AZ16" s="9"/>
      <c r="BA16" s="10"/>
      <c r="BB16" s="9">
        <v>2118826212.74</v>
      </c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10"/>
      <c r="BY16" s="9">
        <v>10140142739.040001</v>
      </c>
      <c r="BZ16" s="9">
        <v>199100000</v>
      </c>
      <c r="CA16" s="9"/>
      <c r="CB16" s="9">
        <v>200000000</v>
      </c>
      <c r="CC16" s="9">
        <v>53860123.009999998</v>
      </c>
      <c r="CD16" s="9">
        <v>245852.3</v>
      </c>
      <c r="CE16" s="9"/>
      <c r="CF16" s="9">
        <v>49808562.939999998</v>
      </c>
      <c r="CG16" s="9"/>
      <c r="CH16" s="9"/>
      <c r="CI16" s="9"/>
      <c r="CJ16" s="9">
        <v>1314328072.78</v>
      </c>
      <c r="CK16" s="9"/>
      <c r="CL16" s="9"/>
      <c r="CM16" s="9"/>
      <c r="CN16" s="9">
        <v>287356250</v>
      </c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10"/>
      <c r="DB16" s="9">
        <v>2104698861.03</v>
      </c>
      <c r="DC16" s="9">
        <v>2783637499.8499999</v>
      </c>
      <c r="DD16" s="9"/>
      <c r="DE16" s="9"/>
      <c r="DF16" s="9"/>
      <c r="DG16" s="9"/>
      <c r="DH16" s="9"/>
      <c r="DI16" s="9"/>
      <c r="DJ16" s="9"/>
      <c r="DK16" s="9"/>
      <c r="DL16" s="9"/>
      <c r="DM16" s="10"/>
      <c r="DN16" s="9">
        <v>3783637499.8499999</v>
      </c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10"/>
      <c r="EH16" s="9">
        <v>5888336360.8800001</v>
      </c>
      <c r="EI16" s="9">
        <v>100000000</v>
      </c>
      <c r="EJ16" s="9"/>
      <c r="EK16" s="9"/>
      <c r="EL16" s="9">
        <v>4296092850.3999996</v>
      </c>
      <c r="EM16" s="9"/>
      <c r="EN16" s="9">
        <v>-144286472.24000001</v>
      </c>
      <c r="EO16" s="9"/>
      <c r="EP16" s="9"/>
      <c r="EQ16" s="9"/>
      <c r="ER16" s="9"/>
      <c r="ES16" s="9"/>
      <c r="ET16" s="9"/>
      <c r="EU16" s="9"/>
      <c r="EV16" s="10"/>
      <c r="EW16" s="9">
        <v>4251806378.1599998</v>
      </c>
      <c r="EX16" s="9"/>
      <c r="EY16" s="9">
        <v>4251806378.1599998</v>
      </c>
      <c r="EZ16" s="9"/>
      <c r="FA16" s="10"/>
      <c r="FB16" s="9">
        <v>10140142739.040001</v>
      </c>
      <c r="FC16" s="9">
        <v>400516631.17000002</v>
      </c>
      <c r="FD16" s="9">
        <v>400516631.17000002</v>
      </c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>
        <v>403675227</v>
      </c>
      <c r="FT16" s="9">
        <v>370309719.62</v>
      </c>
      <c r="FU16" s="9"/>
      <c r="FV16" s="9"/>
      <c r="FW16" s="9"/>
      <c r="FX16" s="9">
        <v>7415278.2699999996</v>
      </c>
      <c r="FY16" s="9"/>
      <c r="FZ16" s="9">
        <v>12637628.289999999</v>
      </c>
      <c r="GA16" s="9">
        <v>9496402.0999999996</v>
      </c>
      <c r="GB16" s="9">
        <v>-3816198.72</v>
      </c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>
        <v>75000000</v>
      </c>
      <c r="GS16" s="9"/>
      <c r="GT16" s="10"/>
      <c r="GU16" s="9">
        <v>71841404.170000002</v>
      </c>
      <c r="GV16" s="9">
        <v>232456.86</v>
      </c>
      <c r="GW16" s="9">
        <v>279411.96999999997</v>
      </c>
      <c r="GX16" s="9"/>
      <c r="GY16" s="9"/>
      <c r="GZ16" s="10"/>
      <c r="HA16" s="9">
        <v>71794449.060000002</v>
      </c>
      <c r="HB16" s="9">
        <v>2857390.24</v>
      </c>
      <c r="HC16" s="9"/>
      <c r="HD16" s="9"/>
      <c r="HE16" s="10"/>
      <c r="HF16" s="9">
        <v>68937058.819999993</v>
      </c>
      <c r="HG16" s="9">
        <v>68937058.819999993</v>
      </c>
      <c r="HH16" s="9"/>
      <c r="HI16" s="9"/>
      <c r="HJ16" s="9">
        <v>68937058.819999993</v>
      </c>
      <c r="HK16" s="9"/>
      <c r="HL16" s="9"/>
      <c r="HM16" s="9"/>
      <c r="HN16" s="9">
        <v>68937058.819999993</v>
      </c>
      <c r="HO16" s="9"/>
      <c r="HP16" s="9">
        <v>68937058.819999993</v>
      </c>
      <c r="HQ16" s="9">
        <v>355455372.30000001</v>
      </c>
      <c r="HR16" s="9"/>
      <c r="HS16" s="9">
        <v>760171978.77999997</v>
      </c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10"/>
      <c r="IH16" s="9">
        <v>1115627351.0799999</v>
      </c>
      <c r="II16" s="9"/>
      <c r="IJ16" s="9"/>
      <c r="IK16" s="9">
        <v>677216475.05999994</v>
      </c>
      <c r="IL16" s="9">
        <v>6949029.6399999997</v>
      </c>
      <c r="IM16" s="9">
        <v>27294525.68</v>
      </c>
      <c r="IN16" s="9">
        <v>34518018.439999998</v>
      </c>
      <c r="IO16" s="9"/>
      <c r="IP16" s="9"/>
      <c r="IQ16" s="9"/>
      <c r="IR16" s="9"/>
      <c r="IS16" s="9"/>
      <c r="IT16" s="9"/>
      <c r="IU16" s="10"/>
      <c r="IV16" s="9">
        <v>745978048.82000005</v>
      </c>
      <c r="IW16" s="9">
        <v>369649302.25999999</v>
      </c>
      <c r="IX16" s="9"/>
      <c r="IY16" s="9"/>
      <c r="IZ16" s="9"/>
      <c r="JA16" s="9"/>
      <c r="JB16" s="9"/>
      <c r="JC16" s="9"/>
      <c r="JD16" s="10"/>
      <c r="JE16" s="9"/>
      <c r="JF16" s="9">
        <v>773030723.67999995</v>
      </c>
      <c r="JG16" s="9"/>
      <c r="JH16" s="9"/>
      <c r="JI16" s="9"/>
      <c r="JJ16" s="9"/>
      <c r="JK16" s="9"/>
      <c r="JL16" s="10"/>
      <c r="JM16" s="9">
        <v>773030723.67999995</v>
      </c>
      <c r="JN16" s="9">
        <v>-773030723.67999995</v>
      </c>
      <c r="JO16" s="9"/>
      <c r="JP16" s="9"/>
      <c r="JQ16" s="9">
        <v>1113600000</v>
      </c>
      <c r="JR16" s="9"/>
      <c r="JS16" s="9"/>
      <c r="JT16" s="9"/>
      <c r="JU16" s="10"/>
      <c r="JV16" s="9">
        <v>1113600000</v>
      </c>
      <c r="JW16" s="9">
        <v>267589583.37</v>
      </c>
      <c r="JX16" s="9">
        <v>212107000.47999999</v>
      </c>
      <c r="JY16" s="9"/>
      <c r="JZ16" s="9"/>
      <c r="KA16" s="9"/>
      <c r="KB16" s="10"/>
      <c r="KC16" s="9">
        <v>479696583.85000002</v>
      </c>
      <c r="KD16" s="9">
        <v>633903416.14999998</v>
      </c>
      <c r="KE16" s="9"/>
      <c r="KF16" s="9"/>
      <c r="KG16" s="10"/>
      <c r="KH16" s="9">
        <v>230521994.72999999</v>
      </c>
      <c r="KI16" s="9">
        <v>278804252.47000003</v>
      </c>
      <c r="KJ16" s="9">
        <v>509326247.19999999</v>
      </c>
      <c r="KK16" s="9">
        <v>68937058.819999993</v>
      </c>
      <c r="KL16" s="9">
        <v>3816198.72</v>
      </c>
      <c r="KM16" s="9">
        <v>26666879.539999999</v>
      </c>
      <c r="KN16" s="9">
        <v>7420</v>
      </c>
      <c r="KO16" s="9"/>
      <c r="KP16" s="9"/>
      <c r="KQ16" s="9"/>
      <c r="KR16" s="9"/>
      <c r="KS16" s="9">
        <v>149154.99</v>
      </c>
      <c r="KT16" s="9"/>
      <c r="KU16" s="9">
        <v>10673716.140000001</v>
      </c>
      <c r="KV16" s="9"/>
      <c r="KW16" s="9">
        <v>-954049.68</v>
      </c>
      <c r="KX16" s="9"/>
      <c r="KY16" s="9">
        <v>-790282699.88</v>
      </c>
      <c r="KZ16" s="9">
        <v>-352667657.93000001</v>
      </c>
      <c r="LA16" s="9">
        <v>1403303281.54</v>
      </c>
      <c r="LB16" s="9"/>
      <c r="LC16" s="9"/>
      <c r="LD16" s="9"/>
      <c r="LE16" s="10"/>
      <c r="LF16" s="9">
        <v>369649302.25999999</v>
      </c>
      <c r="LG16" s="9"/>
      <c r="LH16" s="9"/>
      <c r="LI16" s="9"/>
      <c r="LJ16" s="9">
        <v>509326247.19999999</v>
      </c>
      <c r="LK16" s="9">
        <v>278804252.47000003</v>
      </c>
      <c r="LL16" s="9"/>
      <c r="LM16" s="9"/>
      <c r="LN16" s="9"/>
      <c r="LO16" s="10"/>
      <c r="LP16" s="9">
        <v>230521994.72999999</v>
      </c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11" t="s">
        <v>1588</v>
      </c>
      <c r="MM16" s="11"/>
      <c r="MN16" s="9"/>
      <c r="MO16" s="11" t="s">
        <v>1528</v>
      </c>
      <c r="MP16" s="10"/>
      <c r="MQ16" s="11"/>
      <c r="MR16" s="11"/>
      <c r="MS16" s="11"/>
      <c r="MT16" s="10"/>
      <c r="MU16" s="12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>
        <v>10673716.140000001</v>
      </c>
      <c r="RJ16" s="9">
        <v>1438014.45</v>
      </c>
      <c r="RK16" s="9"/>
      <c r="RL16" s="9"/>
      <c r="RM16" s="9">
        <v>260700.41</v>
      </c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RY16" s="9"/>
      <c r="RZ16" s="9"/>
      <c r="SA16" s="9"/>
      <c r="SB16" s="9"/>
      <c r="SC16" s="9"/>
      <c r="SD16" s="9"/>
      <c r="SE16" s="9"/>
      <c r="SF16" s="9"/>
      <c r="SG16" s="9"/>
      <c r="SH16" s="9"/>
      <c r="SI16" s="9"/>
      <c r="SJ16" s="9"/>
      <c r="SK16" s="9"/>
      <c r="SL16" s="9"/>
      <c r="SM16" s="9"/>
      <c r="SN16" s="9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</row>
    <row r="17" spans="3:588" ht="13.8">
      <c r="C17" t="s">
        <v>1573</v>
      </c>
      <c r="E17" s="11" t="s">
        <v>1609</v>
      </c>
      <c r="F17" s="9">
        <v>2798328040.3299999</v>
      </c>
      <c r="G17" s="9"/>
      <c r="H17" s="9">
        <v>229547886.78</v>
      </c>
      <c r="I17" s="9">
        <v>11918109039.82</v>
      </c>
      <c r="J17" s="9"/>
      <c r="K17" s="9">
        <v>527065649.25</v>
      </c>
      <c r="L17" s="9"/>
      <c r="M17" s="9"/>
      <c r="N17" s="9"/>
      <c r="O17" s="9">
        <v>4820973967.2299995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>
        <v>251044257.09</v>
      </c>
      <c r="AC17" s="9"/>
      <c r="AD17" s="10"/>
      <c r="AE17" s="9">
        <v>21389555142.240002</v>
      </c>
      <c r="AF17" s="9"/>
      <c r="AG17" s="9"/>
      <c r="AH17" s="9"/>
      <c r="AI17" s="9"/>
      <c r="AJ17" s="9">
        <v>779878.99</v>
      </c>
      <c r="AK17" s="9"/>
      <c r="AL17" s="9"/>
      <c r="AM17" s="9">
        <v>216062822.91999999</v>
      </c>
      <c r="AN17" s="9"/>
      <c r="AO17" s="9">
        <v>88582687.620000005</v>
      </c>
      <c r="AP17" s="9"/>
      <c r="AQ17" s="9"/>
      <c r="AR17" s="9"/>
      <c r="AS17" s="9">
        <v>145037650.58000001</v>
      </c>
      <c r="AT17" s="9">
        <v>2011139.26</v>
      </c>
      <c r="AU17" s="9">
        <v>50941295.57</v>
      </c>
      <c r="AV17" s="9">
        <v>46093783.549999997</v>
      </c>
      <c r="AW17" s="9">
        <v>104965861.14</v>
      </c>
      <c r="AX17" s="9"/>
      <c r="AY17" s="9">
        <v>112997454.94</v>
      </c>
      <c r="AZ17" s="9"/>
      <c r="BA17" s="10"/>
      <c r="BB17" s="9">
        <v>1305206602.99</v>
      </c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10"/>
      <c r="BY17" s="9">
        <v>22694761745.23</v>
      </c>
      <c r="BZ17" s="9">
        <v>6854875463.5900002</v>
      </c>
      <c r="CA17" s="9"/>
      <c r="CB17" s="9">
        <v>3702955008.9200001</v>
      </c>
      <c r="CC17" s="9">
        <v>6328064681.5600004</v>
      </c>
      <c r="CD17" s="9"/>
      <c r="CE17" s="9">
        <v>67373172.219999999</v>
      </c>
      <c r="CF17" s="9">
        <v>115317733.42</v>
      </c>
      <c r="CG17" s="9"/>
      <c r="CH17" s="9"/>
      <c r="CI17" s="9"/>
      <c r="CJ17" s="9"/>
      <c r="CK17" s="9"/>
      <c r="CL17" s="9"/>
      <c r="CM17" s="9"/>
      <c r="CN17" s="9">
        <v>166719263.93000001</v>
      </c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>
        <v>3721138.36</v>
      </c>
      <c r="CZ17" s="9"/>
      <c r="DA17" s="10"/>
      <c r="DB17" s="9">
        <v>17998139506.290001</v>
      </c>
      <c r="DC17" s="9">
        <v>4500000</v>
      </c>
      <c r="DD17" s="9"/>
      <c r="DE17" s="9"/>
      <c r="DF17" s="9"/>
      <c r="DG17" s="9"/>
      <c r="DH17" s="9"/>
      <c r="DI17" s="9">
        <v>1442023.08</v>
      </c>
      <c r="DJ17" s="9">
        <v>9356107.3499999996</v>
      </c>
      <c r="DK17" s="9"/>
      <c r="DL17" s="9"/>
      <c r="DM17" s="10"/>
      <c r="DN17" s="9">
        <v>306551339.89999998</v>
      </c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10"/>
      <c r="EH17" s="9">
        <v>18304690846.189999</v>
      </c>
      <c r="EI17" s="9">
        <v>2227000000</v>
      </c>
      <c r="EJ17" s="9"/>
      <c r="EK17" s="9"/>
      <c r="EL17" s="9">
        <v>377072540.50999999</v>
      </c>
      <c r="EM17" s="9">
        <v>502859677.66000003</v>
      </c>
      <c r="EN17" s="9">
        <v>949633092.17999995</v>
      </c>
      <c r="EO17" s="9"/>
      <c r="EP17" s="9"/>
      <c r="EQ17" s="9"/>
      <c r="ER17" s="9"/>
      <c r="ES17" s="9"/>
      <c r="ET17" s="9"/>
      <c r="EU17" s="9"/>
      <c r="EV17" s="10"/>
      <c r="EW17" s="9">
        <v>4056565310.3499999</v>
      </c>
      <c r="EX17" s="9">
        <v>333505588.69</v>
      </c>
      <c r="EY17" s="9">
        <v>4390070899.04</v>
      </c>
      <c r="EZ17" s="9"/>
      <c r="FA17" s="10"/>
      <c r="FB17" s="9">
        <v>22694761745.23</v>
      </c>
      <c r="FC17" s="9">
        <v>41130000349.610001</v>
      </c>
      <c r="FD17" s="9">
        <v>41130000349.610001</v>
      </c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>
        <v>40634558828.160004</v>
      </c>
      <c r="FT17" s="9">
        <v>38494660391.639999</v>
      </c>
      <c r="FU17" s="9"/>
      <c r="FV17" s="9"/>
      <c r="FW17" s="9"/>
      <c r="FX17" s="9">
        <v>73232889.340000004</v>
      </c>
      <c r="FY17" s="9">
        <v>1164695171.5899999</v>
      </c>
      <c r="FZ17" s="9">
        <v>370811959.00999999</v>
      </c>
      <c r="GA17" s="9">
        <v>399663715.75</v>
      </c>
      <c r="GB17" s="9">
        <v>-5823378.9199999999</v>
      </c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>
        <v>-13473408.710000001</v>
      </c>
      <c r="GO17" s="9"/>
      <c r="GP17" s="9"/>
      <c r="GQ17" s="9">
        <v>-21027.82</v>
      </c>
      <c r="GR17" s="9">
        <v>13569063.789999999</v>
      </c>
      <c r="GS17" s="9"/>
      <c r="GT17" s="10"/>
      <c r="GU17" s="9">
        <v>495516148.70999998</v>
      </c>
      <c r="GV17" s="9">
        <v>14953775.859999999</v>
      </c>
      <c r="GW17" s="9">
        <v>2205415.62</v>
      </c>
      <c r="GX17" s="9"/>
      <c r="GY17" s="9"/>
      <c r="GZ17" s="10"/>
      <c r="HA17" s="9">
        <v>508264508.94999999</v>
      </c>
      <c r="HB17" s="9">
        <v>135611145.06</v>
      </c>
      <c r="HC17" s="9"/>
      <c r="HD17" s="9"/>
      <c r="HE17" s="10"/>
      <c r="HF17" s="9">
        <v>372653363.88999999</v>
      </c>
      <c r="HG17" s="9"/>
      <c r="HH17" s="9"/>
      <c r="HI17" s="9">
        <v>25251136.5</v>
      </c>
      <c r="HJ17" s="9">
        <v>347402227.38999999</v>
      </c>
      <c r="HK17" s="9"/>
      <c r="HL17" s="9"/>
      <c r="HM17" s="9"/>
      <c r="HN17" s="9">
        <v>372653363.88999999</v>
      </c>
      <c r="HO17" s="9">
        <v>25251136.5</v>
      </c>
      <c r="HP17" s="9">
        <v>347402227.38999999</v>
      </c>
      <c r="HQ17" s="9">
        <v>39897495402.510002</v>
      </c>
      <c r="HR17" s="9">
        <v>35985.61</v>
      </c>
      <c r="HS17" s="9">
        <v>387651703.56</v>
      </c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10"/>
      <c r="IH17" s="9">
        <v>40285183091.68</v>
      </c>
      <c r="II17" s="9"/>
      <c r="IJ17" s="9"/>
      <c r="IK17" s="9">
        <v>37407171565.529999</v>
      </c>
      <c r="IL17" s="9">
        <v>779043231.40999997</v>
      </c>
      <c r="IM17" s="9">
        <v>655465689.77999997</v>
      </c>
      <c r="IN17" s="9">
        <v>922759244.75</v>
      </c>
      <c r="IO17" s="9"/>
      <c r="IP17" s="9"/>
      <c r="IQ17" s="9"/>
      <c r="IR17" s="9"/>
      <c r="IS17" s="9"/>
      <c r="IT17" s="9"/>
      <c r="IU17" s="10"/>
      <c r="IV17" s="9">
        <v>39764439731.470001</v>
      </c>
      <c r="IW17" s="9">
        <v>520743360.20999998</v>
      </c>
      <c r="IX17" s="9"/>
      <c r="IY17" s="9"/>
      <c r="IZ17" s="9">
        <v>302828.18</v>
      </c>
      <c r="JA17" s="9"/>
      <c r="JB17" s="9"/>
      <c r="JC17" s="9"/>
      <c r="JD17" s="10"/>
      <c r="JE17" s="9">
        <v>302828.18</v>
      </c>
      <c r="JF17" s="9">
        <v>270905476.94</v>
      </c>
      <c r="JG17" s="9">
        <v>4000000</v>
      </c>
      <c r="JH17" s="9"/>
      <c r="JI17" s="9">
        <v>2220271.69</v>
      </c>
      <c r="JJ17" s="9"/>
      <c r="JK17" s="9"/>
      <c r="JL17" s="10"/>
      <c r="JM17" s="9">
        <v>277125748.63</v>
      </c>
      <c r="JN17" s="9">
        <v>-276822920.44999999</v>
      </c>
      <c r="JO17" s="9">
        <v>527002507.87</v>
      </c>
      <c r="JP17" s="9"/>
      <c r="JQ17" s="9">
        <v>8104574383.6999998</v>
      </c>
      <c r="JR17" s="9">
        <v>2068150858.8</v>
      </c>
      <c r="JS17" s="9"/>
      <c r="JT17" s="9"/>
      <c r="JU17" s="10"/>
      <c r="JV17" s="9">
        <v>10699727750.370001</v>
      </c>
      <c r="JW17" s="9">
        <v>7698764097.9499998</v>
      </c>
      <c r="JX17" s="9">
        <v>385486389.80000001</v>
      </c>
      <c r="JY17" s="9"/>
      <c r="JZ17" s="9">
        <v>2623097042.04</v>
      </c>
      <c r="KA17" s="9"/>
      <c r="KB17" s="10"/>
      <c r="KC17" s="9">
        <v>10707347529.790001</v>
      </c>
      <c r="KD17" s="9">
        <v>-7619779.4199999999</v>
      </c>
      <c r="KE17" s="9">
        <v>-267564.65999999997</v>
      </c>
      <c r="KF17" s="9"/>
      <c r="KG17" s="10"/>
      <c r="KH17" s="9">
        <v>236033095.68000001</v>
      </c>
      <c r="KI17" s="9">
        <v>1453885449.3199999</v>
      </c>
      <c r="KJ17" s="9">
        <v>1689918545</v>
      </c>
      <c r="KK17" s="9">
        <v>372653363.88999999</v>
      </c>
      <c r="KL17" s="9">
        <v>5823378.9199999999</v>
      </c>
      <c r="KM17" s="9">
        <v>30847502.68</v>
      </c>
      <c r="KN17" s="9">
        <v>26023644.670000002</v>
      </c>
      <c r="KO17" s="9">
        <v>16228776.800000001</v>
      </c>
      <c r="KP17" s="9"/>
      <c r="KQ17" s="9"/>
      <c r="KR17" s="9">
        <v>187675.93</v>
      </c>
      <c r="KS17" s="9"/>
      <c r="KT17" s="9"/>
      <c r="KU17" s="9">
        <v>396383839.69</v>
      </c>
      <c r="KV17" s="9"/>
      <c r="KW17" s="9">
        <v>-22635046.469999999</v>
      </c>
      <c r="KX17" s="9">
        <v>-729595.79</v>
      </c>
      <c r="KY17" s="9">
        <v>-876199829.91999996</v>
      </c>
      <c r="KZ17" s="9">
        <v>-1302710508.26</v>
      </c>
      <c r="LA17" s="9">
        <v>1642128351.0699999</v>
      </c>
      <c r="LB17" s="9"/>
      <c r="LC17" s="9"/>
      <c r="LD17" s="9"/>
      <c r="LE17" s="19"/>
      <c r="LF17" s="9">
        <v>520743360.20999998</v>
      </c>
      <c r="LG17" s="9"/>
      <c r="LH17" s="9"/>
      <c r="LI17" s="9"/>
      <c r="LJ17" s="9">
        <v>1689918545</v>
      </c>
      <c r="LK17" s="9">
        <v>1453885449.3199999</v>
      </c>
      <c r="LL17" s="9"/>
      <c r="LM17" s="9"/>
      <c r="LN17" s="9"/>
      <c r="LO17" s="10"/>
      <c r="LP17" s="9">
        <v>236033095.68000001</v>
      </c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11" t="s">
        <v>1711</v>
      </c>
      <c r="MM17" s="11"/>
      <c r="MN17" s="9"/>
      <c r="MO17" s="11" t="s">
        <v>1528</v>
      </c>
      <c r="MP17" s="10"/>
      <c r="MQ17" s="11"/>
      <c r="MR17" s="11"/>
      <c r="MS17" s="11"/>
      <c r="MT17" s="10"/>
      <c r="MU17" s="12"/>
      <c r="MV17" s="9"/>
      <c r="MW17" s="9"/>
      <c r="MX17" s="9">
        <v>0</v>
      </c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>
        <v>401639584.5</v>
      </c>
      <c r="RJ17" s="9">
        <v>21866668.109999999</v>
      </c>
      <c r="RK17" s="9"/>
      <c r="RL17" s="9">
        <v>558609.86</v>
      </c>
      <c r="RM17" s="9"/>
      <c r="RN17" s="9">
        <v>19332189.5</v>
      </c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 t="s">
        <v>1741</v>
      </c>
      <c r="TK17" s="11" t="s">
        <v>1713</v>
      </c>
      <c r="TL17" s="11">
        <v>39767649644.980003</v>
      </c>
      <c r="TM17" s="11"/>
      <c r="TN17" s="11"/>
      <c r="TO17" s="11" t="s">
        <v>1648</v>
      </c>
      <c r="TP17" s="11">
        <v>779381512.58000004</v>
      </c>
      <c r="TQ17" s="11"/>
      <c r="TR17" s="11"/>
      <c r="TS17" s="11" t="s">
        <v>1663</v>
      </c>
      <c r="TT17" s="11">
        <v>445638028.91000003</v>
      </c>
      <c r="TU17" s="11"/>
      <c r="TV17" s="11"/>
      <c r="TW17" s="11" t="s">
        <v>1690</v>
      </c>
      <c r="TX17" s="11">
        <v>35605544.579999998</v>
      </c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>
        <v>0</v>
      </c>
      <c r="VB17" s="11">
        <v>0</v>
      </c>
      <c r="VC17" s="11">
        <v>0</v>
      </c>
      <c r="VD17" s="11">
        <v>0</v>
      </c>
      <c r="VE17" s="11">
        <v>0</v>
      </c>
      <c r="VF17" s="11">
        <v>0</v>
      </c>
      <c r="VG17" s="11">
        <v>0</v>
      </c>
      <c r="VH17" s="11">
        <v>0</v>
      </c>
      <c r="VI17" s="11">
        <v>0</v>
      </c>
      <c r="VJ17" s="11">
        <v>0</v>
      </c>
      <c r="VK17" s="11">
        <v>0</v>
      </c>
      <c r="VL17" s="11">
        <v>0</v>
      </c>
      <c r="VM17" s="11">
        <v>0</v>
      </c>
      <c r="VN17" s="11">
        <v>0</v>
      </c>
      <c r="VO17" s="11">
        <v>0</v>
      </c>
      <c r="VP17" s="11">
        <v>0</v>
      </c>
    </row>
    <row r="18" spans="3:588" ht="13.8">
      <c r="C18" t="s">
        <v>1574</v>
      </c>
      <c r="E18" s="11" t="s">
        <v>1610</v>
      </c>
      <c r="F18" s="9">
        <v>3332669492.6399999</v>
      </c>
      <c r="G18" s="9"/>
      <c r="H18" s="9">
        <v>316757649.20999998</v>
      </c>
      <c r="I18" s="9">
        <v>6779762109.6999998</v>
      </c>
      <c r="J18" s="9">
        <v>2947301982.8200002</v>
      </c>
      <c r="K18" s="9">
        <v>935668274.11000001</v>
      </c>
      <c r="L18" s="9"/>
      <c r="M18" s="9"/>
      <c r="N18" s="9"/>
      <c r="O18" s="9">
        <v>4419803634.3900003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>
        <v>149558618.18000001</v>
      </c>
      <c r="AC18" s="9"/>
      <c r="AD18" s="10"/>
      <c r="AE18" s="9">
        <v>18881521761.049999</v>
      </c>
      <c r="AF18" s="9"/>
      <c r="AG18" s="9"/>
      <c r="AH18" s="9">
        <v>129848717.92</v>
      </c>
      <c r="AI18" s="9"/>
      <c r="AJ18" s="9">
        <v>95435148.599999994</v>
      </c>
      <c r="AK18" s="9">
        <v>91057500</v>
      </c>
      <c r="AL18" s="9">
        <v>8789179984.3999996</v>
      </c>
      <c r="AM18" s="9">
        <v>1533077948.8800001</v>
      </c>
      <c r="AN18" s="9"/>
      <c r="AO18" s="9">
        <v>133947403.7</v>
      </c>
      <c r="AP18" s="9">
        <v>16562068.189999999</v>
      </c>
      <c r="AQ18" s="9"/>
      <c r="AR18" s="9"/>
      <c r="AS18" s="9">
        <v>618052005.94000006</v>
      </c>
      <c r="AT18" s="9"/>
      <c r="AU18" s="9">
        <v>7099900</v>
      </c>
      <c r="AV18" s="9">
        <v>4856653.6399999997</v>
      </c>
      <c r="AW18" s="9">
        <v>299868401.49000001</v>
      </c>
      <c r="AX18" s="9"/>
      <c r="AY18" s="9"/>
      <c r="AZ18" s="9"/>
      <c r="BA18" s="10"/>
      <c r="BB18" s="9">
        <v>11718985732.76</v>
      </c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10"/>
      <c r="BY18" s="9">
        <v>30600507493.810001</v>
      </c>
      <c r="BZ18" s="9">
        <v>3615060000</v>
      </c>
      <c r="CA18" s="9"/>
      <c r="CB18" s="9">
        <v>472923615</v>
      </c>
      <c r="CC18" s="9">
        <v>6168865561.4899998</v>
      </c>
      <c r="CD18" s="9">
        <v>593390865.52999997</v>
      </c>
      <c r="CE18" s="9">
        <v>669874569.78999996</v>
      </c>
      <c r="CF18" s="9">
        <v>113141764.16</v>
      </c>
      <c r="CG18" s="9"/>
      <c r="CH18" s="9">
        <v>41536199.969999999</v>
      </c>
      <c r="CI18" s="9"/>
      <c r="CJ18" s="9">
        <v>3194147147.48</v>
      </c>
      <c r="CK18" s="9"/>
      <c r="CL18" s="9"/>
      <c r="CM18" s="9"/>
      <c r="CN18" s="9">
        <v>845007809.38</v>
      </c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>
        <v>1439460000</v>
      </c>
      <c r="CZ18" s="9"/>
      <c r="DA18" s="10"/>
      <c r="DB18" s="9">
        <v>17153407532.799999</v>
      </c>
      <c r="DC18" s="9">
        <v>5813210000</v>
      </c>
      <c r="DD18" s="9"/>
      <c r="DE18" s="9">
        <v>837219509.34000003</v>
      </c>
      <c r="DF18" s="9"/>
      <c r="DG18" s="9">
        <v>192202319.13</v>
      </c>
      <c r="DH18" s="9"/>
      <c r="DI18" s="9">
        <v>25150851.629999999</v>
      </c>
      <c r="DJ18" s="9">
        <v>123704525.45999999</v>
      </c>
      <c r="DK18" s="9"/>
      <c r="DL18" s="9"/>
      <c r="DM18" s="10"/>
      <c r="DN18" s="9">
        <v>6991487205.5600004</v>
      </c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10"/>
      <c r="EH18" s="9">
        <v>24144894738.360001</v>
      </c>
      <c r="EI18" s="9">
        <v>1000000000</v>
      </c>
      <c r="EJ18" s="9">
        <v>120000000</v>
      </c>
      <c r="EK18" s="9"/>
      <c r="EL18" s="9">
        <v>535011720.91000003</v>
      </c>
      <c r="EM18" s="9"/>
      <c r="EN18" s="9">
        <v>1988122282.5699999</v>
      </c>
      <c r="EO18" s="9"/>
      <c r="EP18" s="9">
        <v>75452554.930000007</v>
      </c>
      <c r="EQ18" s="9">
        <v>183318732.06999999</v>
      </c>
      <c r="ER18" s="9"/>
      <c r="ES18" s="9"/>
      <c r="ET18" s="9"/>
      <c r="EU18" s="9"/>
      <c r="EV18" s="10"/>
      <c r="EW18" s="9">
        <v>3901905290.48</v>
      </c>
      <c r="EX18" s="9">
        <v>2553707464.9699998</v>
      </c>
      <c r="EY18" s="9">
        <v>6455612755.4499998</v>
      </c>
      <c r="EZ18" s="9"/>
      <c r="FA18" s="10"/>
      <c r="FB18" s="9">
        <v>30600507493.810001</v>
      </c>
      <c r="FC18" s="9">
        <v>15194090013.110001</v>
      </c>
      <c r="FD18" s="9">
        <v>15194090013.110001</v>
      </c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>
        <v>15075050731.42</v>
      </c>
      <c r="FT18" s="9">
        <v>13544245425.98</v>
      </c>
      <c r="FU18" s="9"/>
      <c r="FV18" s="9"/>
      <c r="FW18" s="9"/>
      <c r="FX18" s="9">
        <v>39540542.390000001</v>
      </c>
      <c r="FY18" s="9">
        <v>23412320.899999999</v>
      </c>
      <c r="FZ18" s="9">
        <v>629417080.78999996</v>
      </c>
      <c r="GA18" s="9">
        <v>550060957.66999996</v>
      </c>
      <c r="GB18" s="9">
        <v>-62917930.520000003</v>
      </c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>
        <v>1089135.3700000001</v>
      </c>
      <c r="GO18" s="9"/>
      <c r="GP18" s="9"/>
      <c r="GQ18" s="9">
        <v>14225025.52</v>
      </c>
      <c r="GR18" s="9">
        <v>10972677.119999999</v>
      </c>
      <c r="GS18" s="9"/>
      <c r="GT18" s="10"/>
      <c r="GU18" s="9">
        <v>145326119.69999999</v>
      </c>
      <c r="GV18" s="9">
        <v>32126974.52</v>
      </c>
      <c r="GW18" s="9">
        <v>16903415.719999999</v>
      </c>
      <c r="GX18" s="9"/>
      <c r="GY18" s="9"/>
      <c r="GZ18" s="10"/>
      <c r="HA18" s="9">
        <v>160549678.5</v>
      </c>
      <c r="HB18" s="9">
        <v>29197910.890000001</v>
      </c>
      <c r="HC18" s="9"/>
      <c r="HD18" s="9"/>
      <c r="HE18" s="10"/>
      <c r="HF18" s="9">
        <v>131351767.61</v>
      </c>
      <c r="HG18" s="9">
        <v>131351767.61</v>
      </c>
      <c r="HH18" s="9"/>
      <c r="HI18" s="9">
        <v>793641.03</v>
      </c>
      <c r="HJ18" s="9">
        <v>130558126.58</v>
      </c>
      <c r="HK18" s="9"/>
      <c r="HL18" s="9"/>
      <c r="HM18" s="9">
        <v>62097662.840000004</v>
      </c>
      <c r="HN18" s="9">
        <v>193449430.44999999</v>
      </c>
      <c r="HO18" s="9">
        <v>793641.03</v>
      </c>
      <c r="HP18" s="9">
        <v>192655789.41999999</v>
      </c>
      <c r="HQ18" s="9">
        <v>12711485418.82</v>
      </c>
      <c r="HR18" s="9">
        <v>862756.31</v>
      </c>
      <c r="HS18" s="9">
        <v>395962410.10000002</v>
      </c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10"/>
      <c r="IH18" s="9">
        <v>13108310585.23</v>
      </c>
      <c r="II18" s="9"/>
      <c r="IJ18" s="9"/>
      <c r="IK18" s="9">
        <v>8849931015.7900009</v>
      </c>
      <c r="IL18" s="9">
        <v>2317197388.25</v>
      </c>
      <c r="IM18" s="9">
        <v>490177995.30000001</v>
      </c>
      <c r="IN18" s="9">
        <v>444549705.11000001</v>
      </c>
      <c r="IO18" s="9"/>
      <c r="IP18" s="9"/>
      <c r="IQ18" s="9"/>
      <c r="IR18" s="9"/>
      <c r="IS18" s="9"/>
      <c r="IT18" s="9"/>
      <c r="IU18" s="10"/>
      <c r="IV18" s="9">
        <v>12101856104.450001</v>
      </c>
      <c r="IW18" s="9">
        <v>1006454480.78</v>
      </c>
      <c r="IX18" s="9"/>
      <c r="IY18" s="9">
        <v>1089135.3700000001</v>
      </c>
      <c r="IZ18" s="9">
        <v>467113422.06</v>
      </c>
      <c r="JA18" s="9"/>
      <c r="JB18" s="9"/>
      <c r="JC18" s="9"/>
      <c r="JD18" s="10"/>
      <c r="JE18" s="9">
        <v>468202557.43000001</v>
      </c>
      <c r="JF18" s="9">
        <v>2329537290.5100002</v>
      </c>
      <c r="JG18" s="9">
        <v>2400000</v>
      </c>
      <c r="JH18" s="9"/>
      <c r="JI18" s="9"/>
      <c r="JJ18" s="9"/>
      <c r="JK18" s="9"/>
      <c r="JL18" s="10"/>
      <c r="JM18" s="9">
        <v>2331937290.5100002</v>
      </c>
      <c r="JN18" s="9">
        <v>-1863734733.0799999</v>
      </c>
      <c r="JO18" s="9">
        <v>548826833.05999994</v>
      </c>
      <c r="JP18" s="9">
        <v>548826833.05999994</v>
      </c>
      <c r="JQ18" s="9">
        <v>8363223874.3400002</v>
      </c>
      <c r="JR18" s="9">
        <v>2002907313.8699999</v>
      </c>
      <c r="JS18" s="9"/>
      <c r="JT18" s="9"/>
      <c r="JU18" s="10"/>
      <c r="JV18" s="9">
        <v>10914958021.27</v>
      </c>
      <c r="JW18" s="9">
        <v>6284732183.6899996</v>
      </c>
      <c r="JX18" s="9">
        <v>773893255.48000002</v>
      </c>
      <c r="JY18" s="9"/>
      <c r="JZ18" s="9">
        <v>2143758922.47</v>
      </c>
      <c r="KA18" s="9"/>
      <c r="KB18" s="10"/>
      <c r="KC18" s="9">
        <v>9202384361.6399994</v>
      </c>
      <c r="KD18" s="9">
        <v>1712573659.6300001</v>
      </c>
      <c r="KE18" s="9">
        <v>1164547.68</v>
      </c>
      <c r="KF18" s="9"/>
      <c r="KG18" s="10"/>
      <c r="KH18" s="9">
        <v>856457955.00999999</v>
      </c>
      <c r="KI18" s="9">
        <v>2238029316.5500002</v>
      </c>
      <c r="KJ18" s="9">
        <v>3094487271.5599999</v>
      </c>
      <c r="KK18" s="9">
        <v>131351767.61</v>
      </c>
      <c r="KL18" s="9">
        <v>62917930.520000003</v>
      </c>
      <c r="KM18" s="9">
        <v>293371635.80000001</v>
      </c>
      <c r="KN18" s="9">
        <v>18678122.620000001</v>
      </c>
      <c r="KO18" s="9">
        <v>7298336.7999999998</v>
      </c>
      <c r="KP18" s="9"/>
      <c r="KQ18" s="9"/>
      <c r="KR18" s="9">
        <v>-14225025.52</v>
      </c>
      <c r="KS18" s="9">
        <v>-2026602</v>
      </c>
      <c r="KT18" s="9"/>
      <c r="KU18" s="9">
        <v>487869622.20999998</v>
      </c>
      <c r="KV18" s="9">
        <v>-1089135.3700000001</v>
      </c>
      <c r="KW18" s="9">
        <v>-21064460.010000002</v>
      </c>
      <c r="KX18" s="9"/>
      <c r="KY18" s="9">
        <v>102996283.81999999</v>
      </c>
      <c r="KZ18" s="9">
        <v>-160404628.09999999</v>
      </c>
      <c r="LA18" s="9">
        <v>100780632.40000001</v>
      </c>
      <c r="LB18" s="9"/>
      <c r="LC18" s="9"/>
      <c r="LD18" s="9"/>
      <c r="LE18" s="10"/>
      <c r="LF18" s="9">
        <v>1006454480.78</v>
      </c>
      <c r="LG18" s="9"/>
      <c r="LH18" s="9"/>
      <c r="LI18" s="9"/>
      <c r="LJ18" s="9">
        <v>3094487271.5599999</v>
      </c>
      <c r="LK18" s="9">
        <v>2238029316.5500002</v>
      </c>
      <c r="LL18" s="9"/>
      <c r="LM18" s="9"/>
      <c r="LN18" s="9"/>
      <c r="LO18" s="10"/>
      <c r="LP18" s="9">
        <v>856457955.00999999</v>
      </c>
      <c r="LQ18" s="9">
        <v>1882227489.3199999</v>
      </c>
      <c r="LR18" s="9">
        <v>130558126.58</v>
      </c>
      <c r="LS18" s="9"/>
      <c r="LT18" s="9">
        <v>21626000</v>
      </c>
      <c r="LU18" s="9"/>
      <c r="LV18" s="9"/>
      <c r="LW18" s="9"/>
      <c r="LX18" s="9">
        <v>1988122282.5699999</v>
      </c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11" t="s">
        <v>1730</v>
      </c>
      <c r="MM18" s="11"/>
      <c r="MN18" s="9"/>
      <c r="MO18" s="11" t="s">
        <v>1528</v>
      </c>
      <c r="MP18" s="10"/>
      <c r="MQ18" s="11"/>
      <c r="MR18" s="11"/>
      <c r="MS18" s="11"/>
      <c r="MT18" s="10"/>
      <c r="MU18" s="12"/>
      <c r="MV18" s="9">
        <v>385049786.94</v>
      </c>
      <c r="MW18" s="9">
        <v>3679861339.9699998</v>
      </c>
      <c r="MX18" s="9">
        <v>329870248.00999999</v>
      </c>
      <c r="MY18" s="9"/>
      <c r="MZ18" s="9"/>
      <c r="NA18" s="9"/>
      <c r="NB18" s="9"/>
      <c r="NC18" s="9">
        <v>0</v>
      </c>
      <c r="ND18" s="9">
        <v>3543319851.2199998</v>
      </c>
      <c r="NE18" s="9">
        <v>2010241902.3399999</v>
      </c>
      <c r="NF18" s="9"/>
      <c r="NG18" s="9">
        <v>1533077948.8800001</v>
      </c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>
        <v>780279133.55999994</v>
      </c>
      <c r="NU18" s="9">
        <v>162227127.62</v>
      </c>
      <c r="NV18" s="9"/>
      <c r="NW18" s="9">
        <v>618052005.94000006</v>
      </c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>
        <v>3248441637.7800002</v>
      </c>
      <c r="PC18" s="9">
        <v>72373733.079999998</v>
      </c>
      <c r="PD18" s="9"/>
      <c r="PE18" s="9">
        <v>1641088.3</v>
      </c>
      <c r="PF18" s="9"/>
      <c r="PG18" s="9"/>
      <c r="PH18" s="9">
        <v>10213033.48</v>
      </c>
      <c r="PI18" s="9">
        <v>3332669492.6399999</v>
      </c>
      <c r="PJ18" s="9">
        <v>3576180000</v>
      </c>
      <c r="PK18" s="9"/>
      <c r="PL18" s="9"/>
      <c r="PM18" s="9"/>
      <c r="PN18" s="9"/>
      <c r="PO18" s="9"/>
      <c r="PP18" s="9">
        <v>38880000</v>
      </c>
      <c r="PQ18" s="9">
        <v>3615060000</v>
      </c>
      <c r="PR18" s="9">
        <v>6081140000</v>
      </c>
      <c r="PS18" s="9"/>
      <c r="PT18" s="9"/>
      <c r="PU18" s="9"/>
      <c r="PV18" s="9"/>
      <c r="PW18" s="9"/>
      <c r="PX18" s="9"/>
      <c r="PY18" s="9">
        <v>6081140000</v>
      </c>
      <c r="PZ18" s="9">
        <v>9696200000</v>
      </c>
      <c r="QA18" s="9">
        <v>267930000</v>
      </c>
      <c r="QB18" s="9"/>
      <c r="QC18" s="9">
        <v>1439460000</v>
      </c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>
        <v>62039038.18</v>
      </c>
      <c r="RD18" s="9">
        <v>878892.34</v>
      </c>
      <c r="RE18" s="9"/>
      <c r="RF18" s="9"/>
      <c r="RG18" s="9"/>
      <c r="RH18" s="9"/>
      <c r="RI18" s="9">
        <v>487869622.20999998</v>
      </c>
      <c r="RJ18" s="9">
        <v>12775877.25</v>
      </c>
      <c r="RK18" s="9"/>
      <c r="RL18" s="9">
        <v>1164547.68</v>
      </c>
      <c r="RM18" s="9"/>
      <c r="RN18" s="9">
        <v>73802665.030000001</v>
      </c>
      <c r="RO18" s="9"/>
      <c r="RP18" s="9"/>
      <c r="RQ18" s="9"/>
      <c r="RR18" s="9"/>
      <c r="RS18" s="9">
        <v>8075781.7699999996</v>
      </c>
      <c r="RT18" s="9">
        <v>398083357.63</v>
      </c>
      <c r="RU18" s="9"/>
      <c r="RV18" s="9">
        <v>72862364.329999998</v>
      </c>
      <c r="RW18" s="9"/>
      <c r="RX18" s="9"/>
      <c r="RY18" s="9">
        <v>6482689.3200000003</v>
      </c>
      <c r="RZ18" s="9">
        <v>1346070.42</v>
      </c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>
        <v>19745756.780000001</v>
      </c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 t="s">
        <v>1742</v>
      </c>
      <c r="TK18" s="11" t="s">
        <v>1754</v>
      </c>
      <c r="TL18" s="11">
        <v>6691497753.1700001</v>
      </c>
      <c r="TM18" s="11">
        <v>5878061013.7600002</v>
      </c>
      <c r="TN18" s="11">
        <v>813436739.40999997</v>
      </c>
      <c r="TO18" s="11" t="s">
        <v>1664</v>
      </c>
      <c r="TP18" s="11">
        <v>4089238445.48</v>
      </c>
      <c r="TQ18" s="11">
        <v>3490416849.75</v>
      </c>
      <c r="TR18" s="11">
        <v>598821595.73000002</v>
      </c>
      <c r="TS18" s="11" t="s">
        <v>1679</v>
      </c>
      <c r="TT18" s="11">
        <v>2541114450.2800002</v>
      </c>
      <c r="TU18" s="11">
        <v>2448024995.4899998</v>
      </c>
      <c r="TV18" s="11">
        <v>93089454.790000007</v>
      </c>
      <c r="TW18" s="11" t="s">
        <v>1691</v>
      </c>
      <c r="TX18" s="11">
        <v>1300948427.2</v>
      </c>
      <c r="TY18" s="11">
        <v>1273588466.1800001</v>
      </c>
      <c r="TZ18" s="11">
        <v>27359961.02</v>
      </c>
      <c r="UA18" s="11" t="s">
        <v>1700</v>
      </c>
      <c r="UB18" s="11">
        <v>436105641.52999997</v>
      </c>
      <c r="UC18" s="11">
        <v>358685561.38999999</v>
      </c>
      <c r="UD18" s="11">
        <v>77420080.140000001</v>
      </c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>
        <v>5168293683.3299999</v>
      </c>
      <c r="VB18" s="11">
        <v>68.12</v>
      </c>
      <c r="VC18" s="11">
        <v>258414684.16999999</v>
      </c>
      <c r="VD18" s="11">
        <v>1499875309.46</v>
      </c>
      <c r="VE18" s="11">
        <v>19.77</v>
      </c>
      <c r="VF18" s="11">
        <v>149987530.97</v>
      </c>
      <c r="VG18" s="11">
        <v>525569463.68000001</v>
      </c>
      <c r="VH18" s="11">
        <v>6.93</v>
      </c>
      <c r="VI18" s="11">
        <v>157670839.13</v>
      </c>
      <c r="VJ18" s="11">
        <v>393026785.05000001</v>
      </c>
      <c r="VK18" s="11">
        <v>5.17</v>
      </c>
      <c r="VL18" s="11">
        <v>240930077.55000001</v>
      </c>
      <c r="VM18" s="11">
        <v>0</v>
      </c>
      <c r="VN18" s="11">
        <v>0</v>
      </c>
      <c r="VO18" s="11">
        <v>0</v>
      </c>
      <c r="VP18" s="11">
        <v>0</v>
      </c>
    </row>
    <row r="19" spans="3:588" ht="13.8">
      <c r="C19" t="s">
        <v>1575</v>
      </c>
      <c r="E19" s="11" t="s">
        <v>1611</v>
      </c>
      <c r="F19" s="9">
        <v>5055985970.0699997</v>
      </c>
      <c r="G19" s="9"/>
      <c r="H19" s="9"/>
      <c r="I19" s="9">
        <v>1268065912.6900001</v>
      </c>
      <c r="J19" s="9">
        <v>2282899873.7199998</v>
      </c>
      <c r="K19" s="9">
        <v>329721155.69</v>
      </c>
      <c r="L19" s="9"/>
      <c r="M19" s="9">
        <v>100000</v>
      </c>
      <c r="N19" s="9">
        <v>425378.31</v>
      </c>
      <c r="O19" s="9">
        <v>19054942424.439999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>
        <v>148710998.63999999</v>
      </c>
      <c r="AC19" s="9"/>
      <c r="AD19" s="10"/>
      <c r="AE19" s="9">
        <v>28140851713.560001</v>
      </c>
      <c r="AF19" s="9"/>
      <c r="AG19" s="9"/>
      <c r="AH19" s="9">
        <v>462893822.94</v>
      </c>
      <c r="AI19" s="9"/>
      <c r="AJ19" s="9">
        <v>511120077.39999998</v>
      </c>
      <c r="AK19" s="9">
        <v>641272654.74000001</v>
      </c>
      <c r="AL19" s="9">
        <v>563391674.61000001</v>
      </c>
      <c r="AM19" s="9">
        <v>1047718818.02</v>
      </c>
      <c r="AN19" s="9"/>
      <c r="AO19" s="9">
        <v>14973220447.65</v>
      </c>
      <c r="AP19" s="9"/>
      <c r="AQ19" s="9"/>
      <c r="AR19" s="9"/>
      <c r="AS19" s="9">
        <v>6856001352.1899996</v>
      </c>
      <c r="AT19" s="9"/>
      <c r="AU19" s="9">
        <v>8938665.4900000002</v>
      </c>
      <c r="AV19" s="9">
        <v>18543101</v>
      </c>
      <c r="AW19" s="9">
        <v>32408877.800000001</v>
      </c>
      <c r="AX19" s="9"/>
      <c r="AY19" s="9">
        <v>449900000</v>
      </c>
      <c r="AZ19" s="9"/>
      <c r="BA19" s="10"/>
      <c r="BB19" s="9">
        <v>25565409491.84</v>
      </c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10"/>
      <c r="BY19" s="9">
        <v>53706261205.400002</v>
      </c>
      <c r="BZ19" s="9">
        <v>108853000</v>
      </c>
      <c r="CA19" s="9"/>
      <c r="CB19" s="9"/>
      <c r="CC19" s="9">
        <v>741018297.69000006</v>
      </c>
      <c r="CD19" s="9">
        <v>368191710.88999999</v>
      </c>
      <c r="CE19" s="9">
        <v>55742831.119999997</v>
      </c>
      <c r="CF19" s="9">
        <v>334654032.5</v>
      </c>
      <c r="CG19" s="9"/>
      <c r="CH19" s="9">
        <v>212078931.78</v>
      </c>
      <c r="CI19" s="9">
        <v>696067.2</v>
      </c>
      <c r="CJ19" s="9">
        <v>656607582.25</v>
      </c>
      <c r="CK19" s="9"/>
      <c r="CL19" s="9"/>
      <c r="CM19" s="9"/>
      <c r="CN19" s="9">
        <v>1904561233.3299999</v>
      </c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10"/>
      <c r="DB19" s="9">
        <v>4382403686.7600002</v>
      </c>
      <c r="DC19" s="9">
        <v>14632185111.75</v>
      </c>
      <c r="DD19" s="9">
        <v>8273038051.9099998</v>
      </c>
      <c r="DE19" s="9">
        <v>5297649804.3000002</v>
      </c>
      <c r="DF19" s="9"/>
      <c r="DG19" s="9">
        <v>651573993.19000006</v>
      </c>
      <c r="DH19" s="9"/>
      <c r="DI19" s="9"/>
      <c r="DJ19" s="9"/>
      <c r="DK19" s="9"/>
      <c r="DL19" s="9"/>
      <c r="DM19" s="10"/>
      <c r="DN19" s="9">
        <v>28854446961.150002</v>
      </c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10"/>
      <c r="EH19" s="9">
        <v>33236850647.91</v>
      </c>
      <c r="EI19" s="9">
        <v>2000000000</v>
      </c>
      <c r="EJ19" s="9"/>
      <c r="EK19" s="9"/>
      <c r="EL19" s="9">
        <v>17068350843.16</v>
      </c>
      <c r="EM19" s="9">
        <v>1720689.71</v>
      </c>
      <c r="EN19" s="9">
        <v>617039944.39999998</v>
      </c>
      <c r="EO19" s="9"/>
      <c r="EP19" s="9"/>
      <c r="EQ19" s="9"/>
      <c r="ER19" s="9"/>
      <c r="ES19" s="9"/>
      <c r="ET19" s="9"/>
      <c r="EU19" s="9"/>
      <c r="EV19" s="10"/>
      <c r="EW19" s="9">
        <v>19687111477.27</v>
      </c>
      <c r="EX19" s="9">
        <v>782299080.22000003</v>
      </c>
      <c r="EY19" s="9">
        <v>20469410557.490002</v>
      </c>
      <c r="EZ19" s="9"/>
      <c r="FA19" s="10"/>
      <c r="FB19" s="9">
        <v>53706261205.400002</v>
      </c>
      <c r="FC19" s="9">
        <v>3554022893.8899999</v>
      </c>
      <c r="FD19" s="9">
        <v>3554022893.8899999</v>
      </c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>
        <v>3493190995.4400001</v>
      </c>
      <c r="FT19" s="9">
        <v>3049594339.3200002</v>
      </c>
      <c r="FU19" s="9"/>
      <c r="FV19" s="9"/>
      <c r="FW19" s="9"/>
      <c r="FX19" s="9">
        <v>22741580.309999999</v>
      </c>
      <c r="FY19" s="9">
        <v>29080135.260000002</v>
      </c>
      <c r="FZ19" s="9">
        <v>292828675.81999999</v>
      </c>
      <c r="GA19" s="9">
        <v>54978182.520000003</v>
      </c>
      <c r="GB19" s="9">
        <v>-42080091.090000004</v>
      </c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>
        <v>12451601.380000001</v>
      </c>
      <c r="GO19" s="9">
        <v>8683679.0800000001</v>
      </c>
      <c r="GP19" s="9"/>
      <c r="GQ19" s="9">
        <v>205353.16</v>
      </c>
      <c r="GR19" s="9">
        <v>252695926.94</v>
      </c>
      <c r="GS19" s="9"/>
      <c r="GT19" s="10"/>
      <c r="GU19" s="9">
        <v>326184779.93000001</v>
      </c>
      <c r="GV19" s="9">
        <v>4628428.79</v>
      </c>
      <c r="GW19" s="9">
        <v>4609923.62</v>
      </c>
      <c r="GX19" s="9"/>
      <c r="GY19" s="9"/>
      <c r="GZ19" s="10"/>
      <c r="HA19" s="9">
        <v>326203285.10000002</v>
      </c>
      <c r="HB19" s="9">
        <v>60678340</v>
      </c>
      <c r="HC19" s="9"/>
      <c r="HD19" s="9"/>
      <c r="HE19" s="10"/>
      <c r="HF19" s="9">
        <v>265524945.09999999</v>
      </c>
      <c r="HG19" s="9">
        <v>265524945.09999999</v>
      </c>
      <c r="HH19" s="9"/>
      <c r="HI19" s="9">
        <v>5189846.95</v>
      </c>
      <c r="HJ19" s="9">
        <v>260335098.15000001</v>
      </c>
      <c r="HK19" s="9"/>
      <c r="HL19" s="9"/>
      <c r="HM19" s="9"/>
      <c r="HN19" s="9">
        <v>265524945.09999999</v>
      </c>
      <c r="HO19" s="9">
        <v>5189846.95</v>
      </c>
      <c r="HP19" s="9">
        <v>260335098.15000001</v>
      </c>
      <c r="HQ19" s="9">
        <v>4157338356.0799999</v>
      </c>
      <c r="HR19" s="9">
        <v>7307685.1799999997</v>
      </c>
      <c r="HS19" s="9">
        <v>3966042084.8200002</v>
      </c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10"/>
      <c r="IH19" s="9">
        <v>8130688126.0799999</v>
      </c>
      <c r="II19" s="9"/>
      <c r="IJ19" s="9"/>
      <c r="IK19" s="9">
        <v>6920265171.2200003</v>
      </c>
      <c r="IL19" s="9">
        <v>250481563.99000001</v>
      </c>
      <c r="IM19" s="9">
        <v>113061382.40000001</v>
      </c>
      <c r="IN19" s="9">
        <v>1048974720.8099999</v>
      </c>
      <c r="IO19" s="9"/>
      <c r="IP19" s="9"/>
      <c r="IQ19" s="9"/>
      <c r="IR19" s="9"/>
      <c r="IS19" s="9"/>
      <c r="IT19" s="9"/>
      <c r="IU19" s="10"/>
      <c r="IV19" s="9">
        <v>8332782838.4200001</v>
      </c>
      <c r="IW19" s="9">
        <v>-202094712.34</v>
      </c>
      <c r="IX19" s="9">
        <v>732910000</v>
      </c>
      <c r="IY19" s="9">
        <v>25299464.350000001</v>
      </c>
      <c r="IZ19" s="9">
        <v>90204</v>
      </c>
      <c r="JA19" s="9"/>
      <c r="JB19" s="9">
        <v>282411840.13999999</v>
      </c>
      <c r="JC19" s="9"/>
      <c r="JD19" s="10"/>
      <c r="JE19" s="9">
        <v>1040711508.49</v>
      </c>
      <c r="JF19" s="9">
        <v>2547098992.2800002</v>
      </c>
      <c r="JG19" s="9">
        <v>774816200.94000006</v>
      </c>
      <c r="JH19" s="9"/>
      <c r="JI19" s="9">
        <v>160394831.91</v>
      </c>
      <c r="JJ19" s="9">
        <v>105433115.45999999</v>
      </c>
      <c r="JK19" s="9"/>
      <c r="JL19" s="10"/>
      <c r="JM19" s="9">
        <v>3587743140.5900002</v>
      </c>
      <c r="JN19" s="9">
        <v>-2547031632.0999999</v>
      </c>
      <c r="JO19" s="9">
        <v>582803524.72000003</v>
      </c>
      <c r="JP19" s="9"/>
      <c r="JQ19" s="9">
        <v>8017332900</v>
      </c>
      <c r="JR19" s="9">
        <v>400287817.30000001</v>
      </c>
      <c r="JS19" s="9"/>
      <c r="JT19" s="9"/>
      <c r="JU19" s="10"/>
      <c r="JV19" s="9">
        <v>9000424242.0200005</v>
      </c>
      <c r="JW19" s="9">
        <v>4382814176.3199997</v>
      </c>
      <c r="JX19" s="9">
        <v>1046487447.55</v>
      </c>
      <c r="JY19" s="9"/>
      <c r="JZ19" s="9">
        <v>646434426.94000006</v>
      </c>
      <c r="KA19" s="9"/>
      <c r="KB19" s="10"/>
      <c r="KC19" s="9">
        <v>6075736050.8100004</v>
      </c>
      <c r="KD19" s="9">
        <v>2924688191.21</v>
      </c>
      <c r="KE19" s="9"/>
      <c r="KF19" s="9"/>
      <c r="KG19" s="10"/>
      <c r="KH19" s="9">
        <v>175561846.77000001</v>
      </c>
      <c r="KI19" s="9">
        <v>4782224123.3000002</v>
      </c>
      <c r="KJ19" s="9">
        <v>4957785970.0699997</v>
      </c>
      <c r="KK19" s="9">
        <v>265524945.09999999</v>
      </c>
      <c r="KL19" s="9">
        <v>42080091.090000004</v>
      </c>
      <c r="KM19" s="9">
        <v>59277698.140000001</v>
      </c>
      <c r="KN19" s="9">
        <v>82116173.540000007</v>
      </c>
      <c r="KO19" s="9">
        <v>2957119.38</v>
      </c>
      <c r="KP19" s="9"/>
      <c r="KQ19" s="9"/>
      <c r="KR19" s="9">
        <v>-205353.16</v>
      </c>
      <c r="KS19" s="9">
        <v>715843.44</v>
      </c>
      <c r="KT19" s="9"/>
      <c r="KU19" s="9">
        <v>72132361.670000002</v>
      </c>
      <c r="KV19" s="9">
        <v>-12451601.380000001</v>
      </c>
      <c r="KW19" s="9">
        <v>-24084812.93</v>
      </c>
      <c r="KX19" s="9"/>
      <c r="KY19" s="9">
        <v>-4284680022.5300002</v>
      </c>
      <c r="KZ19" s="9">
        <v>2016772237.24</v>
      </c>
      <c r="LA19" s="9">
        <v>1577750608.0599999</v>
      </c>
      <c r="LB19" s="9"/>
      <c r="LC19" s="9"/>
      <c r="LD19" s="9"/>
      <c r="LE19" s="10"/>
      <c r="LF19" s="9">
        <v>-202094712.34</v>
      </c>
      <c r="LG19" s="9"/>
      <c r="LH19" s="9"/>
      <c r="LI19" s="9"/>
      <c r="LJ19" s="9">
        <v>4957785970.0699997</v>
      </c>
      <c r="LK19" s="9">
        <v>4782224123.3000002</v>
      </c>
      <c r="LL19" s="9"/>
      <c r="LM19" s="9"/>
      <c r="LN19" s="9"/>
      <c r="LO19" s="10"/>
      <c r="LP19" s="9">
        <v>175561846.77000001</v>
      </c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11" t="s">
        <v>1587</v>
      </c>
      <c r="MM19" s="11"/>
      <c r="MN19" s="9"/>
      <c r="MO19" s="11" t="s">
        <v>1528</v>
      </c>
      <c r="MP19" s="10"/>
      <c r="MQ19" s="11"/>
      <c r="MR19" s="11"/>
      <c r="MS19" s="11"/>
      <c r="MT19" s="10"/>
      <c r="MU19" s="12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9"/>
      <c r="QE19" s="9"/>
      <c r="QF19" s="9"/>
      <c r="QG19" s="9"/>
      <c r="QH19" s="9"/>
      <c r="QI19" s="9"/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>
        <v>72132361.670000002</v>
      </c>
      <c r="RJ19" s="9">
        <v>18664630.989999998</v>
      </c>
      <c r="RK19" s="9"/>
      <c r="RL19" s="9"/>
      <c r="RM19" s="9">
        <v>1510451.84</v>
      </c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9"/>
      <c r="RZ19" s="9"/>
      <c r="SA19" s="9"/>
      <c r="SB19" s="9"/>
      <c r="SC19" s="9"/>
      <c r="SD19" s="9"/>
      <c r="SE19" s="9"/>
      <c r="SF19" s="9"/>
      <c r="SG19" s="9"/>
      <c r="SH19" s="9"/>
      <c r="SI19" s="9"/>
      <c r="SJ19" s="9"/>
      <c r="SK19" s="9"/>
      <c r="SL19" s="9"/>
      <c r="SM19" s="9"/>
      <c r="SN19" s="9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</row>
    <row r="20" spans="3:588" ht="13.8">
      <c r="C20" t="s">
        <v>1576</v>
      </c>
      <c r="E20" s="11" t="s">
        <v>1612</v>
      </c>
      <c r="F20" s="9">
        <v>38832561061.900002</v>
      </c>
      <c r="G20" s="9">
        <v>10850000</v>
      </c>
      <c r="H20" s="9">
        <v>7945825955.3900003</v>
      </c>
      <c r="I20" s="9">
        <v>4708127509.1000004</v>
      </c>
      <c r="J20" s="9">
        <v>4596400092.1199999</v>
      </c>
      <c r="K20" s="9">
        <v>6658059720.3400002</v>
      </c>
      <c r="L20" s="9"/>
      <c r="M20" s="9">
        <v>6976803.5599999996</v>
      </c>
      <c r="N20" s="9">
        <v>188154926.25999999</v>
      </c>
      <c r="O20" s="9">
        <v>23080442788.869999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>
        <v>3617550584.4400001</v>
      </c>
      <c r="AC20" s="9"/>
      <c r="AD20" s="10"/>
      <c r="AE20" s="9">
        <v>89644949441.979996</v>
      </c>
      <c r="AF20" s="9"/>
      <c r="AG20" s="9"/>
      <c r="AH20" s="9"/>
      <c r="AI20" s="9"/>
      <c r="AJ20" s="9">
        <v>440884289.26999998</v>
      </c>
      <c r="AK20" s="9">
        <v>663211478.07000005</v>
      </c>
      <c r="AL20" s="9">
        <v>1404271787.1700001</v>
      </c>
      <c r="AM20" s="9">
        <v>69612913533.509995</v>
      </c>
      <c r="AN20" s="9">
        <v>130908454.73</v>
      </c>
      <c r="AO20" s="9">
        <v>15705115239.15</v>
      </c>
      <c r="AP20" s="9">
        <v>1026721510.27</v>
      </c>
      <c r="AQ20" s="9"/>
      <c r="AR20" s="9"/>
      <c r="AS20" s="9">
        <v>5783824372.0100002</v>
      </c>
      <c r="AT20" s="9">
        <v>17767383.48</v>
      </c>
      <c r="AU20" s="9">
        <v>608433482.13</v>
      </c>
      <c r="AV20" s="9">
        <v>1137512884.3399999</v>
      </c>
      <c r="AW20" s="9">
        <v>815691198.17999995</v>
      </c>
      <c r="AX20" s="9">
        <v>9658333.3399999999</v>
      </c>
      <c r="AY20" s="9">
        <v>6028687708.8100004</v>
      </c>
      <c r="AZ20" s="9"/>
      <c r="BA20" s="10"/>
      <c r="BB20" s="9">
        <v>104523125210.17</v>
      </c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10"/>
      <c r="BY20" s="9">
        <v>194168074652.14999</v>
      </c>
      <c r="BZ20" s="9">
        <v>34735596278.889999</v>
      </c>
      <c r="CA20" s="9"/>
      <c r="CB20" s="9">
        <v>39686957620.669998</v>
      </c>
      <c r="CC20" s="9">
        <v>15400368939.639999</v>
      </c>
      <c r="CD20" s="9">
        <v>2125016802.73</v>
      </c>
      <c r="CE20" s="9">
        <v>2707066728.3499999</v>
      </c>
      <c r="CF20" s="9">
        <v>685137251.44000006</v>
      </c>
      <c r="CG20" s="9"/>
      <c r="CH20" s="9">
        <v>1181278929.6199999</v>
      </c>
      <c r="CI20" s="9">
        <v>152332978.06</v>
      </c>
      <c r="CJ20" s="9">
        <v>6916223985.5600004</v>
      </c>
      <c r="CK20" s="9"/>
      <c r="CL20" s="9"/>
      <c r="CM20" s="9"/>
      <c r="CN20" s="9">
        <v>14252995650.200001</v>
      </c>
      <c r="CO20" s="9"/>
      <c r="CP20" s="9"/>
      <c r="CQ20" s="9">
        <v>134184506.06999999</v>
      </c>
      <c r="CR20" s="9"/>
      <c r="CS20" s="9">
        <v>45823187.5</v>
      </c>
      <c r="CT20" s="9"/>
      <c r="CU20" s="9"/>
      <c r="CV20" s="9"/>
      <c r="CW20" s="9"/>
      <c r="CX20" s="9"/>
      <c r="CY20" s="9">
        <v>2056112011.6900001</v>
      </c>
      <c r="CZ20" s="9"/>
      <c r="DA20" s="10"/>
      <c r="DB20" s="9">
        <v>120079094870.42</v>
      </c>
      <c r="DC20" s="9">
        <v>9929373576.5499992</v>
      </c>
      <c r="DD20" s="9">
        <v>18774191018.02</v>
      </c>
      <c r="DE20" s="9">
        <v>8814418044.7199993</v>
      </c>
      <c r="DF20" s="9"/>
      <c r="DG20" s="9">
        <v>695708247.91999996</v>
      </c>
      <c r="DH20" s="9">
        <v>1546688499.5599999</v>
      </c>
      <c r="DI20" s="9">
        <v>92789116.590000004</v>
      </c>
      <c r="DJ20" s="9">
        <v>1132905953.47</v>
      </c>
      <c r="DK20" s="9"/>
      <c r="DL20" s="9"/>
      <c r="DM20" s="10"/>
      <c r="DN20" s="9">
        <v>40986074456.830002</v>
      </c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10"/>
      <c r="EH20" s="9">
        <v>161065169327.25</v>
      </c>
      <c r="EI20" s="9">
        <v>19432090000</v>
      </c>
      <c r="EJ20" s="9">
        <v>937051886.79999995</v>
      </c>
      <c r="EK20" s="9"/>
      <c r="EL20" s="9">
        <v>-496583536.60000002</v>
      </c>
      <c r="EM20" s="9">
        <v>19954513.850000001</v>
      </c>
      <c r="EN20" s="9">
        <v>-9901655550.3999996</v>
      </c>
      <c r="EO20" s="9"/>
      <c r="EP20" s="9">
        <v>-7973109.2699999996</v>
      </c>
      <c r="EQ20" s="9">
        <v>173951634.33000001</v>
      </c>
      <c r="ER20" s="9"/>
      <c r="ES20" s="9"/>
      <c r="ET20" s="9"/>
      <c r="EU20" s="9"/>
      <c r="EV20" s="10"/>
      <c r="EW20" s="9">
        <v>10156835838.709999</v>
      </c>
      <c r="EX20" s="9">
        <v>22946069486.189999</v>
      </c>
      <c r="EY20" s="9">
        <v>33102905324.900002</v>
      </c>
      <c r="EZ20" s="9"/>
      <c r="FA20" s="10"/>
      <c r="FB20" s="9">
        <v>194168074652.14999</v>
      </c>
      <c r="FC20" s="9">
        <v>148013809462.01001</v>
      </c>
      <c r="FD20" s="9">
        <v>147930754466.76001</v>
      </c>
      <c r="FE20" s="9">
        <v>83054995.25</v>
      </c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>
        <v>147066754751.41</v>
      </c>
      <c r="FT20" s="9">
        <v>131317184754.14999</v>
      </c>
      <c r="FU20" s="9">
        <v>1929770.3</v>
      </c>
      <c r="FV20" s="9">
        <v>284327.48</v>
      </c>
      <c r="FW20" s="9"/>
      <c r="FX20" s="9">
        <v>1303822513.0999999</v>
      </c>
      <c r="FY20" s="9">
        <v>1258622697.8900001</v>
      </c>
      <c r="FZ20" s="9">
        <v>4851378996.21</v>
      </c>
      <c r="GA20" s="9">
        <v>6116594260.3299999</v>
      </c>
      <c r="GB20" s="9">
        <v>-448697888.42000002</v>
      </c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>
        <v>111331860.42</v>
      </c>
      <c r="GO20" s="9">
        <v>-716438.57</v>
      </c>
      <c r="GP20" s="9"/>
      <c r="GQ20" s="9">
        <v>71465953.200000003</v>
      </c>
      <c r="GR20" s="9">
        <v>133440158.25</v>
      </c>
      <c r="GS20" s="9"/>
      <c r="GT20" s="10"/>
      <c r="GU20" s="9">
        <v>1263292682.47</v>
      </c>
      <c r="GV20" s="9">
        <v>476964395.85000002</v>
      </c>
      <c r="GW20" s="9">
        <v>140095873.19999999</v>
      </c>
      <c r="GX20" s="9"/>
      <c r="GY20" s="9"/>
      <c r="GZ20" s="10"/>
      <c r="HA20" s="9">
        <v>1600161205.1199999</v>
      </c>
      <c r="HB20" s="9">
        <v>1083186724.75</v>
      </c>
      <c r="HC20" s="9"/>
      <c r="HD20" s="9"/>
      <c r="HE20" s="10"/>
      <c r="HF20" s="9">
        <v>516974480.37</v>
      </c>
      <c r="HG20" s="9">
        <v>516974480.37</v>
      </c>
      <c r="HH20" s="9"/>
      <c r="HI20" s="9">
        <v>1732916832.6099999</v>
      </c>
      <c r="HJ20" s="9">
        <v>-1215942352.24</v>
      </c>
      <c r="HK20" s="9"/>
      <c r="HL20" s="9"/>
      <c r="HM20" s="9">
        <v>-20323521.210000001</v>
      </c>
      <c r="HN20" s="9">
        <v>496650959.16000003</v>
      </c>
      <c r="HO20" s="9">
        <v>1722367750.1800001</v>
      </c>
      <c r="HP20" s="9">
        <v>-1225716791.02</v>
      </c>
      <c r="HQ20" s="9">
        <v>84671777688.320007</v>
      </c>
      <c r="HR20" s="9">
        <v>254778734.08000001</v>
      </c>
      <c r="HS20" s="9">
        <v>2516873187.5900002</v>
      </c>
      <c r="HT20" s="9"/>
      <c r="HU20" s="9">
        <v>-11101075.91</v>
      </c>
      <c r="HV20" s="9"/>
      <c r="HW20" s="9"/>
      <c r="HX20" s="9">
        <v>80935373.209999993</v>
      </c>
      <c r="HY20" s="9"/>
      <c r="HZ20" s="9"/>
      <c r="IA20" s="9"/>
      <c r="IB20" s="9"/>
      <c r="IC20" s="9"/>
      <c r="ID20" s="9">
        <v>-44852920.479999997</v>
      </c>
      <c r="IE20" s="9"/>
      <c r="IF20" s="9"/>
      <c r="IG20" s="10"/>
      <c r="IH20" s="9">
        <v>87468410986.809998</v>
      </c>
      <c r="II20" s="9"/>
      <c r="IJ20" s="9"/>
      <c r="IK20" s="9">
        <v>61978842541.910004</v>
      </c>
      <c r="IL20" s="9">
        <v>14309359788.32</v>
      </c>
      <c r="IM20" s="9">
        <v>5892179732.6300001</v>
      </c>
      <c r="IN20" s="9">
        <v>2801805049.04</v>
      </c>
      <c r="IO20" s="9">
        <v>-62700000</v>
      </c>
      <c r="IP20" s="9">
        <v>2524502.29</v>
      </c>
      <c r="IQ20" s="9"/>
      <c r="IR20" s="9">
        <v>2167955.2200000002</v>
      </c>
      <c r="IS20" s="9"/>
      <c r="IT20" s="9"/>
      <c r="IU20" s="10"/>
      <c r="IV20" s="9">
        <v>84924179569.410004</v>
      </c>
      <c r="IW20" s="9">
        <v>2544231417.4000001</v>
      </c>
      <c r="IX20" s="9">
        <v>42392065.640000001</v>
      </c>
      <c r="IY20" s="9">
        <v>66117685.659999996</v>
      </c>
      <c r="IZ20" s="9">
        <v>138073773.65000001</v>
      </c>
      <c r="JA20" s="9"/>
      <c r="JB20" s="9">
        <v>5500101776.8000002</v>
      </c>
      <c r="JC20" s="9"/>
      <c r="JD20" s="10"/>
      <c r="JE20" s="9">
        <v>5746685301.75</v>
      </c>
      <c r="JF20" s="9">
        <v>3318490914.75</v>
      </c>
      <c r="JG20" s="9">
        <v>2199697821.73</v>
      </c>
      <c r="JH20" s="9"/>
      <c r="JI20" s="9"/>
      <c r="JJ20" s="9">
        <v>5685902337.6099997</v>
      </c>
      <c r="JK20" s="9"/>
      <c r="JL20" s="10"/>
      <c r="JM20" s="9">
        <v>11204091074.09</v>
      </c>
      <c r="JN20" s="9">
        <v>-5457405772.3400002</v>
      </c>
      <c r="JO20" s="9">
        <v>3059485000</v>
      </c>
      <c r="JP20" s="9">
        <v>2123210000</v>
      </c>
      <c r="JQ20" s="9">
        <v>58980107835.559998</v>
      </c>
      <c r="JR20" s="9">
        <v>36780140805.800003</v>
      </c>
      <c r="JS20" s="9"/>
      <c r="JT20" s="9"/>
      <c r="JU20" s="10"/>
      <c r="JV20" s="9">
        <v>98819733641.360001</v>
      </c>
      <c r="JW20" s="9">
        <v>54185610878.540001</v>
      </c>
      <c r="JX20" s="9">
        <v>6343248038.7200003</v>
      </c>
      <c r="JY20" s="9">
        <v>87133388.450000003</v>
      </c>
      <c r="JZ20" s="9">
        <v>33917811243.639999</v>
      </c>
      <c r="KA20" s="9"/>
      <c r="KB20" s="10"/>
      <c r="KC20" s="9">
        <v>94446670160.899994</v>
      </c>
      <c r="KD20" s="9">
        <v>4373063480.46</v>
      </c>
      <c r="KE20" s="9">
        <v>7530014.4400000004</v>
      </c>
      <c r="KF20" s="9"/>
      <c r="KG20" s="10"/>
      <c r="KH20" s="9">
        <v>1467419139.96</v>
      </c>
      <c r="KI20" s="9">
        <v>15815774426.67</v>
      </c>
      <c r="KJ20" s="9">
        <v>17283193566.630001</v>
      </c>
      <c r="KK20" s="9">
        <v>516974480.37</v>
      </c>
      <c r="KL20" s="9">
        <v>448697888.42000002</v>
      </c>
      <c r="KM20" s="9">
        <v>4953229652.6000004</v>
      </c>
      <c r="KN20" s="9">
        <v>144973716.66</v>
      </c>
      <c r="KO20" s="9">
        <v>186809355.21000001</v>
      </c>
      <c r="KP20" s="9"/>
      <c r="KQ20" s="9"/>
      <c r="KR20" s="9">
        <v>-71465953.200000003</v>
      </c>
      <c r="KS20" s="9">
        <v>10197796.68</v>
      </c>
      <c r="KT20" s="9"/>
      <c r="KU20" s="9">
        <v>6703811857.1700001</v>
      </c>
      <c r="KV20" s="9">
        <v>-111331860.42</v>
      </c>
      <c r="KW20" s="9">
        <v>-87229972.579999998</v>
      </c>
      <c r="KX20" s="9">
        <v>16426793.85</v>
      </c>
      <c r="KY20" s="9">
        <v>-2011407238.5899999</v>
      </c>
      <c r="KZ20" s="9">
        <v>-1562813253.47</v>
      </c>
      <c r="LA20" s="9">
        <v>-6708504932.3400002</v>
      </c>
      <c r="LB20" s="9"/>
      <c r="LC20" s="9"/>
      <c r="LD20" s="9"/>
      <c r="LE20" s="10"/>
      <c r="LF20" s="9">
        <v>2544231417.4000001</v>
      </c>
      <c r="LG20" s="9"/>
      <c r="LH20" s="9"/>
      <c r="LI20" s="9"/>
      <c r="LJ20" s="9">
        <v>17283193566.630001</v>
      </c>
      <c r="LK20" s="9">
        <v>15815774426.67</v>
      </c>
      <c r="LL20" s="9"/>
      <c r="LM20" s="9"/>
      <c r="LN20" s="9"/>
      <c r="LO20" s="10"/>
      <c r="LP20" s="9">
        <v>1467419139.96</v>
      </c>
      <c r="LQ20" s="9">
        <v>-8685713198.1599998</v>
      </c>
      <c r="LR20" s="9">
        <v>-1215942352.24</v>
      </c>
      <c r="LS20" s="9"/>
      <c r="LT20" s="9"/>
      <c r="LU20" s="9"/>
      <c r="LV20" s="9"/>
      <c r="LW20" s="9"/>
      <c r="LX20" s="9">
        <v>-9901655550.3999996</v>
      </c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11" t="s">
        <v>1588</v>
      </c>
      <c r="MM20" s="11"/>
      <c r="MN20" s="9"/>
      <c r="MO20" s="11" t="s">
        <v>1528</v>
      </c>
      <c r="MP20" s="10"/>
      <c r="MQ20" s="11"/>
      <c r="MR20" s="11"/>
      <c r="MS20" s="11"/>
      <c r="MT20" s="10"/>
      <c r="MU20" s="12"/>
      <c r="MV20" s="9">
        <v>9202261385.5200005</v>
      </c>
      <c r="MW20" s="9">
        <v>6873740970.6099997</v>
      </c>
      <c r="MX20" s="9">
        <v>7729542685.5299997</v>
      </c>
      <c r="MY20" s="9"/>
      <c r="MZ20" s="9"/>
      <c r="NA20" s="9"/>
      <c r="NB20" s="9"/>
      <c r="NC20" s="9">
        <v>0</v>
      </c>
      <c r="ND20" s="9">
        <v>113050213887.46001</v>
      </c>
      <c r="NE20" s="9">
        <v>42727207563.379997</v>
      </c>
      <c r="NF20" s="9">
        <v>710092790.57000005</v>
      </c>
      <c r="NG20" s="9">
        <v>69612913533.509995</v>
      </c>
      <c r="NH20" s="9">
        <v>842047788.29999995</v>
      </c>
      <c r="NI20" s="9">
        <v>400903751.37</v>
      </c>
      <c r="NJ20" s="9">
        <v>259747.66</v>
      </c>
      <c r="NK20" s="9">
        <v>440884289.26999998</v>
      </c>
      <c r="NL20" s="9"/>
      <c r="NM20" s="9"/>
      <c r="NN20" s="9"/>
      <c r="NO20" s="9"/>
      <c r="NP20" s="9"/>
      <c r="NQ20" s="9"/>
      <c r="NR20" s="9"/>
      <c r="NS20" s="9"/>
      <c r="NT20" s="9">
        <v>7710072404.0799999</v>
      </c>
      <c r="NU20" s="9">
        <v>1886117353.73</v>
      </c>
      <c r="NV20" s="9">
        <v>40130678.340000004</v>
      </c>
      <c r="NW20" s="9">
        <v>5783824372.0100002</v>
      </c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>
        <v>38832561061.900002</v>
      </c>
      <c r="PC20" s="9"/>
      <c r="PD20" s="9"/>
      <c r="PE20" s="9"/>
      <c r="PF20" s="9"/>
      <c r="PG20" s="9"/>
      <c r="PH20" s="9"/>
      <c r="PI20" s="9">
        <v>38832561061.900002</v>
      </c>
      <c r="PJ20" s="9">
        <v>34735596278.889999</v>
      </c>
      <c r="PK20" s="9"/>
      <c r="PL20" s="9"/>
      <c r="PM20" s="9"/>
      <c r="PN20" s="9"/>
      <c r="PO20" s="9"/>
      <c r="PP20" s="9"/>
      <c r="PQ20" s="9">
        <v>34735596278.889999</v>
      </c>
      <c r="PR20" s="9">
        <v>15507803576.549999</v>
      </c>
      <c r="PS20" s="9"/>
      <c r="PT20" s="9"/>
      <c r="PU20" s="9"/>
      <c r="PV20" s="9"/>
      <c r="PW20" s="9"/>
      <c r="PX20" s="9"/>
      <c r="PY20" s="9">
        <v>15507803576.549999</v>
      </c>
      <c r="PZ20" s="9">
        <v>50243399855.440002</v>
      </c>
      <c r="QA20" s="9">
        <v>5578430000</v>
      </c>
      <c r="QB20" s="9">
        <v>7659156811.8800001</v>
      </c>
      <c r="QC20" s="9">
        <v>1997620000</v>
      </c>
      <c r="QD20" s="9"/>
      <c r="QE20" s="9"/>
      <c r="QF20" s="9"/>
      <c r="QG20" s="9"/>
      <c r="QH20" s="9"/>
      <c r="QI20" s="9"/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>
        <v>0</v>
      </c>
      <c r="RD20" s="9">
        <v>0</v>
      </c>
      <c r="RE20" s="9"/>
      <c r="RF20" s="9"/>
      <c r="RG20" s="9"/>
      <c r="RH20" s="9"/>
      <c r="RI20" s="9">
        <v>6703811857.1700001</v>
      </c>
      <c r="RJ20" s="9">
        <v>724500036.25999999</v>
      </c>
      <c r="RK20" s="9"/>
      <c r="RL20" s="9">
        <v>1354975.81</v>
      </c>
      <c r="RM20" s="9">
        <v>135927463.61000001</v>
      </c>
      <c r="RN20" s="9"/>
      <c r="RO20" s="9"/>
      <c r="RP20" s="9"/>
      <c r="RQ20" s="9"/>
      <c r="RR20" s="9"/>
      <c r="RS20" s="9">
        <v>239649520.52000001</v>
      </c>
      <c r="RT20" s="9">
        <v>2979757462.5300002</v>
      </c>
      <c r="RU20" s="9">
        <v>10668511.5</v>
      </c>
      <c r="RV20" s="9">
        <v>368589806.18000001</v>
      </c>
      <c r="RW20" s="9"/>
      <c r="RX20" s="9"/>
      <c r="RY20" s="9">
        <v>711444619.97000003</v>
      </c>
      <c r="RZ20" s="9">
        <v>7379286.2300000004</v>
      </c>
      <c r="SA20" s="9"/>
      <c r="SB20" s="9"/>
      <c r="SC20" s="9"/>
      <c r="SD20" s="9"/>
      <c r="SE20" s="9"/>
      <c r="SF20" s="9"/>
      <c r="SG20" s="9"/>
      <c r="SH20" s="9"/>
      <c r="SI20" s="9"/>
      <c r="SJ20" s="9"/>
      <c r="SK20" s="9"/>
      <c r="SL20" s="9"/>
      <c r="SM20" s="9"/>
      <c r="SN20" s="9">
        <v>275668836.98000002</v>
      </c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 t="s">
        <v>1743</v>
      </c>
      <c r="TK20" s="11" t="s">
        <v>1650</v>
      </c>
      <c r="TL20" s="11">
        <v>50833313049.150002</v>
      </c>
      <c r="TM20" s="11">
        <v>50225883367.639999</v>
      </c>
      <c r="TN20" s="11">
        <v>607429681.50999999</v>
      </c>
      <c r="TO20" s="11" t="s">
        <v>1666</v>
      </c>
      <c r="TP20" s="11">
        <v>21294129103.669998</v>
      </c>
      <c r="TQ20" s="11">
        <v>15928164274.57</v>
      </c>
      <c r="TR20" s="11">
        <v>5365964829.1000004</v>
      </c>
      <c r="TS20" s="11" t="s">
        <v>1680</v>
      </c>
      <c r="TT20" s="11">
        <v>18825333616.970001</v>
      </c>
      <c r="TU20" s="11">
        <v>12884824468.66</v>
      </c>
      <c r="TV20" s="11">
        <v>5940509148.3100004</v>
      </c>
      <c r="TW20" s="11" t="s">
        <v>1702</v>
      </c>
      <c r="TX20" s="11">
        <v>8451549786.9399996</v>
      </c>
      <c r="TY20" s="11">
        <v>6908010165.9399996</v>
      </c>
      <c r="TZ20" s="11">
        <v>1543539621</v>
      </c>
      <c r="UA20" s="11" t="s">
        <v>305</v>
      </c>
      <c r="UB20" s="11">
        <v>5633991293.8100004</v>
      </c>
      <c r="UC20" s="11">
        <v>4428142591.4300003</v>
      </c>
      <c r="UD20" s="11">
        <v>1205848702.3800001</v>
      </c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>
        <v>3519640326.1199999</v>
      </c>
      <c r="VB20" s="11">
        <v>56.54</v>
      </c>
      <c r="VC20" s="11">
        <v>175982016.30000001</v>
      </c>
      <c r="VD20" s="11">
        <v>503710890.66000003</v>
      </c>
      <c r="VE20" s="11">
        <v>8.09</v>
      </c>
      <c r="VF20" s="11">
        <v>51073589.07</v>
      </c>
      <c r="VG20" s="11">
        <v>297177720.83999997</v>
      </c>
      <c r="VH20" s="11">
        <v>4.7699999999999996</v>
      </c>
      <c r="VI20" s="11">
        <v>89153316.25</v>
      </c>
      <c r="VJ20" s="11">
        <v>1083458223.46</v>
      </c>
      <c r="VK20" s="11">
        <v>17.41</v>
      </c>
      <c r="VL20" s="11">
        <v>926581298.13</v>
      </c>
      <c r="VM20" s="11">
        <v>183918378.11000001</v>
      </c>
      <c r="VN20" s="11">
        <v>90004574.959999993</v>
      </c>
      <c r="VO20" s="11">
        <v>0</v>
      </c>
      <c r="VP20" s="11">
        <v>0</v>
      </c>
    </row>
    <row r="21" spans="3:588" ht="13.8">
      <c r="C21" t="s">
        <v>1577</v>
      </c>
      <c r="E21" s="11" t="s">
        <v>1613</v>
      </c>
      <c r="F21" s="9">
        <v>16227421783.57</v>
      </c>
      <c r="G21" s="9">
        <v>53595891.759999998</v>
      </c>
      <c r="H21" s="9">
        <v>47397967.039999999</v>
      </c>
      <c r="I21" s="9">
        <v>4372689169.6999998</v>
      </c>
      <c r="J21" s="9">
        <v>10676758200.379999</v>
      </c>
      <c r="K21" s="9">
        <v>3480456321.21</v>
      </c>
      <c r="L21" s="9"/>
      <c r="M21" s="9">
        <v>1941873.29</v>
      </c>
      <c r="N21" s="9">
        <v>66782534.619999997</v>
      </c>
      <c r="O21" s="9">
        <v>12646046078.459999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>
        <v>3758913574.8000002</v>
      </c>
      <c r="AC21" s="9"/>
      <c r="AD21" s="10"/>
      <c r="AE21" s="9">
        <v>51332003394.830002</v>
      </c>
      <c r="AF21" s="9"/>
      <c r="AG21" s="9"/>
      <c r="AH21" s="9">
        <v>6808713990.5299997</v>
      </c>
      <c r="AI21" s="9"/>
      <c r="AJ21" s="9">
        <v>3559389084.5900002</v>
      </c>
      <c r="AK21" s="9">
        <v>1436065144.75</v>
      </c>
      <c r="AL21" s="9">
        <v>12278753307.68</v>
      </c>
      <c r="AM21" s="9">
        <v>11162251578.82</v>
      </c>
      <c r="AN21" s="9">
        <v>65752.22</v>
      </c>
      <c r="AO21" s="9">
        <v>21602759869.549999</v>
      </c>
      <c r="AP21" s="9">
        <v>3818862.5</v>
      </c>
      <c r="AQ21" s="9">
        <v>4612586.43</v>
      </c>
      <c r="AR21" s="9"/>
      <c r="AS21" s="9">
        <v>23338421030.82</v>
      </c>
      <c r="AT21" s="9"/>
      <c r="AU21" s="9">
        <v>223048818.59</v>
      </c>
      <c r="AV21" s="9">
        <v>498947645.72000003</v>
      </c>
      <c r="AW21" s="9">
        <v>184742345.77000001</v>
      </c>
      <c r="AX21" s="9"/>
      <c r="AY21" s="9">
        <v>1243158605.52</v>
      </c>
      <c r="AZ21" s="9"/>
      <c r="BA21" s="10"/>
      <c r="BB21" s="9">
        <v>82357314018</v>
      </c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10"/>
      <c r="BY21" s="9">
        <v>133689317412.83</v>
      </c>
      <c r="BZ21" s="9">
        <v>16731141658.309999</v>
      </c>
      <c r="CA21" s="9"/>
      <c r="CB21" s="9">
        <v>1316276011.24</v>
      </c>
      <c r="CC21" s="9">
        <v>6510069185.9700003</v>
      </c>
      <c r="CD21" s="9">
        <v>4350860020.8199997</v>
      </c>
      <c r="CE21" s="9">
        <v>787555699.91999996</v>
      </c>
      <c r="CF21" s="9">
        <v>959927795.47000003</v>
      </c>
      <c r="CG21" s="9"/>
      <c r="CH21" s="9">
        <v>220738840.37</v>
      </c>
      <c r="CI21" s="9">
        <v>5911377.7800000003</v>
      </c>
      <c r="CJ21" s="9">
        <v>12267947201.370001</v>
      </c>
      <c r="CK21" s="9"/>
      <c r="CL21" s="9"/>
      <c r="CM21" s="9"/>
      <c r="CN21" s="9">
        <v>3297270879.2399998</v>
      </c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>
        <v>3634752307.27</v>
      </c>
      <c r="CZ21" s="9"/>
      <c r="DA21" s="10"/>
      <c r="DB21" s="9">
        <v>50082450977.760002</v>
      </c>
      <c r="DC21" s="9">
        <v>24073768319.990002</v>
      </c>
      <c r="DD21" s="9">
        <v>10863720080.790001</v>
      </c>
      <c r="DE21" s="9">
        <v>6756146940.4200001</v>
      </c>
      <c r="DF21" s="9">
        <v>11941096.73</v>
      </c>
      <c r="DG21" s="9">
        <v>110298570.37</v>
      </c>
      <c r="DH21" s="9">
        <v>3238835.82</v>
      </c>
      <c r="DI21" s="9">
        <v>184034571</v>
      </c>
      <c r="DJ21" s="9">
        <v>864637626.80999994</v>
      </c>
      <c r="DK21" s="9">
        <v>99596937.75</v>
      </c>
      <c r="DL21" s="9"/>
      <c r="DM21" s="10"/>
      <c r="DN21" s="9">
        <v>42967382979.68</v>
      </c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10"/>
      <c r="EH21" s="9">
        <v>93049833957.440002</v>
      </c>
      <c r="EI21" s="9">
        <v>3270687618.5300002</v>
      </c>
      <c r="EJ21" s="9">
        <v>2000000000</v>
      </c>
      <c r="EK21" s="9"/>
      <c r="EL21" s="9">
        <v>24823081291.290001</v>
      </c>
      <c r="EM21" s="9">
        <v>19051859.370000001</v>
      </c>
      <c r="EN21" s="9">
        <v>3199939611.5300002</v>
      </c>
      <c r="EO21" s="9"/>
      <c r="EP21" s="9">
        <v>-39402693.619999997</v>
      </c>
      <c r="EQ21" s="9">
        <v>18753854.260000002</v>
      </c>
      <c r="ER21" s="9">
        <v>517600</v>
      </c>
      <c r="ES21" s="9"/>
      <c r="ET21" s="9"/>
      <c r="EU21" s="9"/>
      <c r="EV21" s="10"/>
      <c r="EW21" s="9">
        <v>33292629141.360001</v>
      </c>
      <c r="EX21" s="9">
        <v>7346854314.0299997</v>
      </c>
      <c r="EY21" s="9">
        <v>40639483455.389999</v>
      </c>
      <c r="EZ21" s="9"/>
      <c r="FA21" s="10"/>
      <c r="FB21" s="9">
        <v>133689317412.83</v>
      </c>
      <c r="FC21" s="9">
        <v>42678004124.339996</v>
      </c>
      <c r="FD21" s="9">
        <v>42678004124.339996</v>
      </c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>
        <v>42408709077.269997</v>
      </c>
      <c r="FT21" s="9">
        <v>37903891254.080002</v>
      </c>
      <c r="FU21" s="9"/>
      <c r="FV21" s="9"/>
      <c r="FW21" s="9"/>
      <c r="FX21" s="9">
        <v>178118109.93000001</v>
      </c>
      <c r="FY21" s="9">
        <v>548153989.13999999</v>
      </c>
      <c r="FZ21" s="9">
        <v>1576727634.3299999</v>
      </c>
      <c r="GA21" s="9">
        <v>1495261670.7</v>
      </c>
      <c r="GB21" s="9">
        <v>-325829302.24000001</v>
      </c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>
        <v>-48415522.149999999</v>
      </c>
      <c r="GN21" s="9">
        <v>453850831.55000001</v>
      </c>
      <c r="GO21" s="9">
        <v>-102785424.36</v>
      </c>
      <c r="GP21" s="9"/>
      <c r="GQ21" s="9">
        <v>122262020.88</v>
      </c>
      <c r="GR21" s="9">
        <v>1332864724.26</v>
      </c>
      <c r="GS21" s="9"/>
      <c r="GT21" s="10"/>
      <c r="GU21" s="9">
        <v>2129857101.6099999</v>
      </c>
      <c r="GV21" s="9">
        <v>63867353.380000003</v>
      </c>
      <c r="GW21" s="9">
        <v>39710490.700000003</v>
      </c>
      <c r="GX21" s="9"/>
      <c r="GY21" s="9"/>
      <c r="GZ21" s="10"/>
      <c r="HA21" s="9">
        <v>2154013964.29</v>
      </c>
      <c r="HB21" s="9">
        <v>759405544.25999999</v>
      </c>
      <c r="HC21" s="9"/>
      <c r="HD21" s="9"/>
      <c r="HE21" s="10"/>
      <c r="HF21" s="9">
        <v>1394608420.03</v>
      </c>
      <c r="HG21" s="9">
        <v>1394608420.03</v>
      </c>
      <c r="HH21" s="9"/>
      <c r="HI21" s="9">
        <v>847534863.22000003</v>
      </c>
      <c r="HJ21" s="9">
        <v>547073556.80999994</v>
      </c>
      <c r="HK21" s="9"/>
      <c r="HL21" s="9"/>
      <c r="HM21" s="9">
        <v>26535765.690000001</v>
      </c>
      <c r="HN21" s="9">
        <v>1421144185.72</v>
      </c>
      <c r="HO21" s="9">
        <v>857064860.62</v>
      </c>
      <c r="HP21" s="9">
        <v>564079325.10000002</v>
      </c>
      <c r="HQ21" s="9">
        <v>43326028073.68</v>
      </c>
      <c r="HR21" s="9">
        <v>96291131.719999999</v>
      </c>
      <c r="HS21" s="9">
        <v>8578927396.7399998</v>
      </c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10"/>
      <c r="IH21" s="9">
        <v>52001246602.139999</v>
      </c>
      <c r="II21" s="9"/>
      <c r="IJ21" s="9"/>
      <c r="IK21" s="9">
        <v>38984465672.779999</v>
      </c>
      <c r="IL21" s="9">
        <v>3354616719.9699998</v>
      </c>
      <c r="IM21" s="9">
        <v>2454442159.9299998</v>
      </c>
      <c r="IN21" s="9">
        <v>5701167524.54</v>
      </c>
      <c r="IO21" s="9"/>
      <c r="IP21" s="9"/>
      <c r="IQ21" s="9"/>
      <c r="IR21" s="9"/>
      <c r="IS21" s="9"/>
      <c r="IT21" s="9"/>
      <c r="IU21" s="10"/>
      <c r="IV21" s="9">
        <v>50494692077.220001</v>
      </c>
      <c r="IW21" s="9">
        <v>1506554524.9200001</v>
      </c>
      <c r="IX21" s="9">
        <v>1574356535.79</v>
      </c>
      <c r="IY21" s="9">
        <v>329496098.07999998</v>
      </c>
      <c r="IZ21" s="9">
        <v>250889833.28</v>
      </c>
      <c r="JA21" s="9">
        <v>12747115.279999999</v>
      </c>
      <c r="JB21" s="9">
        <v>311706.86</v>
      </c>
      <c r="JC21" s="9"/>
      <c r="JD21" s="10"/>
      <c r="JE21" s="9">
        <v>2167801289.29</v>
      </c>
      <c r="JF21" s="9">
        <v>7872620365.6899996</v>
      </c>
      <c r="JG21" s="9">
        <v>2437517171.6799998</v>
      </c>
      <c r="JH21" s="9"/>
      <c r="JI21" s="9"/>
      <c r="JJ21" s="9"/>
      <c r="JK21" s="9"/>
      <c r="JL21" s="10"/>
      <c r="JM21" s="9">
        <v>10310137537.370001</v>
      </c>
      <c r="JN21" s="9">
        <v>-8142336248.0799999</v>
      </c>
      <c r="JO21" s="9">
        <v>747291609.49000001</v>
      </c>
      <c r="JP21" s="9">
        <v>747291609.49000001</v>
      </c>
      <c r="JQ21" s="9">
        <v>43048125481.779999</v>
      </c>
      <c r="JR21" s="9">
        <v>212116.64</v>
      </c>
      <c r="JS21" s="9"/>
      <c r="JT21" s="9"/>
      <c r="JU21" s="10"/>
      <c r="JV21" s="9">
        <v>43795629207.910004</v>
      </c>
      <c r="JW21" s="9">
        <v>28498967947.07</v>
      </c>
      <c r="JX21" s="9">
        <v>2937901523.5799999</v>
      </c>
      <c r="JY21" s="9">
        <v>722504425.82000005</v>
      </c>
      <c r="JZ21" s="9">
        <v>174699849.78999999</v>
      </c>
      <c r="KA21" s="9"/>
      <c r="KB21" s="10"/>
      <c r="KC21" s="9">
        <v>31611569320.439999</v>
      </c>
      <c r="KD21" s="9">
        <v>12184059887.469999</v>
      </c>
      <c r="KE21" s="9">
        <v>1931954.52</v>
      </c>
      <c r="KF21" s="9"/>
      <c r="KG21" s="10"/>
      <c r="KH21" s="9">
        <v>5550210118.8299999</v>
      </c>
      <c r="KI21" s="9">
        <v>9105012946.3400002</v>
      </c>
      <c r="KJ21" s="9">
        <v>14655223065.17</v>
      </c>
      <c r="KK21" s="9">
        <v>1394608420.03</v>
      </c>
      <c r="KL21" s="9">
        <v>325829302.24000001</v>
      </c>
      <c r="KM21" s="9">
        <v>974575908.91999996</v>
      </c>
      <c r="KN21" s="9">
        <v>362422325.38</v>
      </c>
      <c r="KO21" s="9">
        <v>74659340.579999998</v>
      </c>
      <c r="KP21" s="9"/>
      <c r="KQ21" s="9"/>
      <c r="KR21" s="9">
        <v>-122262020.88</v>
      </c>
      <c r="KS21" s="9">
        <v>4277374.49</v>
      </c>
      <c r="KT21" s="9">
        <v>48415522.149999999</v>
      </c>
      <c r="KU21" s="9">
        <v>1600047803.9000001</v>
      </c>
      <c r="KV21" s="9">
        <v>-453850831.55000001</v>
      </c>
      <c r="KW21" s="9">
        <v>-4435081</v>
      </c>
      <c r="KX21" s="9">
        <v>-5018312.25</v>
      </c>
      <c r="KY21" s="9">
        <v>891827818.26999998</v>
      </c>
      <c r="KZ21" s="9">
        <v>-4242676190.3200002</v>
      </c>
      <c r="LA21" s="9">
        <v>1123777665.9000001</v>
      </c>
      <c r="LB21" s="9"/>
      <c r="LC21" s="9">
        <v>-232693641.83000001</v>
      </c>
      <c r="LD21" s="9"/>
      <c r="LE21" s="10"/>
      <c r="LF21" s="9">
        <v>1906554524.9200001</v>
      </c>
      <c r="LG21" s="9"/>
      <c r="LH21" s="9"/>
      <c r="LI21" s="9"/>
      <c r="LJ21" s="9">
        <v>15055223065.17</v>
      </c>
      <c r="LK21" s="9">
        <v>9105012946.3400002</v>
      </c>
      <c r="LL21" s="9"/>
      <c r="LM21" s="9"/>
      <c r="LN21" s="9"/>
      <c r="LO21" s="10"/>
      <c r="LP21" s="9">
        <v>5950210118.8299999</v>
      </c>
      <c r="LQ21" s="9">
        <v>2669847454.7199998</v>
      </c>
      <c r="LR21" s="9">
        <v>547073556.80999994</v>
      </c>
      <c r="LS21" s="9"/>
      <c r="LT21" s="9"/>
      <c r="LU21" s="9"/>
      <c r="LV21" s="9"/>
      <c r="LW21" s="9"/>
      <c r="LX21" s="9">
        <v>3199939611.5300002</v>
      </c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11" t="s">
        <v>1589</v>
      </c>
      <c r="MM21" s="11"/>
      <c r="MN21" s="9"/>
      <c r="MO21" s="11" t="s">
        <v>1528</v>
      </c>
      <c r="MP21" s="10"/>
      <c r="MQ21" s="11"/>
      <c r="MR21" s="11"/>
      <c r="MS21" s="11"/>
      <c r="MT21" s="10"/>
      <c r="MU21" s="12"/>
      <c r="MV21" s="9">
        <v>138377485.71000001</v>
      </c>
      <c r="MW21" s="9">
        <v>11385466175.629999</v>
      </c>
      <c r="MX21" s="9">
        <v>1120049682.1900001</v>
      </c>
      <c r="MY21" s="9">
        <v>0</v>
      </c>
      <c r="MZ21" s="9"/>
      <c r="NA21" s="9"/>
      <c r="NB21" s="9"/>
      <c r="NC21" s="9"/>
      <c r="ND21" s="9">
        <v>16955002599.09</v>
      </c>
      <c r="NE21" s="9">
        <v>5694664180.5500002</v>
      </c>
      <c r="NF21" s="9">
        <v>98086839.719999999</v>
      </c>
      <c r="NG21" s="9">
        <v>11162251578.82</v>
      </c>
      <c r="NH21" s="9">
        <v>901086059.97000003</v>
      </c>
      <c r="NI21" s="9">
        <v>111775145.38</v>
      </c>
      <c r="NJ21" s="9"/>
      <c r="NK21" s="9">
        <v>789310914.59000003</v>
      </c>
      <c r="NL21" s="9"/>
      <c r="NM21" s="9"/>
      <c r="NN21" s="9"/>
      <c r="NO21" s="9"/>
      <c r="NP21" s="9"/>
      <c r="NQ21" s="9"/>
      <c r="NR21" s="9"/>
      <c r="NS21" s="9"/>
      <c r="NT21" s="9">
        <v>25926532333.220001</v>
      </c>
      <c r="NU21" s="9">
        <v>2560714802.4000001</v>
      </c>
      <c r="NV21" s="9">
        <v>27396500</v>
      </c>
      <c r="NW21" s="9">
        <v>23338421030.82</v>
      </c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9"/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>
        <v>16209391985.99</v>
      </c>
      <c r="PC21" s="9">
        <v>15517415.18</v>
      </c>
      <c r="PD21" s="9"/>
      <c r="PE21" s="9"/>
      <c r="PF21" s="9"/>
      <c r="PG21" s="9"/>
      <c r="PH21" s="9">
        <v>2512382.4</v>
      </c>
      <c r="PI21" s="9">
        <v>16227421783.57</v>
      </c>
      <c r="PJ21" s="9">
        <v>16731141658.309999</v>
      </c>
      <c r="PK21" s="9"/>
      <c r="PL21" s="9"/>
      <c r="PM21" s="9"/>
      <c r="PN21" s="9"/>
      <c r="PO21" s="9"/>
      <c r="PP21" s="9"/>
      <c r="PQ21" s="9">
        <v>16731141658.309999</v>
      </c>
      <c r="PR21" s="9">
        <v>26386039199.23</v>
      </c>
      <c r="PS21" s="9"/>
      <c r="PT21" s="9"/>
      <c r="PU21" s="9"/>
      <c r="PV21" s="9"/>
      <c r="PW21" s="9"/>
      <c r="PX21" s="9"/>
      <c r="PY21" s="9">
        <v>26386039199.23</v>
      </c>
      <c r="PZ21" s="9">
        <v>43117180857.540001</v>
      </c>
      <c r="QA21" s="9">
        <v>2312270879.2399998</v>
      </c>
      <c r="QB21" s="9">
        <v>985000000</v>
      </c>
      <c r="QC21" s="9">
        <v>3545372361.1199999</v>
      </c>
      <c r="QD21" s="9"/>
      <c r="QE21" s="9"/>
      <c r="QF21" s="9"/>
      <c r="QG21" s="9"/>
      <c r="QH21" s="9"/>
      <c r="QI21" s="9"/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>
        <v>57631508.670000002</v>
      </c>
      <c r="RD21" s="9">
        <v>0</v>
      </c>
      <c r="RE21" s="9">
        <v>135970454.00999999</v>
      </c>
      <c r="RF21" s="9"/>
      <c r="RG21" s="9"/>
      <c r="RH21" s="9"/>
      <c r="RI21" s="9">
        <v>1610047803.9000001</v>
      </c>
      <c r="RJ21" s="9">
        <v>147928651.86000001</v>
      </c>
      <c r="RK21" s="9"/>
      <c r="RL21" s="9">
        <v>-701271.26</v>
      </c>
      <c r="RM21" s="9"/>
      <c r="RN21" s="9">
        <v>33843789.920000002</v>
      </c>
      <c r="RO21" s="9"/>
      <c r="RP21" s="9"/>
      <c r="RQ21" s="9"/>
      <c r="RR21" s="9"/>
      <c r="RS21" s="9">
        <v>287900371.69999999</v>
      </c>
      <c r="RT21" s="9">
        <v>952942385.14999998</v>
      </c>
      <c r="RU21" s="9">
        <v>13506292.140000001</v>
      </c>
      <c r="RV21" s="9">
        <v>217247758.28</v>
      </c>
      <c r="RW21" s="9"/>
      <c r="RX21" s="9">
        <v>13501849.68</v>
      </c>
      <c r="RY21" s="9">
        <v>36956768.259999998</v>
      </c>
      <c r="RZ21" s="9">
        <v>64057947.649999999</v>
      </c>
      <c r="SA21" s="9"/>
      <c r="SB21" s="9"/>
      <c r="SC21" s="9"/>
      <c r="SD21" s="9"/>
      <c r="SE21" s="9"/>
      <c r="SF21" s="9"/>
      <c r="SG21" s="9"/>
      <c r="SH21" s="9">
        <v>3147567836.8600001</v>
      </c>
      <c r="SI21" s="9">
        <v>656405513.90999997</v>
      </c>
      <c r="SJ21" s="9">
        <v>793848756.73000002</v>
      </c>
      <c r="SK21" s="9">
        <v>2326812838.3899999</v>
      </c>
      <c r="SL21" s="9">
        <v>2464256081.21</v>
      </c>
      <c r="SM21" s="9"/>
      <c r="SN21" s="9">
        <v>13803464.390000001</v>
      </c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>
        <v>3401286504.1199999</v>
      </c>
      <c r="VB21" s="11">
        <v>71.599999999999994</v>
      </c>
      <c r="VC21" s="11">
        <v>59069145.609999999</v>
      </c>
      <c r="VD21" s="11">
        <v>745758913.97000003</v>
      </c>
      <c r="VE21" s="11">
        <v>15.7</v>
      </c>
      <c r="VF21" s="11">
        <v>44887226.950000003</v>
      </c>
      <c r="VG21" s="11">
        <v>128531610.7</v>
      </c>
      <c r="VH21" s="11">
        <v>2.71</v>
      </c>
      <c r="VI21" s="11">
        <v>31070675.5</v>
      </c>
      <c r="VJ21" s="11">
        <v>231393818.69999999</v>
      </c>
      <c r="VK21" s="11">
        <v>4.8699999999999992</v>
      </c>
      <c r="VL21" s="11">
        <v>149420276.28</v>
      </c>
      <c r="VM21" s="11">
        <v>84854307.040000007</v>
      </c>
      <c r="VN21" s="11">
        <v>5568939.7400000002</v>
      </c>
      <c r="VO21" s="11">
        <v>0</v>
      </c>
      <c r="VP21" s="11">
        <v>2970000</v>
      </c>
    </row>
    <row r="22" spans="3:588" ht="13.8">
      <c r="C22" t="s">
        <v>1578</v>
      </c>
      <c r="E22" s="11" t="s">
        <v>1614</v>
      </c>
      <c r="F22" s="9">
        <v>6681540585.9399996</v>
      </c>
      <c r="G22" s="9"/>
      <c r="H22" s="9"/>
      <c r="I22" s="9">
        <v>795372129.40999997</v>
      </c>
      <c r="J22" s="9">
        <v>22856975554.110001</v>
      </c>
      <c r="K22" s="9">
        <v>4371292501.5299997</v>
      </c>
      <c r="L22" s="9"/>
      <c r="M22" s="9"/>
      <c r="N22" s="9">
        <v>3203741.1</v>
      </c>
      <c r="O22" s="9">
        <v>35498042084.75</v>
      </c>
      <c r="P22" s="9"/>
      <c r="Q22" s="9"/>
      <c r="R22" s="9"/>
      <c r="S22" s="9">
        <v>896610.94</v>
      </c>
      <c r="T22" s="9"/>
      <c r="U22" s="9"/>
      <c r="V22" s="9"/>
      <c r="W22" s="9"/>
      <c r="X22" s="9"/>
      <c r="Y22" s="9"/>
      <c r="Z22" s="9"/>
      <c r="AA22" s="9"/>
      <c r="AB22" s="9">
        <v>148090502.84</v>
      </c>
      <c r="AC22" s="9"/>
      <c r="AD22" s="10"/>
      <c r="AE22" s="9">
        <v>70355413710.619995</v>
      </c>
      <c r="AF22" s="9"/>
      <c r="AG22" s="9"/>
      <c r="AH22" s="9">
        <v>451633394.18000001</v>
      </c>
      <c r="AI22" s="9"/>
      <c r="AJ22" s="9">
        <v>1801611760.77</v>
      </c>
      <c r="AK22" s="9">
        <v>394669944.33999997</v>
      </c>
      <c r="AL22" s="9">
        <v>339425179.41000003</v>
      </c>
      <c r="AM22" s="9">
        <v>2315605024.7199998</v>
      </c>
      <c r="AN22" s="9"/>
      <c r="AO22" s="9">
        <v>1306587519.9000001</v>
      </c>
      <c r="AP22" s="9">
        <v>9182.4500000000007</v>
      </c>
      <c r="AQ22" s="9"/>
      <c r="AR22" s="9"/>
      <c r="AS22" s="9">
        <v>987437445.99000001</v>
      </c>
      <c r="AT22" s="9"/>
      <c r="AU22" s="9"/>
      <c r="AV22" s="9">
        <v>60521020.240000002</v>
      </c>
      <c r="AW22" s="9">
        <v>34313464.789999999</v>
      </c>
      <c r="AX22" s="9"/>
      <c r="AY22" s="9">
        <v>2107315067.9200001</v>
      </c>
      <c r="AZ22" s="9"/>
      <c r="BA22" s="10"/>
      <c r="BB22" s="9">
        <v>9799129004.7099991</v>
      </c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10"/>
      <c r="BY22" s="9">
        <v>80154542715.330002</v>
      </c>
      <c r="BZ22" s="9">
        <v>1567880000</v>
      </c>
      <c r="CA22" s="9"/>
      <c r="CB22" s="9">
        <v>1276300</v>
      </c>
      <c r="CC22" s="9">
        <v>224989841.78999999</v>
      </c>
      <c r="CD22" s="9">
        <v>3820802596.46</v>
      </c>
      <c r="CE22" s="9">
        <v>24166986.440000001</v>
      </c>
      <c r="CF22" s="9">
        <v>353145734.93000001</v>
      </c>
      <c r="CG22" s="9"/>
      <c r="CH22" s="9">
        <v>250961670.83000001</v>
      </c>
      <c r="CI22" s="9"/>
      <c r="CJ22" s="9">
        <v>7851658450.1599998</v>
      </c>
      <c r="CK22" s="9"/>
      <c r="CL22" s="9"/>
      <c r="CM22" s="9"/>
      <c r="CN22" s="9">
        <v>6612670871.2700005</v>
      </c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>
        <v>121554100.5</v>
      </c>
      <c r="CZ22" s="9"/>
      <c r="DA22" s="10"/>
      <c r="DB22" s="9">
        <v>20829106552.380001</v>
      </c>
      <c r="DC22" s="9">
        <v>19221031247.82</v>
      </c>
      <c r="DD22" s="9">
        <v>10716678077.700001</v>
      </c>
      <c r="DE22" s="9">
        <v>3157079456.21</v>
      </c>
      <c r="DF22" s="9"/>
      <c r="DG22" s="9">
        <v>726067985.51999998</v>
      </c>
      <c r="DH22" s="9"/>
      <c r="DI22" s="9">
        <v>2936500</v>
      </c>
      <c r="DJ22" s="9">
        <v>6419700.1500000004</v>
      </c>
      <c r="DK22" s="9">
        <v>14432855</v>
      </c>
      <c r="DL22" s="9"/>
      <c r="DM22" s="10"/>
      <c r="DN22" s="9">
        <v>33844645822.400002</v>
      </c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10"/>
      <c r="EH22" s="9">
        <v>54673752374.779999</v>
      </c>
      <c r="EI22" s="9">
        <v>100000000</v>
      </c>
      <c r="EJ22" s="9"/>
      <c r="EK22" s="9"/>
      <c r="EL22" s="9">
        <v>24400828574.580002</v>
      </c>
      <c r="EM22" s="9"/>
      <c r="EN22" s="9">
        <v>912653231.75999999</v>
      </c>
      <c r="EO22" s="9"/>
      <c r="EP22" s="9"/>
      <c r="EQ22" s="9"/>
      <c r="ER22" s="9"/>
      <c r="ES22" s="9"/>
      <c r="ET22" s="9"/>
      <c r="EU22" s="9"/>
      <c r="EV22" s="10"/>
      <c r="EW22" s="9">
        <v>25413481806.34</v>
      </c>
      <c r="EX22" s="9">
        <v>67308534.209999993</v>
      </c>
      <c r="EY22" s="9">
        <v>25480790340.549999</v>
      </c>
      <c r="EZ22" s="9"/>
      <c r="FA22" s="10"/>
      <c r="FB22" s="9">
        <v>80154542715.330002</v>
      </c>
      <c r="FC22" s="9">
        <v>2246793134.2199998</v>
      </c>
      <c r="FD22" s="9">
        <v>2246793134.2199998</v>
      </c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>
        <v>2575273871.7600002</v>
      </c>
      <c r="FT22" s="9">
        <v>1879744854.1500001</v>
      </c>
      <c r="FU22" s="9"/>
      <c r="FV22" s="9"/>
      <c r="FW22" s="9"/>
      <c r="FX22" s="9">
        <v>34718580.960000001</v>
      </c>
      <c r="FY22" s="9">
        <v>23606446.449999999</v>
      </c>
      <c r="FZ22" s="9">
        <v>310023140.50999999</v>
      </c>
      <c r="GA22" s="9">
        <v>286706738.19</v>
      </c>
      <c r="GB22" s="9">
        <v>-40474111.5</v>
      </c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>
        <v>73938937.890000001</v>
      </c>
      <c r="GO22" s="9">
        <v>14851667.369999999</v>
      </c>
      <c r="GP22" s="9"/>
      <c r="GQ22" s="9">
        <v>-20659.650000000001</v>
      </c>
      <c r="GR22" s="9">
        <v>381235796.45999998</v>
      </c>
      <c r="GS22" s="9"/>
      <c r="GT22" s="10"/>
      <c r="GU22" s="9">
        <v>126673337.16</v>
      </c>
      <c r="GV22" s="9">
        <v>12177230.42</v>
      </c>
      <c r="GW22" s="9">
        <v>27850846.02</v>
      </c>
      <c r="GX22" s="9"/>
      <c r="GY22" s="9"/>
      <c r="GZ22" s="10"/>
      <c r="HA22" s="9">
        <v>110999721.56</v>
      </c>
      <c r="HB22" s="9">
        <v>12927600.52</v>
      </c>
      <c r="HC22" s="9"/>
      <c r="HD22" s="9"/>
      <c r="HE22" s="10"/>
      <c r="HF22" s="9">
        <v>98072121.040000007</v>
      </c>
      <c r="HG22" s="9">
        <v>98072121.040000007</v>
      </c>
      <c r="HH22" s="9"/>
      <c r="HI22" s="9">
        <v>12999923.18</v>
      </c>
      <c r="HJ22" s="9">
        <v>85072197.859999999</v>
      </c>
      <c r="HK22" s="9"/>
      <c r="HL22" s="9"/>
      <c r="HM22" s="9"/>
      <c r="HN22" s="9">
        <v>98072121.040000007</v>
      </c>
      <c r="HO22" s="9">
        <v>12999923.18</v>
      </c>
      <c r="HP22" s="9">
        <v>85072197.859999999</v>
      </c>
      <c r="HQ22" s="9">
        <v>1481489406.0699999</v>
      </c>
      <c r="HR22" s="9">
        <v>10387482.140000001</v>
      </c>
      <c r="HS22" s="9">
        <v>3701118636.1799998</v>
      </c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10"/>
      <c r="IH22" s="9">
        <v>5192995524.3900003</v>
      </c>
      <c r="II22" s="9"/>
      <c r="IJ22" s="9"/>
      <c r="IK22" s="9">
        <v>3793399993.4699998</v>
      </c>
      <c r="IL22" s="9">
        <v>183878187.88999999</v>
      </c>
      <c r="IM22" s="9">
        <v>71106439.670000002</v>
      </c>
      <c r="IN22" s="9">
        <v>2250003169.7600002</v>
      </c>
      <c r="IO22" s="9"/>
      <c r="IP22" s="9"/>
      <c r="IQ22" s="9"/>
      <c r="IR22" s="9"/>
      <c r="IS22" s="9"/>
      <c r="IT22" s="9"/>
      <c r="IU22" s="10"/>
      <c r="IV22" s="9">
        <v>6298387790.79</v>
      </c>
      <c r="IW22" s="9">
        <v>-1105392266.4000001</v>
      </c>
      <c r="IX22" s="9">
        <v>438620704.32999998</v>
      </c>
      <c r="IY22" s="9">
        <v>64298418.880000003</v>
      </c>
      <c r="IZ22" s="9">
        <v>33128374.370000001</v>
      </c>
      <c r="JA22" s="9">
        <v>22470042.870000001</v>
      </c>
      <c r="JB22" s="9">
        <v>39930000</v>
      </c>
      <c r="JC22" s="9"/>
      <c r="JD22" s="10"/>
      <c r="JE22" s="9">
        <v>598447540.45000005</v>
      </c>
      <c r="JF22" s="9">
        <v>705749319.80999994</v>
      </c>
      <c r="JG22" s="9">
        <v>213125000</v>
      </c>
      <c r="JH22" s="9"/>
      <c r="JI22" s="9">
        <v>51474107.600000001</v>
      </c>
      <c r="JJ22" s="9">
        <v>536300</v>
      </c>
      <c r="JK22" s="9"/>
      <c r="JL22" s="10"/>
      <c r="JM22" s="9">
        <v>970884727.40999997</v>
      </c>
      <c r="JN22" s="9">
        <v>-372437186.95999998</v>
      </c>
      <c r="JO22" s="9">
        <v>3890000</v>
      </c>
      <c r="JP22" s="9">
        <v>3890000</v>
      </c>
      <c r="JQ22" s="9">
        <v>5872140984.1700001</v>
      </c>
      <c r="JR22" s="9">
        <v>4210876691.79</v>
      </c>
      <c r="JS22" s="9">
        <v>6753920002</v>
      </c>
      <c r="JT22" s="9"/>
      <c r="JU22" s="10"/>
      <c r="JV22" s="9">
        <v>16840827677.959999</v>
      </c>
      <c r="JW22" s="9">
        <v>10228406165.67</v>
      </c>
      <c r="JX22" s="9">
        <v>2365182216.1399999</v>
      </c>
      <c r="JY22" s="9">
        <v>5361959.83</v>
      </c>
      <c r="JZ22" s="9">
        <v>1113943514.26</v>
      </c>
      <c r="KA22" s="9"/>
      <c r="KB22" s="10"/>
      <c r="KC22" s="9">
        <v>13707531896.07</v>
      </c>
      <c r="KD22" s="9">
        <v>3133295781.8899999</v>
      </c>
      <c r="KE22" s="9"/>
      <c r="KF22" s="9"/>
      <c r="KG22" s="10"/>
      <c r="KH22" s="9">
        <v>1655466328.53</v>
      </c>
      <c r="KI22" s="9">
        <v>3144989745.3099999</v>
      </c>
      <c r="KJ22" s="9">
        <v>4800456073.8400002</v>
      </c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10"/>
      <c r="LF22" s="9"/>
      <c r="LG22" s="9"/>
      <c r="LH22" s="9"/>
      <c r="LI22" s="9"/>
      <c r="LJ22" s="9"/>
      <c r="LK22" s="9"/>
      <c r="LL22" s="9"/>
      <c r="LM22" s="9"/>
      <c r="LN22" s="9"/>
      <c r="LO22" s="10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11" t="s">
        <v>1590</v>
      </c>
      <c r="MM22" s="11"/>
      <c r="MN22" s="9"/>
      <c r="MO22" s="11" t="s">
        <v>1528</v>
      </c>
      <c r="MP22" s="10"/>
      <c r="MQ22" s="11"/>
      <c r="MR22" s="11"/>
      <c r="MS22" s="11"/>
      <c r="MT22" s="10"/>
      <c r="MU22" s="12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>
        <v>266566419.56</v>
      </c>
      <c r="RJ22" s="9">
        <v>20958910.190000001</v>
      </c>
      <c r="RK22" s="9"/>
      <c r="RL22" s="9">
        <v>36270.21</v>
      </c>
      <c r="RM22" s="9">
        <v>1896233.37</v>
      </c>
      <c r="RN22" s="9">
        <v>39166725.240000002</v>
      </c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 t="s">
        <v>1744</v>
      </c>
      <c r="TK22" s="11" t="s">
        <v>1682</v>
      </c>
      <c r="TL22" s="11">
        <v>605527485.67999995</v>
      </c>
      <c r="TM22" s="11">
        <v>546141731.34000003</v>
      </c>
      <c r="TN22" s="11">
        <v>59385754.340000004</v>
      </c>
      <c r="TO22" s="11" t="s">
        <v>1667</v>
      </c>
      <c r="TP22" s="11">
        <v>595069229.47000003</v>
      </c>
      <c r="TQ22" s="11">
        <v>526759277.14999998</v>
      </c>
      <c r="TR22" s="11">
        <v>68309952.319999993</v>
      </c>
      <c r="TS22" s="11" t="s">
        <v>1692</v>
      </c>
      <c r="TT22" s="11">
        <v>252117190.19999999</v>
      </c>
      <c r="TU22" s="11">
        <v>205643854.19</v>
      </c>
      <c r="TV22" s="11">
        <v>46473336.009999998</v>
      </c>
      <c r="TW22" s="11" t="s">
        <v>1717</v>
      </c>
      <c r="TX22" s="11">
        <v>139937902.93000001</v>
      </c>
      <c r="TY22" s="11">
        <v>130884337.45999999</v>
      </c>
      <c r="TZ22" s="11">
        <v>9053565.4700000007</v>
      </c>
      <c r="UA22" s="11" t="s">
        <v>1762</v>
      </c>
      <c r="UB22" s="11">
        <v>135259490.5</v>
      </c>
      <c r="UC22" s="11">
        <v>98100383</v>
      </c>
      <c r="UD22" s="11">
        <v>37159107.5</v>
      </c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</row>
    <row r="23" spans="3:588" ht="13.8">
      <c r="C23" t="s">
        <v>1549</v>
      </c>
      <c r="E23" s="11" t="s">
        <v>1550</v>
      </c>
      <c r="F23" s="9">
        <v>7486247504.6499996</v>
      </c>
      <c r="G23" s="9">
        <v>287945818.10000002</v>
      </c>
      <c r="H23" s="9">
        <v>1108434</v>
      </c>
      <c r="I23" s="9">
        <v>118641150.03</v>
      </c>
      <c r="J23" s="9">
        <v>2138564213.52</v>
      </c>
      <c r="K23" s="9">
        <v>197854745.46000001</v>
      </c>
      <c r="L23" s="9"/>
      <c r="M23" s="9"/>
      <c r="N23" s="9">
        <v>140140</v>
      </c>
      <c r="O23" s="9">
        <v>42844348760.440002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>
        <v>1169575096.1900001</v>
      </c>
      <c r="AC23" s="9"/>
      <c r="AD23" s="10"/>
      <c r="AE23" s="9">
        <v>54302114937.360001</v>
      </c>
      <c r="AF23" s="9"/>
      <c r="AG23" s="9"/>
      <c r="AH23" s="9">
        <v>2558625694.98</v>
      </c>
      <c r="AI23" s="9"/>
      <c r="AJ23" s="9">
        <v>786841825.76999998</v>
      </c>
      <c r="AK23" s="9">
        <v>683448915.40999997</v>
      </c>
      <c r="AL23" s="9"/>
      <c r="AM23" s="9">
        <v>2023691540.5</v>
      </c>
      <c r="AN23" s="9"/>
      <c r="AO23" s="9">
        <v>6272186920.0699997</v>
      </c>
      <c r="AP23" s="9"/>
      <c r="AQ23" s="9"/>
      <c r="AR23" s="9"/>
      <c r="AS23" s="9">
        <v>101321494.78</v>
      </c>
      <c r="AT23" s="9">
        <v>3663779.72</v>
      </c>
      <c r="AU23" s="9">
        <v>218388270.99000001</v>
      </c>
      <c r="AV23" s="9">
        <v>42452352.57</v>
      </c>
      <c r="AW23" s="9">
        <v>500291972.56999999</v>
      </c>
      <c r="AX23" s="9">
        <v>109701500.01000001</v>
      </c>
      <c r="AY23" s="9">
        <v>1836719352.76</v>
      </c>
      <c r="AZ23" s="9"/>
      <c r="BA23" s="10"/>
      <c r="BB23" s="9">
        <v>16522389779.200001</v>
      </c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>
        <v>57689074.969999999</v>
      </c>
      <c r="BW23" s="9"/>
      <c r="BX23" s="10"/>
      <c r="BY23" s="9">
        <v>70824504716.559998</v>
      </c>
      <c r="BZ23" s="9">
        <v>426498852.47000003</v>
      </c>
      <c r="CA23" s="9"/>
      <c r="CB23" s="9">
        <v>16338000</v>
      </c>
      <c r="CC23" s="9">
        <v>2568124337.8299999</v>
      </c>
      <c r="CD23" s="9">
        <v>10217899688.530001</v>
      </c>
      <c r="CE23" s="9">
        <v>77100765.299999997</v>
      </c>
      <c r="CF23" s="9">
        <v>1134460002.6800001</v>
      </c>
      <c r="CG23" s="9"/>
      <c r="CH23" s="9">
        <v>366931703.77999997</v>
      </c>
      <c r="CI23" s="9">
        <v>7642213.7699999996</v>
      </c>
      <c r="CJ23" s="9">
        <v>6080389633.1400003</v>
      </c>
      <c r="CK23" s="9"/>
      <c r="CL23" s="9"/>
      <c r="CM23" s="9"/>
      <c r="CN23" s="9">
        <v>13619507911.5</v>
      </c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>
        <v>20950459.390000001</v>
      </c>
      <c r="CZ23" s="9"/>
      <c r="DA23" s="10"/>
      <c r="DB23" s="9">
        <v>34535843568.389999</v>
      </c>
      <c r="DC23" s="9">
        <v>12498757955</v>
      </c>
      <c r="DD23" s="9">
        <v>7674813083.8599997</v>
      </c>
      <c r="DE23" s="9"/>
      <c r="DF23" s="9"/>
      <c r="DG23" s="9">
        <v>2002730735.72</v>
      </c>
      <c r="DH23" s="9">
        <v>94163800.890000001</v>
      </c>
      <c r="DI23" s="9">
        <v>496447506.05000001</v>
      </c>
      <c r="DJ23" s="9"/>
      <c r="DK23" s="9"/>
      <c r="DL23" s="9"/>
      <c r="DM23" s="10"/>
      <c r="DN23" s="9">
        <v>22766913081.52</v>
      </c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10"/>
      <c r="EH23" s="9">
        <v>57302756649.910004</v>
      </c>
      <c r="EI23" s="9">
        <v>1846220835</v>
      </c>
      <c r="EJ23" s="9"/>
      <c r="EK23" s="9"/>
      <c r="EL23" s="9">
        <v>1814433338.0899999</v>
      </c>
      <c r="EM23" s="9">
        <v>458090537.30000001</v>
      </c>
      <c r="EN23" s="9">
        <v>2521098049.8499999</v>
      </c>
      <c r="EO23" s="9"/>
      <c r="EP23" s="9">
        <v>1294362157.24</v>
      </c>
      <c r="EQ23" s="9"/>
      <c r="ER23" s="9">
        <v>506544.2</v>
      </c>
      <c r="ES23" s="9"/>
      <c r="ET23" s="9"/>
      <c r="EU23" s="9"/>
      <c r="EV23" s="10"/>
      <c r="EW23" s="9">
        <v>7934711461.6800003</v>
      </c>
      <c r="EX23" s="9">
        <v>5587036604.9700003</v>
      </c>
      <c r="EY23" s="9">
        <v>13521748066.65</v>
      </c>
      <c r="EZ23" s="9"/>
      <c r="FA23" s="10"/>
      <c r="FB23" s="9">
        <v>70824504716.559998</v>
      </c>
      <c r="FC23" s="9">
        <v>7692299841.7700005</v>
      </c>
      <c r="FD23" s="9">
        <v>7675041483.6999998</v>
      </c>
      <c r="FE23" s="9">
        <v>17073367.510000002</v>
      </c>
      <c r="FF23" s="9"/>
      <c r="FG23" s="9">
        <v>184990.56</v>
      </c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>
        <v>7353435775.29</v>
      </c>
      <c r="FT23" s="9">
        <v>5482578081.2299995</v>
      </c>
      <c r="FU23" s="9"/>
      <c r="FV23" s="9"/>
      <c r="FW23" s="9"/>
      <c r="FX23" s="9">
        <v>498431751.54000002</v>
      </c>
      <c r="FY23" s="9">
        <v>511584191.25999999</v>
      </c>
      <c r="FZ23" s="9">
        <v>433968707.26999998</v>
      </c>
      <c r="GA23" s="9">
        <v>376052394.67000002</v>
      </c>
      <c r="GB23" s="9">
        <v>-13378718.18</v>
      </c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>
        <v>200958714.68000001</v>
      </c>
      <c r="GN23" s="9">
        <v>337343823.68000001</v>
      </c>
      <c r="GO23" s="9">
        <v>197541264.08000001</v>
      </c>
      <c r="GP23" s="9"/>
      <c r="GQ23" s="9">
        <v>151202.07999999999</v>
      </c>
      <c r="GR23" s="9">
        <v>8320465.2699999996</v>
      </c>
      <c r="GS23" s="9"/>
      <c r="GT23" s="10"/>
      <c r="GU23" s="9">
        <v>885638272.19000006</v>
      </c>
      <c r="GV23" s="9">
        <v>21446596.010000002</v>
      </c>
      <c r="GW23" s="9">
        <v>31251183.620000001</v>
      </c>
      <c r="GX23" s="9"/>
      <c r="GY23" s="9"/>
      <c r="GZ23" s="10"/>
      <c r="HA23" s="9">
        <v>875833684.58000004</v>
      </c>
      <c r="HB23" s="9">
        <v>308406613.44</v>
      </c>
      <c r="HC23" s="9"/>
      <c r="HD23" s="9"/>
      <c r="HE23" s="10"/>
      <c r="HF23" s="9">
        <v>567427071.13999999</v>
      </c>
      <c r="HG23" s="9">
        <v>567425959.78999996</v>
      </c>
      <c r="HH23" s="9">
        <v>1111.3499999999999</v>
      </c>
      <c r="HI23" s="9">
        <v>370980762.47000003</v>
      </c>
      <c r="HJ23" s="9">
        <v>196446308.66999999</v>
      </c>
      <c r="HK23" s="9"/>
      <c r="HL23" s="9"/>
      <c r="HM23" s="9">
        <v>202297637.02000001</v>
      </c>
      <c r="HN23" s="9">
        <v>769724708.15999997</v>
      </c>
      <c r="HO23" s="9">
        <v>370994892.12</v>
      </c>
      <c r="HP23" s="9">
        <v>398729816.04000002</v>
      </c>
      <c r="HQ23" s="9">
        <v>10942822113.700001</v>
      </c>
      <c r="HR23" s="9">
        <v>3688118.42</v>
      </c>
      <c r="HS23" s="9">
        <v>8188176057.8400002</v>
      </c>
      <c r="HT23" s="9"/>
      <c r="HU23" s="9"/>
      <c r="HV23" s="9"/>
      <c r="HW23" s="9"/>
      <c r="HX23" s="9">
        <v>18588534.850000001</v>
      </c>
      <c r="HY23" s="9"/>
      <c r="HZ23" s="9"/>
      <c r="IA23" s="9"/>
      <c r="IB23" s="9"/>
      <c r="IC23" s="9"/>
      <c r="ID23" s="9"/>
      <c r="IE23" s="9"/>
      <c r="IF23" s="9"/>
      <c r="IG23" s="10"/>
      <c r="IH23" s="9">
        <v>19153274824.810001</v>
      </c>
      <c r="II23" s="9"/>
      <c r="IJ23" s="9"/>
      <c r="IK23" s="9">
        <v>13455351940.440001</v>
      </c>
      <c r="IL23" s="9">
        <v>514595710.75</v>
      </c>
      <c r="IM23" s="9">
        <v>1537181586.21</v>
      </c>
      <c r="IN23" s="9">
        <v>8048393047.1400003</v>
      </c>
      <c r="IO23" s="9">
        <v>138410000</v>
      </c>
      <c r="IP23" s="9"/>
      <c r="IQ23" s="9"/>
      <c r="IR23" s="9"/>
      <c r="IS23" s="9"/>
      <c r="IT23" s="9"/>
      <c r="IU23" s="10"/>
      <c r="IV23" s="9">
        <v>23693932284.540001</v>
      </c>
      <c r="IW23" s="9">
        <v>-4540657459.7299995</v>
      </c>
      <c r="IX23" s="9">
        <v>801483581.36000001</v>
      </c>
      <c r="IY23" s="9">
        <v>87711857.010000005</v>
      </c>
      <c r="IZ23" s="9">
        <v>539642.34</v>
      </c>
      <c r="JA23" s="9"/>
      <c r="JB23" s="9">
        <v>60979156.18</v>
      </c>
      <c r="JC23" s="9"/>
      <c r="JD23" s="10"/>
      <c r="JE23" s="9">
        <v>950714236.88999999</v>
      </c>
      <c r="JF23" s="9">
        <v>455812841.74000001</v>
      </c>
      <c r="JG23" s="9">
        <v>1422510364.3699999</v>
      </c>
      <c r="JH23" s="9"/>
      <c r="JI23" s="9">
        <v>115430585.41</v>
      </c>
      <c r="JJ23" s="9">
        <v>53640000</v>
      </c>
      <c r="JK23" s="9"/>
      <c r="JL23" s="10"/>
      <c r="JM23" s="9">
        <v>2047393791.52</v>
      </c>
      <c r="JN23" s="9">
        <v>-1096679554.6300001</v>
      </c>
      <c r="JO23" s="9">
        <v>304628500</v>
      </c>
      <c r="JP23" s="9">
        <v>203628500</v>
      </c>
      <c r="JQ23" s="9">
        <v>20244857938.049999</v>
      </c>
      <c r="JR23" s="9">
        <v>107000000</v>
      </c>
      <c r="JS23" s="9"/>
      <c r="JT23" s="9"/>
      <c r="JU23" s="10"/>
      <c r="JV23" s="9">
        <v>20656486438.049999</v>
      </c>
      <c r="JW23" s="9">
        <v>15952676619.26</v>
      </c>
      <c r="JX23" s="9">
        <v>2231904556.3299999</v>
      </c>
      <c r="JY23" s="9">
        <v>163639955.55000001</v>
      </c>
      <c r="JZ23" s="9">
        <v>176958022.44999999</v>
      </c>
      <c r="KA23" s="9"/>
      <c r="KB23" s="10"/>
      <c r="KC23" s="9">
        <v>18361539198.040001</v>
      </c>
      <c r="KD23" s="9">
        <v>2294947240.0100002</v>
      </c>
      <c r="KE23" s="9">
        <v>12733193.83</v>
      </c>
      <c r="KF23" s="9"/>
      <c r="KG23" s="10"/>
      <c r="KH23" s="9">
        <v>-3329656580.52</v>
      </c>
      <c r="KI23" s="9">
        <v>10150262301.120001</v>
      </c>
      <c r="KJ23" s="9">
        <v>6820605720.6000004</v>
      </c>
      <c r="KK23" s="9">
        <v>567427071.13999999</v>
      </c>
      <c r="KL23" s="9">
        <v>13587384.18</v>
      </c>
      <c r="KM23" s="9">
        <v>88200229.049999997</v>
      </c>
      <c r="KN23" s="9">
        <v>1661230.25</v>
      </c>
      <c r="KO23" s="9">
        <v>7355750.8200000003</v>
      </c>
      <c r="KP23" s="9"/>
      <c r="KQ23" s="9"/>
      <c r="KR23" s="9">
        <v>-151202.07999999999</v>
      </c>
      <c r="KS23" s="9">
        <v>13703.62</v>
      </c>
      <c r="KT23" s="9">
        <v>-200958714.68000001</v>
      </c>
      <c r="KU23" s="9">
        <v>336936509.32999998</v>
      </c>
      <c r="KV23" s="9">
        <v>-337343823.68000001</v>
      </c>
      <c r="KW23" s="9">
        <v>-151328082.11000001</v>
      </c>
      <c r="KX23" s="9">
        <v>91664973.549999997</v>
      </c>
      <c r="KY23" s="9">
        <v>-10983870202.02</v>
      </c>
      <c r="KZ23" s="9">
        <v>159214791.13999999</v>
      </c>
      <c r="LA23" s="9">
        <v>5844571246.1400003</v>
      </c>
      <c r="LB23" s="9"/>
      <c r="LC23" s="9"/>
      <c r="LD23" s="9"/>
      <c r="LE23" s="10"/>
      <c r="LF23" s="9">
        <v>-4540657459.7299995</v>
      </c>
      <c r="LG23" s="9"/>
      <c r="LH23" s="9"/>
      <c r="LI23" s="9"/>
      <c r="LJ23" s="9">
        <v>6820605720.6000004</v>
      </c>
      <c r="LK23" s="9">
        <v>10150262301.120001</v>
      </c>
      <c r="LL23" s="9"/>
      <c r="LM23" s="9"/>
      <c r="LN23" s="9"/>
      <c r="LO23" s="10"/>
      <c r="LP23" s="9">
        <v>-3329656580.52</v>
      </c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11" t="s">
        <v>1731</v>
      </c>
      <c r="MM23" s="11"/>
      <c r="MN23" s="9"/>
      <c r="MO23" s="11" t="s">
        <v>1528</v>
      </c>
      <c r="MP23" s="10"/>
      <c r="MQ23" s="11"/>
      <c r="MR23" s="11"/>
      <c r="MS23" s="11"/>
      <c r="MT23" s="10"/>
      <c r="MU23" s="12"/>
      <c r="MV23" s="9">
        <v>0</v>
      </c>
      <c r="MW23" s="9">
        <v>0</v>
      </c>
      <c r="MX23" s="9">
        <v>0</v>
      </c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>
        <v>336936509.32999998</v>
      </c>
      <c r="RJ23" s="9">
        <v>65583647.890000001</v>
      </c>
      <c r="RK23" s="9"/>
      <c r="RL23" s="9">
        <v>88347201.25</v>
      </c>
      <c r="RM23" s="9">
        <v>16352331.98</v>
      </c>
      <c r="RN23" s="9"/>
      <c r="RO23" s="9"/>
      <c r="RP23" s="9"/>
      <c r="RQ23" s="9"/>
      <c r="RR23" s="9"/>
      <c r="RS23" s="9"/>
      <c r="RT23" s="9"/>
      <c r="RU23" s="9"/>
      <c r="RV23" s="9"/>
      <c r="RW23" s="9"/>
      <c r="RX23" s="9"/>
      <c r="RY23" s="9"/>
      <c r="RZ23" s="9"/>
      <c r="SA23" s="9"/>
      <c r="SB23" s="9"/>
      <c r="SC23" s="9"/>
      <c r="SD23" s="9"/>
      <c r="SE23" s="9"/>
      <c r="SF23" s="9"/>
      <c r="SG23" s="9"/>
      <c r="SH23" s="9"/>
      <c r="SI23" s="9"/>
      <c r="SJ23" s="9"/>
      <c r="SK23" s="9"/>
      <c r="SL23" s="9"/>
      <c r="SM23" s="9"/>
      <c r="SN23" s="9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 t="s">
        <v>1745</v>
      </c>
      <c r="TK23" s="11" t="s">
        <v>1755</v>
      </c>
      <c r="TL23" s="11">
        <v>7288761667.96</v>
      </c>
      <c r="TM23" s="11">
        <v>5365946872.4200001</v>
      </c>
      <c r="TN23" s="11">
        <v>1922814795.54</v>
      </c>
      <c r="TO23" s="11" t="s">
        <v>305</v>
      </c>
      <c r="TP23" s="11">
        <v>302284983.25999999</v>
      </c>
      <c r="TQ23" s="11">
        <v>70118089.549999997</v>
      </c>
      <c r="TR23" s="11">
        <v>232166893.71000001</v>
      </c>
      <c r="TS23" s="11" t="s">
        <v>1653</v>
      </c>
      <c r="TT23" s="11">
        <v>83994832.480000004</v>
      </c>
      <c r="TU23" s="11">
        <v>46513119.259999998</v>
      </c>
      <c r="TV23" s="11">
        <v>37481713.219999999</v>
      </c>
      <c r="TW23" s="11" t="s">
        <v>1758</v>
      </c>
      <c r="TX23" s="11">
        <v>17258358.07</v>
      </c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>
        <v>0</v>
      </c>
      <c r="VB23" s="11">
        <v>0</v>
      </c>
      <c r="VC23" s="11">
        <v>0</v>
      </c>
      <c r="VD23" s="11">
        <v>0</v>
      </c>
      <c r="VE23" s="11">
        <v>0</v>
      </c>
      <c r="VF23" s="11">
        <v>0</v>
      </c>
      <c r="VG23" s="11">
        <v>0</v>
      </c>
      <c r="VH23" s="11">
        <v>0</v>
      </c>
      <c r="VI23" s="11">
        <v>0</v>
      </c>
      <c r="VJ23" s="11">
        <v>0</v>
      </c>
      <c r="VK23" s="11">
        <v>0</v>
      </c>
      <c r="VL23" s="11">
        <v>0</v>
      </c>
      <c r="VM23" s="11">
        <v>0</v>
      </c>
      <c r="VN23" s="11">
        <v>0</v>
      </c>
      <c r="VO23" s="11">
        <v>0</v>
      </c>
      <c r="VP23" s="11">
        <v>0</v>
      </c>
    </row>
    <row r="24" spans="3:588" ht="13.8">
      <c r="C24" t="s">
        <v>1579</v>
      </c>
      <c r="E24" s="11" t="s">
        <v>1615</v>
      </c>
      <c r="F24" s="9">
        <v>1030231722.8</v>
      </c>
      <c r="G24" s="9"/>
      <c r="H24" s="9"/>
      <c r="I24" s="9"/>
      <c r="J24" s="9"/>
      <c r="K24" s="9">
        <v>95955528.299999997</v>
      </c>
      <c r="L24" s="9"/>
      <c r="M24" s="9"/>
      <c r="N24" s="9"/>
      <c r="O24" s="9">
        <v>1452192976.72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>
        <v>189999680.84</v>
      </c>
      <c r="AC24" s="9"/>
      <c r="AD24" s="10"/>
      <c r="AE24" s="9">
        <v>4383315956.2200003</v>
      </c>
      <c r="AF24" s="9"/>
      <c r="AG24" s="9"/>
      <c r="AH24" s="9">
        <v>549274712</v>
      </c>
      <c r="AI24" s="9"/>
      <c r="AJ24" s="9">
        <v>1222656222.54</v>
      </c>
      <c r="AK24" s="9">
        <v>1930797269.77</v>
      </c>
      <c r="AL24" s="9">
        <v>76750000</v>
      </c>
      <c r="AM24" s="9"/>
      <c r="AN24" s="9"/>
      <c r="AO24" s="9"/>
      <c r="AP24" s="9"/>
      <c r="AQ24" s="9"/>
      <c r="AR24" s="9"/>
      <c r="AS24" s="9">
        <v>2350449127.8499999</v>
      </c>
      <c r="AT24" s="9"/>
      <c r="AU24" s="9"/>
      <c r="AV24" s="9">
        <v>40277341.75</v>
      </c>
      <c r="AW24" s="9">
        <v>209578.63</v>
      </c>
      <c r="AX24" s="9"/>
      <c r="AY24" s="9">
        <v>847626942.70000005</v>
      </c>
      <c r="AZ24" s="9"/>
      <c r="BA24" s="10"/>
      <c r="BB24" s="9">
        <v>11044489842.690001</v>
      </c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10"/>
      <c r="BY24" s="9">
        <v>15427805798.91</v>
      </c>
      <c r="BZ24" s="9">
        <v>1957690000</v>
      </c>
      <c r="CA24" s="9"/>
      <c r="CB24" s="9"/>
      <c r="CC24" s="9"/>
      <c r="CD24" s="9">
        <v>34747939.390000001</v>
      </c>
      <c r="CE24" s="9">
        <v>2811393.51</v>
      </c>
      <c r="CF24" s="9">
        <v>5256485.63</v>
      </c>
      <c r="CG24" s="9"/>
      <c r="CH24" s="9"/>
      <c r="CI24" s="9"/>
      <c r="CJ24" s="9"/>
      <c r="CK24" s="9"/>
      <c r="CL24" s="9"/>
      <c r="CM24" s="9"/>
      <c r="CN24" s="9">
        <v>1081425689.6500001</v>
      </c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>
        <v>185759920</v>
      </c>
      <c r="CZ24" s="9"/>
      <c r="DA24" s="10"/>
      <c r="DB24" s="9">
        <v>4533074013.2700005</v>
      </c>
      <c r="DC24" s="9">
        <v>2565226887.0500002</v>
      </c>
      <c r="DD24" s="9"/>
      <c r="DE24" s="9"/>
      <c r="DF24" s="9"/>
      <c r="DG24" s="9"/>
      <c r="DH24" s="9"/>
      <c r="DI24" s="9">
        <v>94228520.510000005</v>
      </c>
      <c r="DJ24" s="9"/>
      <c r="DK24" s="9"/>
      <c r="DL24" s="9"/>
      <c r="DM24" s="10"/>
      <c r="DN24" s="9">
        <v>3538080568.1599998</v>
      </c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10"/>
      <c r="EH24" s="9">
        <v>8071154581.4300003</v>
      </c>
      <c r="EI24" s="9">
        <v>171526900</v>
      </c>
      <c r="EJ24" s="9"/>
      <c r="EK24" s="9"/>
      <c r="EL24" s="9">
        <v>7412478922.8999996</v>
      </c>
      <c r="EM24" s="9"/>
      <c r="EN24" s="9">
        <v>-523300113.83999997</v>
      </c>
      <c r="EO24" s="9"/>
      <c r="EP24" s="9">
        <v>282685561.51999998</v>
      </c>
      <c r="EQ24" s="9">
        <v>7386510.2699999996</v>
      </c>
      <c r="ER24" s="9"/>
      <c r="ES24" s="9"/>
      <c r="ET24" s="9"/>
      <c r="EU24" s="9"/>
      <c r="EV24" s="10"/>
      <c r="EW24" s="9">
        <v>7350777780.8500004</v>
      </c>
      <c r="EX24" s="9">
        <v>5873436.6299999999</v>
      </c>
      <c r="EY24" s="9">
        <v>7356651217.4799995</v>
      </c>
      <c r="EZ24" s="9"/>
      <c r="FA24" s="10"/>
      <c r="FB24" s="9">
        <v>15427805798.91</v>
      </c>
      <c r="FC24" s="9">
        <v>412931416.88</v>
      </c>
      <c r="FD24" s="9">
        <v>412931416.88</v>
      </c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>
        <v>485577803.38999999</v>
      </c>
      <c r="FT24" s="9">
        <v>313074115.82999998</v>
      </c>
      <c r="FU24" s="9"/>
      <c r="FV24" s="9"/>
      <c r="FW24" s="9"/>
      <c r="FX24" s="9">
        <v>17951067.190000001</v>
      </c>
      <c r="FY24" s="9">
        <v>34288719.219999999</v>
      </c>
      <c r="FZ24" s="9">
        <v>100332715.47</v>
      </c>
      <c r="GA24" s="9">
        <v>12466579.85</v>
      </c>
      <c r="GB24" s="9">
        <v>-7464605.8300000001</v>
      </c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>
        <v>26565847.859999999</v>
      </c>
      <c r="GO24" s="9">
        <v>26565847.859999999</v>
      </c>
      <c r="GP24" s="9"/>
      <c r="GQ24" s="9"/>
      <c r="GR24" s="9">
        <v>203831064.63999999</v>
      </c>
      <c r="GS24" s="9"/>
      <c r="GT24" s="10"/>
      <c r="GU24" s="9">
        <v>157750525.99000001</v>
      </c>
      <c r="GV24" s="9">
        <v>2164441.37</v>
      </c>
      <c r="GW24" s="9">
        <v>758100.88</v>
      </c>
      <c r="GX24" s="9"/>
      <c r="GY24" s="9"/>
      <c r="GZ24" s="10"/>
      <c r="HA24" s="9">
        <v>159156866.47999999</v>
      </c>
      <c r="HB24" s="9">
        <v>8609707.8900000006</v>
      </c>
      <c r="HC24" s="9"/>
      <c r="HD24" s="9"/>
      <c r="HE24" s="10"/>
      <c r="HF24" s="9">
        <v>150547158.59</v>
      </c>
      <c r="HG24" s="9"/>
      <c r="HH24" s="9"/>
      <c r="HI24" s="9">
        <v>-717938.3</v>
      </c>
      <c r="HJ24" s="9">
        <v>151265096.88999999</v>
      </c>
      <c r="HK24" s="9"/>
      <c r="HL24" s="9"/>
      <c r="HM24" s="9">
        <v>282685561.51999998</v>
      </c>
      <c r="HN24" s="9">
        <v>433232720.11000001</v>
      </c>
      <c r="HO24" s="9">
        <v>-717938.3</v>
      </c>
      <c r="HP24" s="9">
        <v>433950658.41000003</v>
      </c>
      <c r="HQ24" s="9">
        <v>466729909.73000002</v>
      </c>
      <c r="HR24" s="9"/>
      <c r="HS24" s="9">
        <v>1021672812.73</v>
      </c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10"/>
      <c r="IH24" s="9">
        <v>1488402722.46</v>
      </c>
      <c r="II24" s="9"/>
      <c r="IJ24" s="9"/>
      <c r="IK24" s="9">
        <v>1129880152.95</v>
      </c>
      <c r="IL24" s="9">
        <v>100634545.45999999</v>
      </c>
      <c r="IM24" s="9">
        <v>38864117.590000004</v>
      </c>
      <c r="IN24" s="9">
        <v>756611033.17999995</v>
      </c>
      <c r="IO24" s="9"/>
      <c r="IP24" s="9"/>
      <c r="IQ24" s="9"/>
      <c r="IR24" s="9"/>
      <c r="IS24" s="9"/>
      <c r="IT24" s="9"/>
      <c r="IU24" s="10"/>
      <c r="IV24" s="9">
        <v>2025989849.1800001</v>
      </c>
      <c r="IW24" s="9">
        <v>-537587126.72000003</v>
      </c>
      <c r="IX24" s="9"/>
      <c r="IY24" s="9"/>
      <c r="IZ24" s="9"/>
      <c r="JA24" s="9"/>
      <c r="JB24" s="9"/>
      <c r="JC24" s="9"/>
      <c r="JD24" s="10"/>
      <c r="JE24" s="9"/>
      <c r="JF24" s="9">
        <v>791957627.49000001</v>
      </c>
      <c r="JG24" s="9">
        <v>32900000</v>
      </c>
      <c r="JH24" s="9"/>
      <c r="JI24" s="9"/>
      <c r="JJ24" s="9"/>
      <c r="JK24" s="9"/>
      <c r="JL24" s="10"/>
      <c r="JM24" s="9">
        <v>824857627.49000001</v>
      </c>
      <c r="JN24" s="9">
        <v>-824857627.49000001</v>
      </c>
      <c r="JO24" s="9"/>
      <c r="JP24" s="9"/>
      <c r="JQ24" s="9">
        <v>3578899920</v>
      </c>
      <c r="JR24" s="9">
        <v>739703110</v>
      </c>
      <c r="JS24" s="9"/>
      <c r="JT24" s="9"/>
      <c r="JU24" s="10"/>
      <c r="JV24" s="9">
        <v>4318603030</v>
      </c>
      <c r="JW24" s="9">
        <v>2056683761.0599999</v>
      </c>
      <c r="JX24" s="9">
        <v>279568964.17000002</v>
      </c>
      <c r="JY24" s="9"/>
      <c r="JZ24" s="9">
        <v>603250000</v>
      </c>
      <c r="KA24" s="9"/>
      <c r="KB24" s="10"/>
      <c r="KC24" s="9">
        <v>2939502725.23</v>
      </c>
      <c r="KD24" s="9">
        <v>1379100304.77</v>
      </c>
      <c r="KE24" s="9"/>
      <c r="KF24" s="9"/>
      <c r="KG24" s="10"/>
      <c r="KH24" s="9">
        <v>16655550.560000001</v>
      </c>
      <c r="KI24" s="9">
        <v>541571172.24000001</v>
      </c>
      <c r="KJ24" s="9">
        <v>558226722.79999995</v>
      </c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10"/>
      <c r="LF24" s="9"/>
      <c r="LG24" s="9"/>
      <c r="LH24" s="9"/>
      <c r="LI24" s="9"/>
      <c r="LJ24" s="9"/>
      <c r="LK24" s="9"/>
      <c r="LL24" s="9"/>
      <c r="LM24" s="9"/>
      <c r="LN24" s="9"/>
      <c r="LO24" s="10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11" t="s">
        <v>1540</v>
      </c>
      <c r="MM24" s="11"/>
      <c r="MN24" s="9"/>
      <c r="MO24" s="11" t="s">
        <v>1528</v>
      </c>
      <c r="MP24" s="10"/>
      <c r="MQ24" s="11"/>
      <c r="MR24" s="11"/>
      <c r="MS24" s="11"/>
      <c r="MT24" s="10"/>
      <c r="MU24" s="12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RZ24" s="9"/>
      <c r="SA24" s="9"/>
      <c r="SB24" s="9"/>
      <c r="SC24" s="9"/>
      <c r="SD24" s="9"/>
      <c r="SE24" s="9"/>
      <c r="SF24" s="9"/>
      <c r="SG24" s="9"/>
      <c r="SH24" s="9"/>
      <c r="SI24" s="9"/>
      <c r="SJ24" s="9"/>
      <c r="SK24" s="9"/>
      <c r="SL24" s="9"/>
      <c r="SM24" s="9"/>
      <c r="SN24" s="9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 t="s">
        <v>1746</v>
      </c>
      <c r="TK24" s="11" t="s">
        <v>1668</v>
      </c>
      <c r="TL24" s="11">
        <v>88130700</v>
      </c>
      <c r="TM24" s="11"/>
      <c r="TN24" s="11"/>
      <c r="TO24" s="11" t="s">
        <v>1705</v>
      </c>
      <c r="TP24" s="11">
        <v>83860800</v>
      </c>
      <c r="TQ24" s="11"/>
      <c r="TR24" s="11"/>
      <c r="TS24" s="11" t="s">
        <v>1642</v>
      </c>
      <c r="TT24" s="11">
        <v>82796300</v>
      </c>
      <c r="TU24" s="11"/>
      <c r="TV24" s="11"/>
      <c r="TW24" s="11" t="s">
        <v>1759</v>
      </c>
      <c r="TX24" s="11">
        <v>60369300</v>
      </c>
      <c r="TY24" s="11"/>
      <c r="TZ24" s="11"/>
      <c r="UA24" s="11" t="s">
        <v>1763</v>
      </c>
      <c r="UB24" s="11">
        <v>38947300</v>
      </c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>
        <v>0</v>
      </c>
      <c r="VB24" s="11">
        <v>0</v>
      </c>
      <c r="VC24" s="11">
        <v>0</v>
      </c>
      <c r="VD24" s="11">
        <v>0</v>
      </c>
      <c r="VE24" s="11">
        <v>0</v>
      </c>
      <c r="VF24" s="11">
        <v>0</v>
      </c>
      <c r="VG24" s="11">
        <v>0</v>
      </c>
      <c r="VH24" s="11">
        <v>0</v>
      </c>
      <c r="VI24" s="11">
        <v>0</v>
      </c>
      <c r="VJ24" s="11">
        <v>0</v>
      </c>
      <c r="VK24" s="11">
        <v>0</v>
      </c>
      <c r="VL24" s="11">
        <v>0</v>
      </c>
      <c r="VM24" s="11">
        <v>0</v>
      </c>
      <c r="VN24" s="11">
        <v>0</v>
      </c>
      <c r="VO24" s="11">
        <v>0</v>
      </c>
      <c r="VP24" s="11">
        <v>0</v>
      </c>
    </row>
    <row r="25" spans="3:588" ht="13.8">
      <c r="C25" t="s">
        <v>1580</v>
      </c>
      <c r="E25" s="11" t="s">
        <v>1616</v>
      </c>
      <c r="F25" s="9">
        <v>103005839.81</v>
      </c>
      <c r="G25" s="9"/>
      <c r="H25" s="9"/>
      <c r="I25" s="9">
        <v>812183556.58000004</v>
      </c>
      <c r="J25" s="9">
        <v>1112665588.8599999</v>
      </c>
      <c r="K25" s="9">
        <v>17407896.440000001</v>
      </c>
      <c r="L25" s="9"/>
      <c r="M25" s="9"/>
      <c r="N25" s="9"/>
      <c r="O25" s="9">
        <v>3819829217.3699999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>
        <v>133491345.31</v>
      </c>
      <c r="AC25" s="9"/>
      <c r="AD25" s="10"/>
      <c r="AE25" s="9">
        <v>5998583444.3699999</v>
      </c>
      <c r="AF25" s="9"/>
      <c r="AG25" s="9"/>
      <c r="AH25" s="9">
        <v>1300000</v>
      </c>
      <c r="AI25" s="9"/>
      <c r="AJ25" s="9">
        <v>1696933600</v>
      </c>
      <c r="AK25" s="9">
        <v>641522.36</v>
      </c>
      <c r="AL25" s="9">
        <v>27100000</v>
      </c>
      <c r="AM25" s="9">
        <v>157136317.71000001</v>
      </c>
      <c r="AN25" s="9"/>
      <c r="AO25" s="9"/>
      <c r="AP25" s="9"/>
      <c r="AQ25" s="9"/>
      <c r="AR25" s="9"/>
      <c r="AS25" s="9"/>
      <c r="AT25" s="9"/>
      <c r="AU25" s="9"/>
      <c r="AV25" s="9"/>
      <c r="AW25" s="9">
        <v>3840442.63</v>
      </c>
      <c r="AX25" s="9"/>
      <c r="AY25" s="9"/>
      <c r="AZ25" s="9"/>
      <c r="BA25" s="10"/>
      <c r="BB25" s="9">
        <v>1886951882.7</v>
      </c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10"/>
      <c r="BY25" s="9">
        <v>7885535327.0699997</v>
      </c>
      <c r="BZ25" s="9">
        <v>97000000</v>
      </c>
      <c r="CA25" s="9"/>
      <c r="CB25" s="9">
        <v>102000000</v>
      </c>
      <c r="CC25" s="9">
        <v>252471632.53999999</v>
      </c>
      <c r="CD25" s="9">
        <v>249186475.34999999</v>
      </c>
      <c r="CE25" s="9">
        <v>448</v>
      </c>
      <c r="CF25" s="9">
        <v>38328483.310000002</v>
      </c>
      <c r="CG25" s="9"/>
      <c r="CH25" s="9">
        <v>711670.59</v>
      </c>
      <c r="CI25" s="9"/>
      <c r="CJ25" s="9">
        <v>355436181.50999999</v>
      </c>
      <c r="CK25" s="9"/>
      <c r="CL25" s="9"/>
      <c r="CM25" s="9"/>
      <c r="CN25" s="9">
        <v>162231878.05000001</v>
      </c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10"/>
      <c r="DB25" s="9">
        <v>1257366769.3499999</v>
      </c>
      <c r="DC25" s="9">
        <v>293750000</v>
      </c>
      <c r="DD25" s="9"/>
      <c r="DE25" s="9">
        <v>217693163.55000001</v>
      </c>
      <c r="DF25" s="9"/>
      <c r="DG25" s="9"/>
      <c r="DH25" s="9"/>
      <c r="DI25" s="9">
        <v>191331138.61000001</v>
      </c>
      <c r="DJ25" s="9"/>
      <c r="DK25" s="9"/>
      <c r="DL25" s="9"/>
      <c r="DM25" s="10"/>
      <c r="DN25" s="9">
        <v>702774302.15999997</v>
      </c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10"/>
      <c r="EH25" s="9">
        <v>1960141071.51</v>
      </c>
      <c r="EI25" s="9">
        <v>100000000</v>
      </c>
      <c r="EJ25" s="9"/>
      <c r="EK25" s="9"/>
      <c r="EL25" s="9">
        <v>5066969287.54</v>
      </c>
      <c r="EM25" s="9">
        <v>23308064.969999999</v>
      </c>
      <c r="EN25" s="9">
        <v>190156437.21000001</v>
      </c>
      <c r="EO25" s="9"/>
      <c r="EP25" s="9">
        <v>544960465.84000003</v>
      </c>
      <c r="EQ25" s="9"/>
      <c r="ER25" s="9"/>
      <c r="ES25" s="9"/>
      <c r="ET25" s="9"/>
      <c r="EU25" s="9"/>
      <c r="EV25" s="10"/>
      <c r="EW25" s="9">
        <v>5925394255.5600004</v>
      </c>
      <c r="EX25" s="9"/>
      <c r="EY25" s="9">
        <v>5925394255.5600004</v>
      </c>
      <c r="EZ25" s="9"/>
      <c r="FA25" s="10"/>
      <c r="FB25" s="9">
        <v>7885535327.0699997</v>
      </c>
      <c r="FC25" s="9">
        <v>396217394.39999998</v>
      </c>
      <c r="FD25" s="9">
        <v>396217394.39999998</v>
      </c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>
        <v>378011913.43000001</v>
      </c>
      <c r="FT25" s="9">
        <v>345884611.29000002</v>
      </c>
      <c r="FU25" s="9"/>
      <c r="FV25" s="9"/>
      <c r="FW25" s="9"/>
      <c r="FX25" s="9">
        <v>10542409.98</v>
      </c>
      <c r="FY25" s="9">
        <v>978996.21</v>
      </c>
      <c r="FZ25" s="9">
        <v>9852975.3300000001</v>
      </c>
      <c r="GA25" s="9">
        <v>2521896.41</v>
      </c>
      <c r="GB25" s="9">
        <v>-8231024.21</v>
      </c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>
        <v>11735200</v>
      </c>
      <c r="GN25" s="9">
        <v>1816522.36</v>
      </c>
      <c r="GO25" s="9">
        <v>-158477.64000000001</v>
      </c>
      <c r="GP25" s="9"/>
      <c r="GQ25" s="9">
        <v>44874.62</v>
      </c>
      <c r="GR25" s="9">
        <v>103009602.53</v>
      </c>
      <c r="GS25" s="9"/>
      <c r="GT25" s="10"/>
      <c r="GU25" s="9">
        <v>134811680.47999999</v>
      </c>
      <c r="GV25" s="9">
        <v>421037.83</v>
      </c>
      <c r="GW25" s="9">
        <v>1566004.17</v>
      </c>
      <c r="GX25" s="9"/>
      <c r="GY25" s="9"/>
      <c r="GZ25" s="10"/>
      <c r="HA25" s="9">
        <v>133666714.14</v>
      </c>
      <c r="HB25" s="9">
        <v>6347104.6399999997</v>
      </c>
      <c r="HC25" s="9"/>
      <c r="HD25" s="9"/>
      <c r="HE25" s="10"/>
      <c r="HF25" s="9">
        <v>127319609.5</v>
      </c>
      <c r="HG25" s="9">
        <v>127319609.5</v>
      </c>
      <c r="HH25" s="9"/>
      <c r="HI25" s="9"/>
      <c r="HJ25" s="9">
        <v>127319609.5</v>
      </c>
      <c r="HK25" s="9"/>
      <c r="HL25" s="9"/>
      <c r="HM25" s="9">
        <v>398626204.88999999</v>
      </c>
      <c r="HN25" s="9">
        <v>525945814.38999999</v>
      </c>
      <c r="HO25" s="9"/>
      <c r="HP25" s="9">
        <v>525945814.38999999</v>
      </c>
      <c r="HQ25" s="9">
        <v>307349026.76999998</v>
      </c>
      <c r="HR25" s="9">
        <v>9602.5300000000007</v>
      </c>
      <c r="HS25" s="9">
        <v>764339403.03999996</v>
      </c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10"/>
      <c r="IH25" s="9">
        <v>1071698032.34</v>
      </c>
      <c r="II25" s="9"/>
      <c r="IJ25" s="9"/>
      <c r="IK25" s="9">
        <v>239760385.75999999</v>
      </c>
      <c r="IL25" s="9">
        <v>5561126.5999999996</v>
      </c>
      <c r="IM25" s="9">
        <v>8381560.8799999999</v>
      </c>
      <c r="IN25" s="9">
        <v>693169966.45000005</v>
      </c>
      <c r="IO25" s="9"/>
      <c r="IP25" s="9"/>
      <c r="IQ25" s="9"/>
      <c r="IR25" s="9"/>
      <c r="IS25" s="9"/>
      <c r="IT25" s="9"/>
      <c r="IU25" s="10"/>
      <c r="IV25" s="9">
        <v>946873039.69000006</v>
      </c>
      <c r="IW25" s="9">
        <v>124824992.65000001</v>
      </c>
      <c r="IX25" s="9"/>
      <c r="IY25" s="9">
        <v>1975000</v>
      </c>
      <c r="IZ25" s="9"/>
      <c r="JA25" s="9"/>
      <c r="JB25" s="9">
        <v>50000000</v>
      </c>
      <c r="JC25" s="9"/>
      <c r="JD25" s="10"/>
      <c r="JE25" s="9">
        <v>51975000</v>
      </c>
      <c r="JF25" s="9">
        <v>36296055.090000004</v>
      </c>
      <c r="JG25" s="9">
        <v>2100000</v>
      </c>
      <c r="JH25" s="9"/>
      <c r="JI25" s="9"/>
      <c r="JJ25" s="9">
        <v>28000000</v>
      </c>
      <c r="JK25" s="9"/>
      <c r="JL25" s="10"/>
      <c r="JM25" s="9">
        <v>66396055.090000004</v>
      </c>
      <c r="JN25" s="9">
        <v>-14421055.09</v>
      </c>
      <c r="JO25" s="9"/>
      <c r="JP25" s="9"/>
      <c r="JQ25" s="9">
        <v>347000000</v>
      </c>
      <c r="JR25" s="9">
        <v>189760000</v>
      </c>
      <c r="JS25" s="9"/>
      <c r="JT25" s="9"/>
      <c r="JU25" s="10"/>
      <c r="JV25" s="9">
        <v>536760000</v>
      </c>
      <c r="JW25" s="9">
        <v>348057734.49000001</v>
      </c>
      <c r="JX25" s="9">
        <v>57044924.479999997</v>
      </c>
      <c r="JY25" s="9"/>
      <c r="JZ25" s="9">
        <v>214691304.22999999</v>
      </c>
      <c r="KA25" s="9"/>
      <c r="KB25" s="10"/>
      <c r="KC25" s="9">
        <v>619793963.20000005</v>
      </c>
      <c r="KD25" s="9">
        <v>-83033963.200000003</v>
      </c>
      <c r="KE25" s="9"/>
      <c r="KF25" s="9"/>
      <c r="KG25" s="10"/>
      <c r="KH25" s="9">
        <v>27369974.359999999</v>
      </c>
      <c r="KI25" s="9">
        <v>1635865.45</v>
      </c>
      <c r="KJ25" s="9">
        <v>29005839.809999999</v>
      </c>
      <c r="KK25" s="9">
        <v>127319609.5</v>
      </c>
      <c r="KL25" s="9">
        <v>8231024.21</v>
      </c>
      <c r="KM25" s="9">
        <v>4419812.4400000004</v>
      </c>
      <c r="KN25" s="9"/>
      <c r="KO25" s="9"/>
      <c r="KP25" s="9"/>
      <c r="KQ25" s="9"/>
      <c r="KR25" s="9">
        <v>-44874.62</v>
      </c>
      <c r="KS25" s="9"/>
      <c r="KT25" s="9">
        <v>-11735200</v>
      </c>
      <c r="KU25" s="9">
        <v>2691304.23</v>
      </c>
      <c r="KV25" s="9">
        <v>-1816522.36</v>
      </c>
      <c r="KW25" s="9">
        <v>-2057756.05</v>
      </c>
      <c r="KX25" s="9">
        <v>135809201.63</v>
      </c>
      <c r="KY25" s="9">
        <v>51905343.950000003</v>
      </c>
      <c r="KZ25" s="9">
        <v>-1057145748.91</v>
      </c>
      <c r="LA25" s="9">
        <v>867248798.63</v>
      </c>
      <c r="LB25" s="9"/>
      <c r="LC25" s="9"/>
      <c r="LD25" s="9"/>
      <c r="LE25" s="10"/>
      <c r="LF25" s="9">
        <v>124824992.65000001</v>
      </c>
      <c r="LG25" s="9"/>
      <c r="LH25" s="9"/>
      <c r="LI25" s="9"/>
      <c r="LJ25" s="9">
        <v>29005839.809999999</v>
      </c>
      <c r="LK25" s="9">
        <v>1635865.45</v>
      </c>
      <c r="LL25" s="9"/>
      <c r="LM25" s="9"/>
      <c r="LN25" s="9"/>
      <c r="LO25" s="10"/>
      <c r="LP25" s="9">
        <v>27369974.359999999</v>
      </c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11" t="s">
        <v>1591</v>
      </c>
      <c r="MM25" s="11"/>
      <c r="MN25" s="9"/>
      <c r="MO25" s="11" t="s">
        <v>1528</v>
      </c>
      <c r="MP25" s="10"/>
      <c r="MQ25" s="11"/>
      <c r="MR25" s="11"/>
      <c r="MS25" s="11"/>
      <c r="MT25" s="10"/>
      <c r="MU25" s="12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9"/>
      <c r="QK25" s="9"/>
      <c r="QL25" s="9"/>
      <c r="QM25" s="9"/>
      <c r="QN25" s="9"/>
      <c r="QO25" s="9"/>
      <c r="QP25" s="9"/>
      <c r="QQ25" s="9"/>
      <c r="QR25" s="9"/>
      <c r="QS25" s="9"/>
      <c r="QT25" s="9"/>
      <c r="QU25" s="9"/>
      <c r="QV25" s="9"/>
      <c r="QW25" s="9"/>
      <c r="QX25" s="9"/>
      <c r="QY25" s="9"/>
      <c r="QZ25" s="9"/>
      <c r="RA25" s="9"/>
      <c r="RB25" s="9"/>
      <c r="RC25" s="9"/>
      <c r="RD25" s="9"/>
      <c r="RE25" s="9"/>
      <c r="RF25" s="9"/>
      <c r="RG25" s="9"/>
      <c r="RH25" s="9"/>
      <c r="RI25" s="9"/>
      <c r="RJ25" s="9">
        <v>256815.6</v>
      </c>
      <c r="RK25" s="9"/>
      <c r="RL25" s="9"/>
      <c r="RM25" s="9">
        <v>87407.78</v>
      </c>
      <c r="RN25" s="9">
        <v>2691304.23</v>
      </c>
      <c r="RO25" s="9"/>
      <c r="RP25" s="9"/>
      <c r="RQ25" s="9"/>
      <c r="RR25" s="9"/>
      <c r="RS25" s="9"/>
      <c r="RT25" s="9"/>
      <c r="RU25" s="9"/>
      <c r="RV25" s="9"/>
      <c r="RW25" s="9"/>
      <c r="RX25" s="9"/>
      <c r="RY25" s="9"/>
      <c r="RZ25" s="9"/>
      <c r="SA25" s="9"/>
      <c r="SB25" s="9"/>
      <c r="SC25" s="9"/>
      <c r="SD25" s="9"/>
      <c r="SE25" s="9"/>
      <c r="SF25" s="9"/>
      <c r="SG25" s="9"/>
      <c r="SH25" s="9"/>
      <c r="SI25" s="9"/>
      <c r="SJ25" s="9"/>
      <c r="SK25" s="9"/>
      <c r="SL25" s="9"/>
      <c r="SM25" s="9"/>
      <c r="SN25" s="9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 t="s">
        <v>1747</v>
      </c>
      <c r="TK25" s="11" t="s">
        <v>1654</v>
      </c>
      <c r="TL25" s="11">
        <v>387291009.66000003</v>
      </c>
      <c r="TM25" s="11">
        <v>338879633.44999999</v>
      </c>
      <c r="TN25" s="11">
        <v>48411376.210000001</v>
      </c>
      <c r="TO25" s="11" t="s">
        <v>1669</v>
      </c>
      <c r="TP25" s="11">
        <v>7779525.4400000004</v>
      </c>
      <c r="TQ25" s="11">
        <v>2222281.69</v>
      </c>
      <c r="TR25" s="11">
        <v>5557243.75</v>
      </c>
      <c r="TS25" s="11" t="s">
        <v>1670</v>
      </c>
      <c r="TT25" s="11">
        <v>364030.03</v>
      </c>
      <c r="TU25" s="11">
        <v>330338.78999999998</v>
      </c>
      <c r="TV25" s="11">
        <v>33691.24</v>
      </c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>
        <v>0</v>
      </c>
      <c r="VB25" s="11">
        <v>0</v>
      </c>
      <c r="VC25" s="11">
        <v>0</v>
      </c>
      <c r="VD25" s="11">
        <v>0</v>
      </c>
      <c r="VE25" s="11">
        <v>0</v>
      </c>
      <c r="VF25" s="11">
        <v>0</v>
      </c>
      <c r="VG25" s="11">
        <v>0</v>
      </c>
      <c r="VH25" s="11">
        <v>0</v>
      </c>
      <c r="VI25" s="11">
        <v>0</v>
      </c>
      <c r="VJ25" s="11">
        <v>0</v>
      </c>
      <c r="VK25" s="11">
        <v>0</v>
      </c>
      <c r="VL25" s="11">
        <v>0</v>
      </c>
      <c r="VM25" s="11">
        <v>0</v>
      </c>
      <c r="VN25" s="11">
        <v>0</v>
      </c>
      <c r="VO25" s="11">
        <v>0</v>
      </c>
      <c r="VP25" s="11">
        <v>0</v>
      </c>
    </row>
    <row r="26" spans="3:588" ht="13.8">
      <c r="C26" t="s">
        <v>1581</v>
      </c>
      <c r="E26" s="11" t="s">
        <v>1617</v>
      </c>
      <c r="F26" s="9">
        <v>6937829306.6599998</v>
      </c>
      <c r="G26" s="9"/>
      <c r="H26" s="9">
        <v>10575000</v>
      </c>
      <c r="I26" s="9">
        <v>55621466.079999998</v>
      </c>
      <c r="J26" s="9">
        <v>1336063640.27</v>
      </c>
      <c r="K26" s="9">
        <v>354319586.49000001</v>
      </c>
      <c r="L26" s="9"/>
      <c r="M26" s="9">
        <v>106564.55</v>
      </c>
      <c r="N26" s="9">
        <v>25255942.25</v>
      </c>
      <c r="O26" s="9">
        <v>18840781578.490002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>
        <v>856675330.19000006</v>
      </c>
      <c r="AC26" s="9"/>
      <c r="AD26" s="10"/>
      <c r="AE26" s="9">
        <v>28417228414.98</v>
      </c>
      <c r="AF26" s="9"/>
      <c r="AG26" s="9"/>
      <c r="AH26" s="9">
        <v>937730358.32000005</v>
      </c>
      <c r="AI26" s="9"/>
      <c r="AJ26" s="9">
        <v>1175930013.3499999</v>
      </c>
      <c r="AK26" s="9">
        <v>315765754.92000002</v>
      </c>
      <c r="AL26" s="9"/>
      <c r="AM26" s="9">
        <v>302703475.5</v>
      </c>
      <c r="AN26" s="9"/>
      <c r="AO26" s="9">
        <v>526614612.20999998</v>
      </c>
      <c r="AP26" s="9"/>
      <c r="AQ26" s="9"/>
      <c r="AR26" s="9"/>
      <c r="AS26" s="9">
        <v>302388067.99000001</v>
      </c>
      <c r="AT26" s="9"/>
      <c r="AU26" s="9">
        <v>105222668.66</v>
      </c>
      <c r="AV26" s="9">
        <v>38617747.380000003</v>
      </c>
      <c r="AW26" s="9">
        <v>788749536.66999996</v>
      </c>
      <c r="AX26" s="9"/>
      <c r="AY26" s="9"/>
      <c r="AZ26" s="9"/>
      <c r="BA26" s="10"/>
      <c r="BB26" s="9">
        <v>4493722235</v>
      </c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10"/>
      <c r="BY26" s="9">
        <v>32910950649.98</v>
      </c>
      <c r="BZ26" s="9"/>
      <c r="CA26" s="9"/>
      <c r="CB26" s="9"/>
      <c r="CC26" s="9">
        <v>601701848.10000002</v>
      </c>
      <c r="CD26" s="9">
        <v>11452365990.889999</v>
      </c>
      <c r="CE26" s="9">
        <v>87541546.450000003</v>
      </c>
      <c r="CF26" s="9">
        <v>716349380.72000003</v>
      </c>
      <c r="CG26" s="9"/>
      <c r="CH26" s="9">
        <v>288268597.13999999</v>
      </c>
      <c r="CI26" s="9">
        <v>168090000</v>
      </c>
      <c r="CJ26" s="9">
        <v>2081219800.3299999</v>
      </c>
      <c r="CK26" s="9"/>
      <c r="CL26" s="9"/>
      <c r="CM26" s="9"/>
      <c r="CN26" s="9">
        <v>2910129407.96</v>
      </c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10"/>
      <c r="DB26" s="9">
        <v>18305666571.59</v>
      </c>
      <c r="DC26" s="9">
        <v>2032436506.4400001</v>
      </c>
      <c r="DD26" s="9">
        <v>4953999082.3100004</v>
      </c>
      <c r="DE26" s="9">
        <v>250000</v>
      </c>
      <c r="DF26" s="9"/>
      <c r="DG26" s="9">
        <v>3006684.3</v>
      </c>
      <c r="DH26" s="9"/>
      <c r="DI26" s="9">
        <v>200661305.31</v>
      </c>
      <c r="DJ26" s="9"/>
      <c r="DK26" s="9"/>
      <c r="DL26" s="9"/>
      <c r="DM26" s="10"/>
      <c r="DN26" s="9">
        <v>7190353578.3599997</v>
      </c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10"/>
      <c r="EH26" s="9">
        <v>25496020149.950001</v>
      </c>
      <c r="EI26" s="9">
        <v>2671660000</v>
      </c>
      <c r="EJ26" s="9"/>
      <c r="EK26" s="9"/>
      <c r="EL26" s="9">
        <v>179074702.91</v>
      </c>
      <c r="EM26" s="9">
        <v>313546461</v>
      </c>
      <c r="EN26" s="9">
        <v>2625953133.4499998</v>
      </c>
      <c r="EO26" s="9"/>
      <c r="EP26" s="9">
        <v>743298795.69000006</v>
      </c>
      <c r="EQ26" s="9"/>
      <c r="ER26" s="9"/>
      <c r="ES26" s="9"/>
      <c r="ET26" s="9"/>
      <c r="EU26" s="9"/>
      <c r="EV26" s="10"/>
      <c r="EW26" s="9">
        <v>6533533093.0500002</v>
      </c>
      <c r="EX26" s="9">
        <v>881397406.98000002</v>
      </c>
      <c r="EY26" s="9">
        <v>7414930500.0299997</v>
      </c>
      <c r="EZ26" s="9"/>
      <c r="FA26" s="10"/>
      <c r="FB26" s="9">
        <v>32910950649.98</v>
      </c>
      <c r="FC26" s="9">
        <v>7031277143.3100004</v>
      </c>
      <c r="FD26" s="9">
        <v>7031277143.3100004</v>
      </c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>
        <v>5725241846.9300003</v>
      </c>
      <c r="FT26" s="9">
        <v>3157542791.0599999</v>
      </c>
      <c r="FU26" s="9"/>
      <c r="FV26" s="9"/>
      <c r="FW26" s="9"/>
      <c r="FX26" s="9">
        <v>1673173896.78</v>
      </c>
      <c r="FY26" s="9">
        <v>115680882.20999999</v>
      </c>
      <c r="FZ26" s="9">
        <v>244696760.28</v>
      </c>
      <c r="GA26" s="9">
        <v>339490859.44</v>
      </c>
      <c r="GB26" s="9">
        <v>-184989690.49000001</v>
      </c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>
        <v>44712786.350000001</v>
      </c>
      <c r="GO26" s="9">
        <v>4170826.38</v>
      </c>
      <c r="GP26" s="9"/>
      <c r="GQ26" s="9"/>
      <c r="GR26" s="9">
        <v>6873654.9000000004</v>
      </c>
      <c r="GS26" s="9"/>
      <c r="GT26" s="10"/>
      <c r="GU26" s="9">
        <v>1357621737.6300001</v>
      </c>
      <c r="GV26" s="9">
        <v>19784734.93</v>
      </c>
      <c r="GW26" s="9">
        <v>13904159.439999999</v>
      </c>
      <c r="GX26" s="9"/>
      <c r="GY26" s="9"/>
      <c r="GZ26" s="10"/>
      <c r="HA26" s="9">
        <v>1363502313.1199999</v>
      </c>
      <c r="HB26" s="9">
        <v>527593332.68000001</v>
      </c>
      <c r="HC26" s="9"/>
      <c r="HD26" s="9"/>
      <c r="HE26" s="10"/>
      <c r="HF26" s="9">
        <v>835908980.44000006</v>
      </c>
      <c r="HG26" s="9">
        <v>835908980.44000006</v>
      </c>
      <c r="HH26" s="9"/>
      <c r="HI26" s="9">
        <v>208207518.31</v>
      </c>
      <c r="HJ26" s="9">
        <v>627701462.13</v>
      </c>
      <c r="HK26" s="9"/>
      <c r="HL26" s="9"/>
      <c r="HM26" s="9">
        <v>238814527.63999999</v>
      </c>
      <c r="HN26" s="9">
        <v>1074723508.0799999</v>
      </c>
      <c r="HO26" s="9">
        <v>208207518.31</v>
      </c>
      <c r="HP26" s="9">
        <v>866515989.76999998</v>
      </c>
      <c r="HQ26" s="9">
        <v>6672387265.1999998</v>
      </c>
      <c r="HR26" s="9"/>
      <c r="HS26" s="9">
        <v>1729831773.26</v>
      </c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10"/>
      <c r="IH26" s="9">
        <v>8402219038.46</v>
      </c>
      <c r="II26" s="9"/>
      <c r="IJ26" s="9"/>
      <c r="IK26" s="9">
        <v>3783517198.5700002</v>
      </c>
      <c r="IL26" s="9">
        <v>407692567.67000002</v>
      </c>
      <c r="IM26" s="9">
        <v>2748617466.8200002</v>
      </c>
      <c r="IN26" s="9">
        <v>1963618520.6600001</v>
      </c>
      <c r="IO26" s="9"/>
      <c r="IP26" s="9"/>
      <c r="IQ26" s="9"/>
      <c r="IR26" s="9"/>
      <c r="IS26" s="9"/>
      <c r="IT26" s="9"/>
      <c r="IU26" s="10"/>
      <c r="IV26" s="9">
        <v>8903445753.7199993</v>
      </c>
      <c r="IW26" s="9">
        <v>-501226715.25999999</v>
      </c>
      <c r="IX26" s="9">
        <v>105500000</v>
      </c>
      <c r="IY26" s="9">
        <v>63086471.590000004</v>
      </c>
      <c r="IZ26" s="9">
        <v>100702.67</v>
      </c>
      <c r="JA26" s="9"/>
      <c r="JB26" s="9">
        <v>30006177.969999999</v>
      </c>
      <c r="JC26" s="9"/>
      <c r="JD26" s="10"/>
      <c r="JE26" s="9">
        <v>198693352.22999999</v>
      </c>
      <c r="JF26" s="9">
        <v>179734287.12</v>
      </c>
      <c r="JG26" s="9">
        <v>363000000</v>
      </c>
      <c r="JH26" s="9"/>
      <c r="JI26" s="9"/>
      <c r="JJ26" s="9"/>
      <c r="JK26" s="9"/>
      <c r="JL26" s="10"/>
      <c r="JM26" s="9">
        <v>542734287.12</v>
      </c>
      <c r="JN26" s="9">
        <v>-344040934.88999999</v>
      </c>
      <c r="JO26" s="9">
        <v>210000000</v>
      </c>
      <c r="JP26" s="9">
        <v>210000000</v>
      </c>
      <c r="JQ26" s="9">
        <v>4535956048</v>
      </c>
      <c r="JR26" s="9"/>
      <c r="JS26" s="9"/>
      <c r="JT26" s="9"/>
      <c r="JU26" s="10"/>
      <c r="JV26" s="9">
        <v>4745956048</v>
      </c>
      <c r="JW26" s="9">
        <v>3529000000</v>
      </c>
      <c r="JX26" s="9">
        <v>947385152.47000003</v>
      </c>
      <c r="JY26" s="9">
        <v>420000000</v>
      </c>
      <c r="JZ26" s="9">
        <v>89120066.659999996</v>
      </c>
      <c r="KA26" s="9"/>
      <c r="KB26" s="10"/>
      <c r="KC26" s="9">
        <v>4565505219.1300001</v>
      </c>
      <c r="KD26" s="9">
        <v>180450828.87</v>
      </c>
      <c r="KE26" s="9"/>
      <c r="KF26" s="9"/>
      <c r="KG26" s="10"/>
      <c r="KH26" s="9">
        <v>-664816821.27999997</v>
      </c>
      <c r="KI26" s="9">
        <v>7518508737.9399996</v>
      </c>
      <c r="KJ26" s="9">
        <v>6853691916.6599998</v>
      </c>
      <c r="KK26" s="9">
        <v>824583272.86000001</v>
      </c>
      <c r="KL26" s="9">
        <v>184989690.49000001</v>
      </c>
      <c r="KM26" s="9">
        <v>60295504.719999999</v>
      </c>
      <c r="KN26" s="9">
        <v>43333350.409999996</v>
      </c>
      <c r="KO26" s="9">
        <v>8217428.04</v>
      </c>
      <c r="KP26" s="9"/>
      <c r="KQ26" s="9"/>
      <c r="KR26" s="9"/>
      <c r="KS26" s="9">
        <v>-41861.730000000003</v>
      </c>
      <c r="KT26" s="9"/>
      <c r="KU26" s="9">
        <v>455971426.24000001</v>
      </c>
      <c r="KV26" s="9">
        <v>-44712786.350000001</v>
      </c>
      <c r="KW26" s="9">
        <v>-75673074.829999998</v>
      </c>
      <c r="KX26" s="9"/>
      <c r="KY26" s="9">
        <v>-855475508.30999994</v>
      </c>
      <c r="KZ26" s="9">
        <v>1075252134.8599999</v>
      </c>
      <c r="LA26" s="9">
        <v>-2189291999.2399998</v>
      </c>
      <c r="LB26" s="9"/>
      <c r="LC26" s="9"/>
      <c r="LD26" s="9"/>
      <c r="LE26" s="10"/>
      <c r="LF26" s="9">
        <v>-501226715.25999999</v>
      </c>
      <c r="LG26" s="9"/>
      <c r="LH26" s="9"/>
      <c r="LI26" s="9"/>
      <c r="LJ26" s="9">
        <v>6853691916.6599998</v>
      </c>
      <c r="LK26" s="9">
        <v>7518508737.9399996</v>
      </c>
      <c r="LL26" s="9"/>
      <c r="LM26" s="9"/>
      <c r="LN26" s="9"/>
      <c r="LO26" s="10"/>
      <c r="LP26" s="9">
        <v>-664816821.27999997</v>
      </c>
      <c r="LQ26" s="9">
        <v>2210126769.7399998</v>
      </c>
      <c r="LR26" s="9">
        <v>627701462.13</v>
      </c>
      <c r="LS26" s="9"/>
      <c r="LT26" s="9">
        <v>168100000</v>
      </c>
      <c r="LU26" s="9">
        <v>43775098.420000002</v>
      </c>
      <c r="LV26" s="9"/>
      <c r="LW26" s="9"/>
      <c r="LX26" s="9">
        <v>2625953133.4499998</v>
      </c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11" t="s">
        <v>1589</v>
      </c>
      <c r="MM26" s="11"/>
      <c r="MN26" s="9"/>
      <c r="MO26" s="11" t="s">
        <v>1528</v>
      </c>
      <c r="MP26" s="10"/>
      <c r="MQ26" s="11"/>
      <c r="MR26" s="11"/>
      <c r="MS26" s="11"/>
      <c r="MT26" s="10"/>
      <c r="MU26" s="12"/>
      <c r="MV26" s="9">
        <v>3722217.31</v>
      </c>
      <c r="MW26" s="9">
        <v>12165353462.530001</v>
      </c>
      <c r="MX26" s="9">
        <v>2635888938.4499998</v>
      </c>
      <c r="MY26" s="9"/>
      <c r="MZ26" s="9"/>
      <c r="NA26" s="9"/>
      <c r="NB26" s="9"/>
      <c r="NC26" s="9"/>
      <c r="ND26" s="9">
        <v>403645322.95999998</v>
      </c>
      <c r="NE26" s="9">
        <v>100941847.45999999</v>
      </c>
      <c r="NF26" s="9"/>
      <c r="NG26" s="9">
        <v>302703475.5</v>
      </c>
      <c r="NH26" s="9">
        <v>1343549968.48</v>
      </c>
      <c r="NI26" s="9">
        <v>165057802.15000001</v>
      </c>
      <c r="NJ26" s="9">
        <v>2562152.98</v>
      </c>
      <c r="NK26" s="9">
        <v>1175930013.3499999</v>
      </c>
      <c r="NL26" s="9"/>
      <c r="NM26" s="9"/>
      <c r="NN26" s="9"/>
      <c r="NO26" s="9"/>
      <c r="NP26" s="9"/>
      <c r="NQ26" s="9"/>
      <c r="NR26" s="9"/>
      <c r="NS26" s="9"/>
      <c r="NT26" s="9">
        <v>371267909.88</v>
      </c>
      <c r="NU26" s="9">
        <v>68879841.890000001</v>
      </c>
      <c r="NV26" s="9"/>
      <c r="NW26" s="9">
        <v>302388067.99000001</v>
      </c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>
        <v>6937829306.6599998</v>
      </c>
      <c r="PC26" s="9"/>
      <c r="PD26" s="9"/>
      <c r="PE26" s="9"/>
      <c r="PF26" s="9"/>
      <c r="PG26" s="9"/>
      <c r="PH26" s="9"/>
      <c r="PI26" s="9">
        <v>6937829306.6599998</v>
      </c>
      <c r="PJ26" s="9"/>
      <c r="PK26" s="9"/>
      <c r="PL26" s="9"/>
      <c r="PM26" s="9"/>
      <c r="PN26" s="9"/>
      <c r="PO26" s="9"/>
      <c r="PP26" s="9"/>
      <c r="PQ26" s="9"/>
      <c r="PR26" s="9">
        <v>3054816048</v>
      </c>
      <c r="PS26" s="9"/>
      <c r="PT26" s="9"/>
      <c r="PU26" s="9"/>
      <c r="PV26" s="9"/>
      <c r="PW26" s="9"/>
      <c r="PX26" s="9"/>
      <c r="PY26" s="9">
        <v>3054816048</v>
      </c>
      <c r="PZ26" s="9">
        <v>3054816048</v>
      </c>
      <c r="QA26" s="9">
        <v>1022379541.5599999</v>
      </c>
      <c r="QB26" s="9">
        <v>1887749866.4000001</v>
      </c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>
        <v>-1010309.51</v>
      </c>
      <c r="RD26" s="9">
        <v>186000000</v>
      </c>
      <c r="RE26" s="9"/>
      <c r="RF26" s="9"/>
      <c r="RG26" s="9"/>
      <c r="RH26" s="9"/>
      <c r="RI26" s="9">
        <v>455971426.24000001</v>
      </c>
      <c r="RJ26" s="9">
        <v>129617444.5</v>
      </c>
      <c r="RK26" s="9"/>
      <c r="RL26" s="9"/>
      <c r="RM26" s="9">
        <v>13136877.699999999</v>
      </c>
      <c r="RN26" s="9"/>
      <c r="RO26" s="9"/>
      <c r="RP26" s="9"/>
      <c r="RQ26" s="9"/>
      <c r="RR26" s="9"/>
      <c r="RS26" s="9">
        <v>3109488.51</v>
      </c>
      <c r="RT26" s="9">
        <v>188019330.56999999</v>
      </c>
      <c r="RU26" s="9">
        <v>85652.21</v>
      </c>
      <c r="RV26" s="9">
        <v>11573401.9</v>
      </c>
      <c r="RW26" s="9"/>
      <c r="RX26" s="9"/>
      <c r="RY26" s="9"/>
      <c r="RZ26" s="9">
        <v>46237541.409999996</v>
      </c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 t="s">
        <v>1748</v>
      </c>
      <c r="TK26" s="11" t="s">
        <v>1691</v>
      </c>
      <c r="TL26" s="11">
        <v>6389830813.1499996</v>
      </c>
      <c r="TM26" s="11">
        <v>2580042309.3299999</v>
      </c>
      <c r="TN26" s="11">
        <v>3809788503.8200002</v>
      </c>
      <c r="TO26" s="11" t="s">
        <v>1670</v>
      </c>
      <c r="TP26" s="11">
        <v>202895483.21000001</v>
      </c>
      <c r="TQ26" s="11">
        <v>190971583.47</v>
      </c>
      <c r="TR26" s="11">
        <v>11923899.74</v>
      </c>
      <c r="TS26" s="11" t="s">
        <v>305</v>
      </c>
      <c r="TT26" s="11">
        <v>199332045.47</v>
      </c>
      <c r="TU26" s="11">
        <v>233695344.77000001</v>
      </c>
      <c r="TV26" s="11">
        <v>-34363299.299999997</v>
      </c>
      <c r="TW26" s="11" t="s">
        <v>1760</v>
      </c>
      <c r="TX26" s="11">
        <v>136472542.06</v>
      </c>
      <c r="TY26" s="11">
        <v>126799112.56999999</v>
      </c>
      <c r="TZ26" s="11">
        <v>9673429.4900000002</v>
      </c>
      <c r="UA26" s="11" t="s">
        <v>1669</v>
      </c>
      <c r="UB26" s="11">
        <v>68814377</v>
      </c>
      <c r="UC26" s="11">
        <v>24517701.199999999</v>
      </c>
      <c r="UD26" s="11">
        <v>44296675.799999997</v>
      </c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>
        <v>33142138.859999999</v>
      </c>
      <c r="VB26" s="11">
        <v>58.62</v>
      </c>
      <c r="VC26" s="11">
        <v>331421.38</v>
      </c>
      <c r="VD26" s="11">
        <v>492326.13</v>
      </c>
      <c r="VE26" s="11">
        <v>0.87</v>
      </c>
      <c r="VF26" s="11">
        <v>14769.78</v>
      </c>
      <c r="VG26" s="11">
        <v>247680.97</v>
      </c>
      <c r="VH26" s="11">
        <v>0.44</v>
      </c>
      <c r="VI26" s="11">
        <v>12384.05</v>
      </c>
      <c r="VJ26" s="11">
        <v>1638912</v>
      </c>
      <c r="VK26" s="11">
        <v>2.9</v>
      </c>
      <c r="VL26" s="11">
        <v>163891.20000000001</v>
      </c>
      <c r="VM26" s="11">
        <v>0</v>
      </c>
      <c r="VN26" s="11">
        <v>388713.68</v>
      </c>
      <c r="VO26" s="11">
        <v>0</v>
      </c>
      <c r="VP26" s="11"/>
    </row>
    <row r="27" spans="3:588" ht="13.8">
      <c r="C27" t="s">
        <v>1582</v>
      </c>
      <c r="E27" s="11" t="s">
        <v>1618</v>
      </c>
      <c r="F27" s="9">
        <v>3113471005.1100001</v>
      </c>
      <c r="G27" s="9"/>
      <c r="H27" s="9"/>
      <c r="I27" s="9">
        <v>998651514.57000005</v>
      </c>
      <c r="J27" s="9">
        <v>888757327.45000005</v>
      </c>
      <c r="K27" s="9">
        <v>562500021.04999995</v>
      </c>
      <c r="L27" s="9"/>
      <c r="M27" s="9"/>
      <c r="N27" s="9">
        <v>2850376.48</v>
      </c>
      <c r="O27" s="9">
        <v>1177999719.4400001</v>
      </c>
      <c r="P27" s="9"/>
      <c r="Q27" s="9"/>
      <c r="R27" s="9">
        <v>115552296.63</v>
      </c>
      <c r="S27" s="9"/>
      <c r="T27" s="9"/>
      <c r="U27" s="9"/>
      <c r="V27" s="9"/>
      <c r="W27" s="9"/>
      <c r="X27" s="9"/>
      <c r="Y27" s="9"/>
      <c r="Z27" s="9"/>
      <c r="AA27" s="9"/>
      <c r="AB27" s="9">
        <v>377684429.56</v>
      </c>
      <c r="AC27" s="9"/>
      <c r="AD27" s="10"/>
      <c r="AE27" s="9">
        <v>7237466690.29</v>
      </c>
      <c r="AF27" s="9"/>
      <c r="AG27" s="9"/>
      <c r="AH27" s="9">
        <v>1215865901</v>
      </c>
      <c r="AI27" s="9"/>
      <c r="AJ27" s="9">
        <v>384780273.95999998</v>
      </c>
      <c r="AK27" s="9">
        <v>735328965.25</v>
      </c>
      <c r="AL27" s="9"/>
      <c r="AM27" s="9">
        <v>5361682836.2600002</v>
      </c>
      <c r="AN27" s="9">
        <v>2221509.91</v>
      </c>
      <c r="AO27" s="9">
        <v>4601987402.5600004</v>
      </c>
      <c r="AP27" s="9">
        <v>2605991.04</v>
      </c>
      <c r="AQ27" s="9"/>
      <c r="AR27" s="9"/>
      <c r="AS27" s="9">
        <v>7638054345.2600002</v>
      </c>
      <c r="AT27" s="9"/>
      <c r="AU27" s="9">
        <v>437804076.19999999</v>
      </c>
      <c r="AV27" s="9">
        <v>124631289.34999999</v>
      </c>
      <c r="AW27" s="9">
        <v>153867752.31</v>
      </c>
      <c r="AX27" s="9"/>
      <c r="AY27" s="9">
        <v>350166665.04000002</v>
      </c>
      <c r="AZ27" s="9"/>
      <c r="BA27" s="10"/>
      <c r="BB27" s="9">
        <v>21039595557.619999</v>
      </c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10"/>
      <c r="BY27" s="9">
        <v>28277062247.91</v>
      </c>
      <c r="BZ27" s="9">
        <v>1272070021.25</v>
      </c>
      <c r="CA27" s="9"/>
      <c r="CB27" s="9">
        <v>28000000</v>
      </c>
      <c r="CC27" s="9">
        <v>2300673137.5500002</v>
      </c>
      <c r="CD27" s="9">
        <v>188479212.66</v>
      </c>
      <c r="CE27" s="9">
        <v>355439467.79000002</v>
      </c>
      <c r="CF27" s="9">
        <v>225484990.97</v>
      </c>
      <c r="CG27" s="9"/>
      <c r="CH27" s="9">
        <v>11842500</v>
      </c>
      <c r="CI27" s="9">
        <v>40000000</v>
      </c>
      <c r="CJ27" s="9">
        <v>1047581389.04</v>
      </c>
      <c r="CK27" s="9"/>
      <c r="CL27" s="9"/>
      <c r="CM27" s="9">
        <v>39121374.789999999</v>
      </c>
      <c r="CN27" s="9">
        <v>1224905371.3800001</v>
      </c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>
        <v>1015858991.75</v>
      </c>
      <c r="CZ27" s="9"/>
      <c r="DA27" s="10"/>
      <c r="DB27" s="9">
        <v>7749456457.1800003</v>
      </c>
      <c r="DC27" s="9">
        <v>4605032097.5799999</v>
      </c>
      <c r="DD27" s="9">
        <v>1604846809.0699999</v>
      </c>
      <c r="DE27" s="9">
        <v>86514896.269999996</v>
      </c>
      <c r="DF27" s="9">
        <v>23497083.309999999</v>
      </c>
      <c r="DG27" s="9">
        <v>247185438.84999999</v>
      </c>
      <c r="DH27" s="9"/>
      <c r="DI27" s="9">
        <v>234834358.33000001</v>
      </c>
      <c r="DJ27" s="9">
        <v>1485000677.74</v>
      </c>
      <c r="DK27" s="9"/>
      <c r="DL27" s="9"/>
      <c r="DM27" s="10"/>
      <c r="DN27" s="9">
        <v>8286911361.1499996</v>
      </c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10"/>
      <c r="EH27" s="9">
        <v>16036367818.33</v>
      </c>
      <c r="EI27" s="9">
        <v>1561500000</v>
      </c>
      <c r="EJ27" s="9"/>
      <c r="EK27" s="9"/>
      <c r="EL27" s="9">
        <v>2060662025.8499999</v>
      </c>
      <c r="EM27" s="9">
        <v>1142732252.96</v>
      </c>
      <c r="EN27" s="9">
        <v>1862690001.29</v>
      </c>
      <c r="EO27" s="9"/>
      <c r="EP27" s="9">
        <v>47434490.109999999</v>
      </c>
      <c r="EQ27" s="9">
        <v>39516240.780000001</v>
      </c>
      <c r="ER27" s="9"/>
      <c r="ES27" s="9"/>
      <c r="ET27" s="9"/>
      <c r="EU27" s="9"/>
      <c r="EV27" s="10"/>
      <c r="EW27" s="9">
        <v>6714535010.9899998</v>
      </c>
      <c r="EX27" s="9">
        <v>5526159418.5900002</v>
      </c>
      <c r="EY27" s="9">
        <v>12240694429.58</v>
      </c>
      <c r="EZ27" s="9"/>
      <c r="FA27" s="10"/>
      <c r="FB27" s="9">
        <v>28277062247.91</v>
      </c>
      <c r="FC27" s="9">
        <v>8261219396.54</v>
      </c>
      <c r="FD27" s="9">
        <v>8261219396.54</v>
      </c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>
        <v>6997441655.0600004</v>
      </c>
      <c r="FT27" s="9">
        <v>5995377913.1599998</v>
      </c>
      <c r="FU27" s="9"/>
      <c r="FV27" s="9"/>
      <c r="FW27" s="9"/>
      <c r="FX27" s="9">
        <v>68143299.019999996</v>
      </c>
      <c r="FY27" s="9">
        <v>130840487.33</v>
      </c>
      <c r="FZ27" s="9">
        <v>465665656.68000001</v>
      </c>
      <c r="GA27" s="9">
        <v>202512215.27000001</v>
      </c>
      <c r="GB27" s="9">
        <v>-41851665.93</v>
      </c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>
        <v>-659809.28000000003</v>
      </c>
      <c r="GN27" s="9">
        <v>197692013.44999999</v>
      </c>
      <c r="GO27" s="9">
        <v>80166920.909999996</v>
      </c>
      <c r="GP27" s="9"/>
      <c r="GQ27" s="9">
        <v>19667.62</v>
      </c>
      <c r="GR27" s="9">
        <v>131444167.26000001</v>
      </c>
      <c r="GS27" s="9"/>
      <c r="GT27" s="10"/>
      <c r="GU27" s="9">
        <v>1592273780.53</v>
      </c>
      <c r="GV27" s="9">
        <v>67905138.75</v>
      </c>
      <c r="GW27" s="9">
        <v>6887907.8099999996</v>
      </c>
      <c r="GX27" s="9"/>
      <c r="GY27" s="9"/>
      <c r="GZ27" s="10"/>
      <c r="HA27" s="9">
        <v>1653291011.47</v>
      </c>
      <c r="HB27" s="9">
        <v>318552581.18000001</v>
      </c>
      <c r="HC27" s="9"/>
      <c r="HD27" s="9"/>
      <c r="HE27" s="10"/>
      <c r="HF27" s="9">
        <v>1334738430.29</v>
      </c>
      <c r="HG27" s="9">
        <v>1334738430.29</v>
      </c>
      <c r="HH27" s="9"/>
      <c r="HI27" s="9">
        <v>701660977.34000003</v>
      </c>
      <c r="HJ27" s="9">
        <v>633077452.95000005</v>
      </c>
      <c r="HK27" s="9"/>
      <c r="HL27" s="9"/>
      <c r="HM27" s="9">
        <v>50218800.630000003</v>
      </c>
      <c r="HN27" s="9">
        <v>1384957230.9200001</v>
      </c>
      <c r="HO27" s="9">
        <v>704445287.86000001</v>
      </c>
      <c r="HP27" s="9">
        <v>680511943.05999994</v>
      </c>
      <c r="HQ27" s="9">
        <v>7718102169.8500004</v>
      </c>
      <c r="HR27" s="9">
        <v>67209605.450000003</v>
      </c>
      <c r="HS27" s="9">
        <v>309196284.94</v>
      </c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10"/>
      <c r="IH27" s="9">
        <v>8094508060.2399998</v>
      </c>
      <c r="II27" s="9"/>
      <c r="IJ27" s="9"/>
      <c r="IK27" s="9">
        <v>4553127359</v>
      </c>
      <c r="IL27" s="9">
        <v>827957257.30999994</v>
      </c>
      <c r="IM27" s="9">
        <v>662505144.33000004</v>
      </c>
      <c r="IN27" s="9">
        <v>339415350.52999997</v>
      </c>
      <c r="IO27" s="9"/>
      <c r="IP27" s="9"/>
      <c r="IQ27" s="9"/>
      <c r="IR27" s="9"/>
      <c r="IS27" s="9"/>
      <c r="IT27" s="9"/>
      <c r="IU27" s="10"/>
      <c r="IV27" s="9">
        <v>6383005111.1700001</v>
      </c>
      <c r="IW27" s="9">
        <v>1711502949.0699999</v>
      </c>
      <c r="IX27" s="9">
        <v>29000000</v>
      </c>
      <c r="IY27" s="9">
        <v>145687254.91</v>
      </c>
      <c r="IZ27" s="9">
        <v>6358901.2599999998</v>
      </c>
      <c r="JA27" s="9"/>
      <c r="JB27" s="9">
        <v>42000000</v>
      </c>
      <c r="JC27" s="9"/>
      <c r="JD27" s="10"/>
      <c r="JE27" s="9">
        <v>223046156.16999999</v>
      </c>
      <c r="JF27" s="9">
        <v>4054475434.5900002</v>
      </c>
      <c r="JG27" s="9">
        <v>225240932.06999999</v>
      </c>
      <c r="JH27" s="9"/>
      <c r="JI27" s="9">
        <v>-195434843.47999999</v>
      </c>
      <c r="JJ27" s="9">
        <v>301862379.83999997</v>
      </c>
      <c r="JK27" s="9"/>
      <c r="JL27" s="10"/>
      <c r="JM27" s="9">
        <v>4386143903.0200005</v>
      </c>
      <c r="JN27" s="9">
        <v>-4163097746.8499999</v>
      </c>
      <c r="JO27" s="9">
        <v>17700000</v>
      </c>
      <c r="JP27" s="9">
        <v>17700000</v>
      </c>
      <c r="JQ27" s="9">
        <v>5300533145</v>
      </c>
      <c r="JR27" s="9">
        <v>45543591.369999997</v>
      </c>
      <c r="JS27" s="9"/>
      <c r="JT27" s="9"/>
      <c r="JU27" s="10"/>
      <c r="JV27" s="9">
        <v>5363776736.3699999</v>
      </c>
      <c r="JW27" s="9">
        <v>2471372532</v>
      </c>
      <c r="JX27" s="9">
        <v>704007922.16999996</v>
      </c>
      <c r="JY27" s="9">
        <v>150379642.50999999</v>
      </c>
      <c r="JZ27" s="9">
        <v>49629298.609999999</v>
      </c>
      <c r="KA27" s="9"/>
      <c r="KB27" s="10"/>
      <c r="KC27" s="9">
        <v>3225009752.7800002</v>
      </c>
      <c r="KD27" s="9">
        <v>2138766983.5899999</v>
      </c>
      <c r="KE27" s="9"/>
      <c r="KF27" s="9"/>
      <c r="KG27" s="10"/>
      <c r="KH27" s="9">
        <v>-312827814.19</v>
      </c>
      <c r="KI27" s="9">
        <v>3426298819.3000002</v>
      </c>
      <c r="KJ27" s="9">
        <v>3113471005.1100001</v>
      </c>
      <c r="KK27" s="9">
        <v>1334738430.29</v>
      </c>
      <c r="KL27" s="9">
        <v>41851665.93</v>
      </c>
      <c r="KM27" s="9">
        <v>444909393.32999998</v>
      </c>
      <c r="KN27" s="9">
        <v>454508078.20999998</v>
      </c>
      <c r="KO27" s="9">
        <v>30800106.489999998</v>
      </c>
      <c r="KP27" s="9"/>
      <c r="KQ27" s="9"/>
      <c r="KR27" s="9">
        <v>-19667.62</v>
      </c>
      <c r="KS27" s="9">
        <v>1437052.33</v>
      </c>
      <c r="KT27" s="9">
        <v>659809.28000000003</v>
      </c>
      <c r="KU27" s="9">
        <v>289895421.45999998</v>
      </c>
      <c r="KV27" s="9">
        <v>-197692013.44999999</v>
      </c>
      <c r="KW27" s="9">
        <v>-93310664.790000007</v>
      </c>
      <c r="KX27" s="9">
        <v>40507388.609999999</v>
      </c>
      <c r="KY27" s="9">
        <v>-830542743.00999999</v>
      </c>
      <c r="KZ27" s="9">
        <v>-350753817.16000003</v>
      </c>
      <c r="LA27" s="9">
        <v>518988843.16000003</v>
      </c>
      <c r="LB27" s="9"/>
      <c r="LC27" s="9"/>
      <c r="LD27" s="9"/>
      <c r="LE27" s="10"/>
      <c r="LF27" s="9">
        <v>1711502949.0699999</v>
      </c>
      <c r="LG27" s="9"/>
      <c r="LH27" s="9"/>
      <c r="LI27" s="9"/>
      <c r="LJ27" s="9">
        <v>3113471005.1100001</v>
      </c>
      <c r="LK27" s="9">
        <v>3426298819.3000002</v>
      </c>
      <c r="LL27" s="9"/>
      <c r="LM27" s="9"/>
      <c r="LN27" s="9"/>
      <c r="LO27" s="10"/>
      <c r="LP27" s="9">
        <v>-312827814.19</v>
      </c>
      <c r="LQ27" s="9">
        <v>1444721478.4200001</v>
      </c>
      <c r="LR27" s="9">
        <v>633077452.95000005</v>
      </c>
      <c r="LS27" s="9"/>
      <c r="LT27" s="9">
        <v>173838431.38</v>
      </c>
      <c r="LU27" s="9">
        <v>43572753.659999996</v>
      </c>
      <c r="LV27" s="9"/>
      <c r="LW27" s="9"/>
      <c r="LX27" s="9">
        <v>1862690001.29</v>
      </c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11" t="s">
        <v>1712</v>
      </c>
      <c r="MM27" s="11"/>
      <c r="MN27" s="9"/>
      <c r="MO27" s="11" t="s">
        <v>1528</v>
      </c>
      <c r="MP27" s="10"/>
      <c r="MQ27" s="11"/>
      <c r="MR27" s="11"/>
      <c r="MS27" s="11"/>
      <c r="MT27" s="10"/>
      <c r="MU27" s="12"/>
      <c r="MV27" s="9">
        <v>101238178.27000001</v>
      </c>
      <c r="MW27" s="9">
        <v>0</v>
      </c>
      <c r="MX27" s="9">
        <v>77677136.11999999</v>
      </c>
      <c r="MY27" s="9"/>
      <c r="MZ27" s="9"/>
      <c r="NA27" s="9"/>
      <c r="NB27" s="9"/>
      <c r="NC27" s="9">
        <v>0</v>
      </c>
      <c r="ND27" s="9">
        <v>9323761121.5200005</v>
      </c>
      <c r="NE27" s="9">
        <v>3961817363.02</v>
      </c>
      <c r="NF27" s="9">
        <v>260922.23999999999</v>
      </c>
      <c r="NG27" s="9">
        <v>5361682836.2600002</v>
      </c>
      <c r="NH27" s="9">
        <v>489670514.38999999</v>
      </c>
      <c r="NI27" s="9">
        <v>104890240.43000001</v>
      </c>
      <c r="NJ27" s="9"/>
      <c r="NK27" s="9">
        <v>384780273.95999998</v>
      </c>
      <c r="NL27" s="9"/>
      <c r="NM27" s="9"/>
      <c r="NN27" s="9"/>
      <c r="NO27" s="9"/>
      <c r="NP27" s="9"/>
      <c r="NQ27" s="9"/>
      <c r="NR27" s="9"/>
      <c r="NS27" s="9"/>
      <c r="NT27" s="9">
        <v>10264752524.379999</v>
      </c>
      <c r="NU27" s="9">
        <v>2562004903.79</v>
      </c>
      <c r="NV27" s="9">
        <v>64693275.329999998</v>
      </c>
      <c r="NW27" s="9">
        <v>7638054345.2600002</v>
      </c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>
        <v>3113471005.1100001</v>
      </c>
      <c r="PC27" s="9"/>
      <c r="PD27" s="9"/>
      <c r="PE27" s="9"/>
      <c r="PF27" s="9"/>
      <c r="PG27" s="9"/>
      <c r="PH27" s="9"/>
      <c r="PI27" s="9">
        <v>3113471005.1100001</v>
      </c>
      <c r="PJ27" s="9">
        <v>1272070021.25</v>
      </c>
      <c r="PK27" s="9"/>
      <c r="PL27" s="9"/>
      <c r="PM27" s="9"/>
      <c r="PN27" s="9"/>
      <c r="PO27" s="9"/>
      <c r="PP27" s="9"/>
      <c r="PQ27" s="9">
        <v>1272070021.25</v>
      </c>
      <c r="PR27" s="9">
        <v>5675991357.5799999</v>
      </c>
      <c r="PS27" s="9"/>
      <c r="PT27" s="9"/>
      <c r="PU27" s="9"/>
      <c r="PV27" s="9"/>
      <c r="PW27" s="9"/>
      <c r="PX27" s="9"/>
      <c r="PY27" s="9">
        <v>5675991357.5799999</v>
      </c>
      <c r="PZ27" s="9">
        <v>6948061378.8299999</v>
      </c>
      <c r="QA27" s="9">
        <v>1070959260</v>
      </c>
      <c r="QB27" s="9">
        <v>451076570.75</v>
      </c>
      <c r="QC27" s="9">
        <v>1004444444.45</v>
      </c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>
        <v>1698155.95</v>
      </c>
      <c r="RD27" s="9">
        <v>400373.33</v>
      </c>
      <c r="RE27" s="9"/>
      <c r="RF27" s="9"/>
      <c r="RG27" s="9"/>
      <c r="RH27" s="9"/>
      <c r="RI27" s="9">
        <v>293184062.93000001</v>
      </c>
      <c r="RJ27" s="9">
        <v>95332542.129999995</v>
      </c>
      <c r="RK27" s="9"/>
      <c r="RL27" s="9"/>
      <c r="RM27" s="9">
        <v>4660694.47</v>
      </c>
      <c r="RN27" s="9"/>
      <c r="RO27" s="9"/>
      <c r="RP27" s="9"/>
      <c r="RQ27" s="9"/>
      <c r="RR27" s="9"/>
      <c r="RS27" s="9">
        <v>74368987.909999996</v>
      </c>
      <c r="RT27" s="9">
        <v>267450053.88999999</v>
      </c>
      <c r="RU27" s="9">
        <v>12700667.17</v>
      </c>
      <c r="RV27" s="9">
        <v>38428625.560000002</v>
      </c>
      <c r="RW27" s="9">
        <v>6549190.1600000001</v>
      </c>
      <c r="RX27" s="9">
        <v>12168654.789999999</v>
      </c>
      <c r="RY27" s="9">
        <v>3853.21</v>
      </c>
      <c r="RZ27" s="9">
        <v>735419.77</v>
      </c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>
        <v>1180801.29</v>
      </c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 t="s">
        <v>1749</v>
      </c>
      <c r="TK27" s="11" t="s">
        <v>1656</v>
      </c>
      <c r="TL27" s="11">
        <v>2650311338.2399998</v>
      </c>
      <c r="TM27" s="11">
        <v>1815292812.48</v>
      </c>
      <c r="TN27" s="11">
        <v>835018525.75999999</v>
      </c>
      <c r="TO27" s="11" t="s">
        <v>1756</v>
      </c>
      <c r="TP27" s="11">
        <v>2064695376.77</v>
      </c>
      <c r="TQ27" s="11">
        <v>1640262583.0599999</v>
      </c>
      <c r="TR27" s="11">
        <v>424432793.70999998</v>
      </c>
      <c r="TS27" s="11" t="s">
        <v>1757</v>
      </c>
      <c r="TT27" s="11">
        <v>954030990.58000004</v>
      </c>
      <c r="TU27" s="11">
        <v>680859218.62</v>
      </c>
      <c r="TV27" s="11">
        <v>273171771.95999998</v>
      </c>
      <c r="TW27" s="11" t="s">
        <v>1694</v>
      </c>
      <c r="TX27" s="11">
        <v>888746653.66999996</v>
      </c>
      <c r="TY27" s="11">
        <v>800146497.98000002</v>
      </c>
      <c r="TZ27" s="11">
        <v>88600155.689999998</v>
      </c>
      <c r="UA27" s="11" t="s">
        <v>1764</v>
      </c>
      <c r="UB27" s="11">
        <v>525011814.72000003</v>
      </c>
      <c r="UC27" s="11">
        <v>287533458.06999999</v>
      </c>
      <c r="UD27" s="11">
        <v>237478356.65000001</v>
      </c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>
        <v>0</v>
      </c>
      <c r="VB27" s="11">
        <v>0</v>
      </c>
      <c r="VC27" s="11">
        <v>0</v>
      </c>
      <c r="VD27" s="11">
        <v>0</v>
      </c>
      <c r="VE27" s="11">
        <v>0</v>
      </c>
      <c r="VF27" s="11">
        <v>0</v>
      </c>
      <c r="VG27" s="11">
        <v>0</v>
      </c>
      <c r="VH27" s="11">
        <v>0</v>
      </c>
      <c r="VI27" s="11">
        <v>0</v>
      </c>
      <c r="VJ27" s="11">
        <v>0</v>
      </c>
      <c r="VK27" s="11">
        <v>0</v>
      </c>
      <c r="VL27" s="11">
        <v>0</v>
      </c>
      <c r="VM27" s="11">
        <v>0</v>
      </c>
      <c r="VN27" s="11">
        <v>0</v>
      </c>
      <c r="VO27" s="11">
        <v>0</v>
      </c>
      <c r="VP27" s="11">
        <v>0</v>
      </c>
    </row>
    <row r="28" spans="3:588" ht="13.8">
      <c r="C28" t="s">
        <v>1538</v>
      </c>
      <c r="E28" s="11" t="s">
        <v>1548</v>
      </c>
      <c r="F28" s="9">
        <v>4463223936.3500004</v>
      </c>
      <c r="G28" s="9"/>
      <c r="H28" s="9">
        <v>210592494.83000001</v>
      </c>
      <c r="I28" s="9">
        <v>1716540991.24</v>
      </c>
      <c r="J28" s="9">
        <v>2337756206.3600001</v>
      </c>
      <c r="K28" s="9">
        <v>912902572.34000003</v>
      </c>
      <c r="L28" s="9"/>
      <c r="M28" s="9">
        <v>80140</v>
      </c>
      <c r="N28" s="9">
        <v>9884711.7699999996</v>
      </c>
      <c r="O28" s="9">
        <v>8461349638.0299997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>
        <v>310842737.54000002</v>
      </c>
      <c r="AC28" s="9"/>
      <c r="AD28" s="10"/>
      <c r="AE28" s="9">
        <v>18423173428.459999</v>
      </c>
      <c r="AF28" s="9"/>
      <c r="AG28" s="9"/>
      <c r="AH28" s="9">
        <v>488941318.60000002</v>
      </c>
      <c r="AI28" s="9"/>
      <c r="AJ28" s="9">
        <v>109738815.13</v>
      </c>
      <c r="AK28" s="9">
        <v>1270094306.76</v>
      </c>
      <c r="AL28" s="9"/>
      <c r="AM28" s="9">
        <v>5682891823.4899998</v>
      </c>
      <c r="AN28" s="9"/>
      <c r="AO28" s="9">
        <v>2938138653.1500001</v>
      </c>
      <c r="AP28" s="9">
        <v>37660965.159999996</v>
      </c>
      <c r="AQ28" s="9"/>
      <c r="AR28" s="9"/>
      <c r="AS28" s="9">
        <v>1757712438.76</v>
      </c>
      <c r="AT28" s="9"/>
      <c r="AU28" s="9">
        <v>51861210.259999998</v>
      </c>
      <c r="AV28" s="9">
        <v>217447289.90000001</v>
      </c>
      <c r="AW28" s="9">
        <v>46555735.369999997</v>
      </c>
      <c r="AX28" s="9"/>
      <c r="AY28" s="9">
        <v>2874706299.6599998</v>
      </c>
      <c r="AZ28" s="9"/>
      <c r="BA28" s="10"/>
      <c r="BB28" s="9">
        <v>15475748856.24</v>
      </c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10"/>
      <c r="BY28" s="9">
        <v>33898922284.700001</v>
      </c>
      <c r="BZ28" s="9">
        <v>3232388808.73</v>
      </c>
      <c r="CA28" s="9"/>
      <c r="CB28" s="9">
        <v>11060000</v>
      </c>
      <c r="CC28" s="9">
        <v>1395197997.3399999</v>
      </c>
      <c r="CD28" s="9">
        <v>512115228.02999997</v>
      </c>
      <c r="CE28" s="9">
        <v>252880649.58000001</v>
      </c>
      <c r="CF28" s="9">
        <v>290293001.08999997</v>
      </c>
      <c r="CG28" s="9"/>
      <c r="CH28" s="9">
        <v>102676465.23</v>
      </c>
      <c r="CI28" s="9">
        <v>22486522.789999999</v>
      </c>
      <c r="CJ28" s="9">
        <v>1847979194.54</v>
      </c>
      <c r="CK28" s="9"/>
      <c r="CL28" s="9"/>
      <c r="CM28" s="9"/>
      <c r="CN28" s="9">
        <v>1601091779.26</v>
      </c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>
        <v>34225565.5</v>
      </c>
      <c r="CZ28" s="9"/>
      <c r="DA28" s="10"/>
      <c r="DB28" s="9">
        <v>9302395212.0900002</v>
      </c>
      <c r="DC28" s="9">
        <v>8055768038.2299995</v>
      </c>
      <c r="DD28" s="9">
        <v>2192800000</v>
      </c>
      <c r="DE28" s="9">
        <v>1122096826.1500001</v>
      </c>
      <c r="DF28" s="9">
        <v>71498114.640000001</v>
      </c>
      <c r="DG28" s="9">
        <v>545453090.44000006</v>
      </c>
      <c r="DH28" s="9">
        <v>3321458.23</v>
      </c>
      <c r="DI28" s="9">
        <v>9112014.7899999991</v>
      </c>
      <c r="DJ28" s="9">
        <v>1655400034.8</v>
      </c>
      <c r="DK28" s="9"/>
      <c r="DL28" s="9"/>
      <c r="DM28" s="10"/>
      <c r="DN28" s="9">
        <v>13655449577.280001</v>
      </c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10"/>
      <c r="EH28" s="9">
        <v>22957844789.369999</v>
      </c>
      <c r="EI28" s="9">
        <v>6265957504.1099997</v>
      </c>
      <c r="EJ28" s="9">
        <v>492500000</v>
      </c>
      <c r="EK28" s="9"/>
      <c r="EL28" s="9">
        <v>2249510920.6199999</v>
      </c>
      <c r="EM28" s="9">
        <v>4306986.5</v>
      </c>
      <c r="EN28" s="9">
        <v>191788274.97</v>
      </c>
      <c r="EO28" s="9"/>
      <c r="EP28" s="9">
        <v>479649.26</v>
      </c>
      <c r="EQ28" s="9">
        <v>17747428.620000001</v>
      </c>
      <c r="ER28" s="9"/>
      <c r="ES28" s="9"/>
      <c r="ET28" s="9"/>
      <c r="EU28" s="9"/>
      <c r="EV28" s="10"/>
      <c r="EW28" s="9">
        <v>9222290764.0799999</v>
      </c>
      <c r="EX28" s="9">
        <v>1718786731.25</v>
      </c>
      <c r="EY28" s="9">
        <v>10941077495.33</v>
      </c>
      <c r="EZ28" s="9"/>
      <c r="FA28" s="10"/>
      <c r="FB28" s="9">
        <v>33898922284.700001</v>
      </c>
      <c r="FC28" s="9">
        <v>8261427064.8299999</v>
      </c>
      <c r="FD28" s="9">
        <v>8261427064.8299999</v>
      </c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>
        <v>8699660338.4099998</v>
      </c>
      <c r="FT28" s="9">
        <v>7766827435.0799999</v>
      </c>
      <c r="FU28" s="9"/>
      <c r="FV28" s="9"/>
      <c r="FW28" s="9"/>
      <c r="FX28" s="9">
        <v>44335930.460000001</v>
      </c>
      <c r="FY28" s="9">
        <v>38536733.609999999</v>
      </c>
      <c r="FZ28" s="9">
        <v>671699304.38</v>
      </c>
      <c r="GA28" s="9">
        <v>115104854.73</v>
      </c>
      <c r="GB28" s="9">
        <v>-63156080.149999999</v>
      </c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>
        <v>-11388145.02</v>
      </c>
      <c r="GO28" s="9">
        <v>6398109.5</v>
      </c>
      <c r="GP28" s="9"/>
      <c r="GQ28" s="9">
        <v>448945855.27999997</v>
      </c>
      <c r="GR28" s="9">
        <v>262184052.22</v>
      </c>
      <c r="GS28" s="9"/>
      <c r="GT28" s="10"/>
      <c r="GU28" s="9">
        <v>261508488.90000001</v>
      </c>
      <c r="GV28" s="9">
        <v>10406651.77</v>
      </c>
      <c r="GW28" s="9">
        <v>15131021.67</v>
      </c>
      <c r="GX28" s="9"/>
      <c r="GY28" s="9"/>
      <c r="GZ28" s="10"/>
      <c r="HA28" s="9">
        <v>256784119</v>
      </c>
      <c r="HB28" s="9">
        <v>169974910.18000001</v>
      </c>
      <c r="HC28" s="9"/>
      <c r="HD28" s="9"/>
      <c r="HE28" s="10"/>
      <c r="HF28" s="9">
        <v>86809208.819999993</v>
      </c>
      <c r="HG28" s="9">
        <v>86809208.819999993</v>
      </c>
      <c r="HH28" s="9"/>
      <c r="HI28" s="9">
        <v>43681989.170000002</v>
      </c>
      <c r="HJ28" s="9">
        <v>43127219.649999999</v>
      </c>
      <c r="HK28" s="9"/>
      <c r="HL28" s="9"/>
      <c r="HM28" s="9">
        <v>4607136.5199999996</v>
      </c>
      <c r="HN28" s="9">
        <v>91416345.340000004</v>
      </c>
      <c r="HO28" s="9">
        <v>46764832.140000001</v>
      </c>
      <c r="HP28" s="9">
        <v>44651513.200000003</v>
      </c>
      <c r="HQ28" s="9">
        <v>8378739491.5100002</v>
      </c>
      <c r="HR28" s="9">
        <v>4265767.25</v>
      </c>
      <c r="HS28" s="9">
        <v>3390050741.0599999</v>
      </c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10"/>
      <c r="IH28" s="9">
        <v>11773055999.82</v>
      </c>
      <c r="II28" s="9"/>
      <c r="IJ28" s="9"/>
      <c r="IK28" s="9">
        <v>9567279158.1700001</v>
      </c>
      <c r="IL28" s="9">
        <v>1079090282.6400001</v>
      </c>
      <c r="IM28" s="9">
        <v>340173176.79000002</v>
      </c>
      <c r="IN28" s="9">
        <v>2689824816.1399999</v>
      </c>
      <c r="IO28" s="9"/>
      <c r="IP28" s="9"/>
      <c r="IQ28" s="9"/>
      <c r="IR28" s="9"/>
      <c r="IS28" s="9"/>
      <c r="IT28" s="9"/>
      <c r="IU28" s="10"/>
      <c r="IV28" s="9">
        <v>13676367433.74</v>
      </c>
      <c r="IW28" s="9">
        <v>-1903311433.9200001</v>
      </c>
      <c r="IX28" s="9">
        <v>2242320.67</v>
      </c>
      <c r="IY28" s="9">
        <v>1432453.92</v>
      </c>
      <c r="IZ28" s="9">
        <v>417630872.45999998</v>
      </c>
      <c r="JA28" s="9"/>
      <c r="JB28" s="9">
        <v>111770000</v>
      </c>
      <c r="JC28" s="9"/>
      <c r="JD28" s="10"/>
      <c r="JE28" s="9">
        <v>533075647.05000001</v>
      </c>
      <c r="JF28" s="9">
        <v>1497291126.0799999</v>
      </c>
      <c r="JG28" s="9">
        <v>240053522</v>
      </c>
      <c r="JH28" s="9"/>
      <c r="JI28" s="9"/>
      <c r="JJ28" s="9">
        <v>316712266.23000002</v>
      </c>
      <c r="JK28" s="9"/>
      <c r="JL28" s="10"/>
      <c r="JM28" s="9">
        <v>2054056914.3099999</v>
      </c>
      <c r="JN28" s="9">
        <v>-1520981267.26</v>
      </c>
      <c r="JO28" s="9">
        <v>134000000</v>
      </c>
      <c r="JP28" s="9">
        <v>34000000</v>
      </c>
      <c r="JQ28" s="9">
        <v>8820584786.5</v>
      </c>
      <c r="JR28" s="9">
        <v>235100000</v>
      </c>
      <c r="JS28" s="9"/>
      <c r="JT28" s="9"/>
      <c r="JU28" s="10"/>
      <c r="JV28" s="9">
        <v>9189684786.5</v>
      </c>
      <c r="JW28" s="9">
        <v>5129347569.1700001</v>
      </c>
      <c r="JX28" s="9">
        <v>579576643.08000004</v>
      </c>
      <c r="JY28" s="9">
        <v>12130680.68</v>
      </c>
      <c r="JZ28" s="9">
        <v>145107584.84999999</v>
      </c>
      <c r="KA28" s="9"/>
      <c r="KB28" s="10"/>
      <c r="KC28" s="9">
        <v>5854031797.1000004</v>
      </c>
      <c r="KD28" s="9">
        <v>3335652989.4000001</v>
      </c>
      <c r="KE28" s="9">
        <v>-1352707.5</v>
      </c>
      <c r="KF28" s="9"/>
      <c r="KG28" s="10"/>
      <c r="KH28" s="9">
        <v>-89992419.280000001</v>
      </c>
      <c r="KI28" s="9">
        <v>4496981219.2399998</v>
      </c>
      <c r="KJ28" s="9">
        <v>4406988799.96</v>
      </c>
      <c r="KK28" s="9">
        <v>86809208.819999993</v>
      </c>
      <c r="KL28" s="9">
        <v>63156080.149999999</v>
      </c>
      <c r="KM28" s="9">
        <v>347261734.37</v>
      </c>
      <c r="KN28" s="9">
        <v>44483186.270000003</v>
      </c>
      <c r="KO28" s="9">
        <v>57494180.82</v>
      </c>
      <c r="KP28" s="9"/>
      <c r="KQ28" s="9"/>
      <c r="KR28" s="9">
        <v>-448945855.27999997</v>
      </c>
      <c r="KS28" s="9">
        <v>602220.56000000006</v>
      </c>
      <c r="KT28" s="9"/>
      <c r="KU28" s="9">
        <v>265964785.15000001</v>
      </c>
      <c r="KV28" s="9">
        <v>11388145.02</v>
      </c>
      <c r="KW28" s="9">
        <v>5507553.7199999997</v>
      </c>
      <c r="KX28" s="9">
        <v>-140340.37</v>
      </c>
      <c r="KY28" s="9">
        <v>-1155456977.77</v>
      </c>
      <c r="KZ28" s="9">
        <v>-1277123460.28</v>
      </c>
      <c r="LA28" s="9">
        <v>96765327.549999997</v>
      </c>
      <c r="LB28" s="9"/>
      <c r="LC28" s="9">
        <v>-1077222.6499999999</v>
      </c>
      <c r="LD28" s="9"/>
      <c r="LE28" s="10"/>
      <c r="LF28" s="9">
        <v>-1903311433.9200001</v>
      </c>
      <c r="LG28" s="9"/>
      <c r="LH28" s="9"/>
      <c r="LI28" s="9"/>
      <c r="LJ28" s="9">
        <v>4406988799.96</v>
      </c>
      <c r="LK28" s="9">
        <v>4496981219.2399998</v>
      </c>
      <c r="LL28" s="9"/>
      <c r="LM28" s="9"/>
      <c r="LN28" s="9"/>
      <c r="LO28" s="10"/>
      <c r="LP28" s="9">
        <v>-89992419.280000001</v>
      </c>
      <c r="LQ28" s="9">
        <v>152366877.69999999</v>
      </c>
      <c r="LR28" s="9">
        <v>43127219.649999999</v>
      </c>
      <c r="LS28" s="9"/>
      <c r="LT28" s="9"/>
      <c r="LU28" s="9">
        <v>3705822.38</v>
      </c>
      <c r="LV28" s="9"/>
      <c r="LW28" s="9"/>
      <c r="LX28" s="9">
        <v>191788274.97</v>
      </c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11" t="s">
        <v>1542</v>
      </c>
      <c r="MM28" s="11"/>
      <c r="MN28" s="9"/>
      <c r="MO28" s="11" t="s">
        <v>1528</v>
      </c>
      <c r="MP28" s="10"/>
      <c r="MQ28" s="11"/>
      <c r="MR28" s="11"/>
      <c r="MS28" s="11"/>
      <c r="MT28" s="10"/>
      <c r="MU28" s="12"/>
      <c r="MV28" s="9">
        <v>3709335.83</v>
      </c>
      <c r="MW28" s="9">
        <v>5888238347.8199997</v>
      </c>
      <c r="MX28" s="9">
        <v>317304389.25999999</v>
      </c>
      <c r="MY28" s="9">
        <v>1684147.01</v>
      </c>
      <c r="MZ28" s="9"/>
      <c r="NA28" s="9"/>
      <c r="NB28" s="9"/>
      <c r="NC28" s="9"/>
      <c r="ND28" s="9">
        <v>7682437705.1899996</v>
      </c>
      <c r="NE28" s="9">
        <v>1989027906.9000001</v>
      </c>
      <c r="NF28" s="9">
        <v>10517974.800000001</v>
      </c>
      <c r="NG28" s="9">
        <v>5682891823.4899998</v>
      </c>
      <c r="NH28" s="9">
        <v>137047992</v>
      </c>
      <c r="NI28" s="9">
        <v>27309176.870000001</v>
      </c>
      <c r="NJ28" s="9"/>
      <c r="NK28" s="9">
        <v>109738815.13</v>
      </c>
      <c r="NL28" s="9"/>
      <c r="NM28" s="9"/>
      <c r="NN28" s="9"/>
      <c r="NO28" s="9"/>
      <c r="NP28" s="9"/>
      <c r="NQ28" s="9"/>
      <c r="NR28" s="9"/>
      <c r="NS28" s="9"/>
      <c r="NT28" s="9">
        <v>2102075187.3800001</v>
      </c>
      <c r="NU28" s="9">
        <v>344362748.62</v>
      </c>
      <c r="NV28" s="9"/>
      <c r="NW28" s="9">
        <v>1757712438.76</v>
      </c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>
        <v>4451534325.6700001</v>
      </c>
      <c r="PC28" s="9">
        <v>11143171.16</v>
      </c>
      <c r="PD28" s="9"/>
      <c r="PE28" s="9">
        <v>546439.52</v>
      </c>
      <c r="PF28" s="9"/>
      <c r="PG28" s="9"/>
      <c r="PH28" s="9"/>
      <c r="PI28" s="9">
        <v>4463223936.3500004</v>
      </c>
      <c r="PJ28" s="9">
        <v>3232388808.73</v>
      </c>
      <c r="PK28" s="9"/>
      <c r="PL28" s="9"/>
      <c r="PM28" s="9"/>
      <c r="PN28" s="9"/>
      <c r="PO28" s="9"/>
      <c r="PP28" s="9"/>
      <c r="PQ28" s="9">
        <v>3232388808.73</v>
      </c>
      <c r="PR28" s="9">
        <v>9332611173.2299995</v>
      </c>
      <c r="PS28" s="9"/>
      <c r="PT28" s="9"/>
      <c r="PU28" s="9"/>
      <c r="PV28" s="9"/>
      <c r="PW28" s="9"/>
      <c r="PX28" s="9"/>
      <c r="PY28" s="9">
        <v>9332611173.2299995</v>
      </c>
      <c r="PZ28" s="9">
        <v>12564999981.959999</v>
      </c>
      <c r="QA28" s="9">
        <v>1276843135</v>
      </c>
      <c r="QB28" s="9">
        <v>159679000</v>
      </c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>
        <v>269142023.58999997</v>
      </c>
      <c r="RJ28" s="9">
        <v>159832739.22999999</v>
      </c>
      <c r="RK28" s="9"/>
      <c r="RL28" s="9">
        <v>849145.88</v>
      </c>
      <c r="RM28" s="9">
        <v>2921338</v>
      </c>
      <c r="RN28" s="9">
        <v>2025086.49</v>
      </c>
      <c r="RO28" s="9"/>
      <c r="RP28" s="9"/>
      <c r="RQ28" s="9"/>
      <c r="RR28" s="9"/>
      <c r="RS28" s="9">
        <v>22608380.93</v>
      </c>
      <c r="RT28" s="9">
        <v>431149734.33999997</v>
      </c>
      <c r="RU28" s="9">
        <v>40690.71</v>
      </c>
      <c r="RV28" s="9">
        <v>111498118.09</v>
      </c>
      <c r="RW28" s="9"/>
      <c r="RX28" s="9"/>
      <c r="RY28" s="9">
        <v>386669.17</v>
      </c>
      <c r="RZ28" s="9">
        <v>8137546.5499999998</v>
      </c>
      <c r="SA28" s="9"/>
      <c r="SB28" s="9"/>
      <c r="SC28" s="9"/>
      <c r="SD28" s="9"/>
      <c r="SE28" s="9"/>
      <c r="SF28" s="9"/>
      <c r="SG28" s="9"/>
      <c r="SH28" s="9">
        <v>1066556729.45</v>
      </c>
      <c r="SI28" s="9">
        <v>148598951.24000001</v>
      </c>
      <c r="SJ28" s="9">
        <v>137943981.28</v>
      </c>
      <c r="SK28" s="9">
        <v>797274334.19000006</v>
      </c>
      <c r="SL28" s="9">
        <v>786619364.23000002</v>
      </c>
      <c r="SM28" s="9"/>
      <c r="SN28" s="9">
        <v>312000</v>
      </c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 t="s">
        <v>1750</v>
      </c>
      <c r="TK28" s="11" t="s">
        <v>1657</v>
      </c>
      <c r="TL28" s="11">
        <v>4177071594.3800001</v>
      </c>
      <c r="TM28" s="11">
        <v>4088196957.77</v>
      </c>
      <c r="TN28" s="11">
        <v>88874636.609999999</v>
      </c>
      <c r="TO28" s="11" t="s">
        <v>1686</v>
      </c>
      <c r="TP28" s="11">
        <v>988672163.37</v>
      </c>
      <c r="TQ28" s="11">
        <v>942048275.65999997</v>
      </c>
      <c r="TR28" s="11">
        <v>46623887.710000001</v>
      </c>
      <c r="TS28" s="11" t="s">
        <v>1672</v>
      </c>
      <c r="TT28" s="11">
        <v>928379143.26999998</v>
      </c>
      <c r="TU28" s="11">
        <v>834847529.69000006</v>
      </c>
      <c r="TV28" s="11">
        <v>93531613.579999998</v>
      </c>
      <c r="TW28" s="11" t="s">
        <v>1708</v>
      </c>
      <c r="TX28" s="11">
        <v>691925289.74000001</v>
      </c>
      <c r="TY28" s="11">
        <v>606100333.61000001</v>
      </c>
      <c r="TZ28" s="11">
        <v>85824956.129999995</v>
      </c>
      <c r="UA28" s="11" t="s">
        <v>1765</v>
      </c>
      <c r="UB28" s="11">
        <v>388320864.04000002</v>
      </c>
      <c r="UC28" s="11">
        <v>453711091.97000003</v>
      </c>
      <c r="UD28" s="11">
        <v>-65390227.93</v>
      </c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>
        <v>1592478192.6300001</v>
      </c>
      <c r="VB28" s="11">
        <v>87.31</v>
      </c>
      <c r="VC28" s="11">
        <v>0</v>
      </c>
      <c r="VD28" s="11">
        <v>28855724.98</v>
      </c>
      <c r="VE28" s="11">
        <v>1.58</v>
      </c>
      <c r="VF28" s="11">
        <v>2885572.5</v>
      </c>
      <c r="VG28" s="11">
        <v>5733071.7599999998</v>
      </c>
      <c r="VH28" s="11">
        <v>0.31</v>
      </c>
      <c r="VI28" s="11">
        <v>1146614.3500000001</v>
      </c>
      <c r="VJ28" s="11">
        <v>62836463.210000001</v>
      </c>
      <c r="VK28" s="11">
        <v>3.45</v>
      </c>
      <c r="VL28" s="11">
        <v>58403572.490000002</v>
      </c>
      <c r="VM28" s="11">
        <v>29405488.629999999</v>
      </c>
      <c r="VN28" s="11">
        <v>15158419.74</v>
      </c>
      <c r="VO28" s="11">
        <v>0</v>
      </c>
      <c r="VP28" s="11">
        <v>353813.7</v>
      </c>
    </row>
    <row r="29" spans="3:588" ht="13.8">
      <c r="C29" t="s">
        <v>1583</v>
      </c>
      <c r="E29" s="11" t="s">
        <v>1619</v>
      </c>
      <c r="F29" s="9">
        <v>2055671413.46</v>
      </c>
      <c r="G29" s="9"/>
      <c r="H29" s="9">
        <v>148200</v>
      </c>
      <c r="I29" s="9">
        <v>13127307.369999999</v>
      </c>
      <c r="J29" s="9">
        <v>201903861</v>
      </c>
      <c r="K29" s="9">
        <v>443378229.22000003</v>
      </c>
      <c r="L29" s="9"/>
      <c r="M29" s="9">
        <v>200700</v>
      </c>
      <c r="N29" s="9"/>
      <c r="O29" s="9">
        <v>3683237892.6999998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>
        <v>281829850.13</v>
      </c>
      <c r="AC29" s="9"/>
      <c r="AD29" s="10"/>
      <c r="AE29" s="9">
        <v>6679497453.8800001</v>
      </c>
      <c r="AF29" s="9"/>
      <c r="AG29" s="9"/>
      <c r="AH29" s="9"/>
      <c r="AI29" s="9"/>
      <c r="AJ29" s="9">
        <v>44560837.149999999</v>
      </c>
      <c r="AK29" s="9">
        <v>29986959.25</v>
      </c>
      <c r="AL29" s="9"/>
      <c r="AM29" s="9">
        <v>6464792846.4099998</v>
      </c>
      <c r="AN29" s="9"/>
      <c r="AO29" s="9">
        <v>2502625079.5</v>
      </c>
      <c r="AP29" s="9"/>
      <c r="AQ29" s="9"/>
      <c r="AR29" s="9"/>
      <c r="AS29" s="9">
        <v>6873590410.9300003</v>
      </c>
      <c r="AT29" s="9"/>
      <c r="AU29" s="9"/>
      <c r="AV29" s="9">
        <v>315992994.75999999</v>
      </c>
      <c r="AW29" s="9">
        <v>80728991.069999993</v>
      </c>
      <c r="AX29" s="9"/>
      <c r="AY29" s="9"/>
      <c r="AZ29" s="9"/>
      <c r="BA29" s="10"/>
      <c r="BB29" s="9">
        <v>16915642811.99</v>
      </c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10"/>
      <c r="BY29" s="9">
        <v>23595140265.869999</v>
      </c>
      <c r="BZ29" s="9">
        <v>1072357048.22</v>
      </c>
      <c r="CA29" s="9"/>
      <c r="CB29" s="9">
        <v>3640000</v>
      </c>
      <c r="CC29" s="9">
        <v>2742898558.4899998</v>
      </c>
      <c r="CD29" s="9">
        <v>4658246855.6000004</v>
      </c>
      <c r="CE29" s="9">
        <v>278828556.5</v>
      </c>
      <c r="CF29" s="9">
        <v>300927199.30000001</v>
      </c>
      <c r="CG29" s="9"/>
      <c r="CH29" s="9">
        <v>23283264.120000001</v>
      </c>
      <c r="CI29" s="9">
        <v>2846864.03</v>
      </c>
      <c r="CJ29" s="9">
        <v>1950755547.5799999</v>
      </c>
      <c r="CK29" s="9"/>
      <c r="CL29" s="9"/>
      <c r="CM29" s="9"/>
      <c r="CN29" s="9">
        <v>1407105363</v>
      </c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>
        <v>508052354.5</v>
      </c>
      <c r="CZ29" s="9"/>
      <c r="DA29" s="10"/>
      <c r="DB29" s="9">
        <v>12948941611.34</v>
      </c>
      <c r="DC29" s="9">
        <v>1061286370</v>
      </c>
      <c r="DD29" s="9"/>
      <c r="DE29" s="9"/>
      <c r="DF29" s="9">
        <v>31675326.739999998</v>
      </c>
      <c r="DG29" s="9"/>
      <c r="DH29" s="9"/>
      <c r="DI29" s="9">
        <v>43356173.229999997</v>
      </c>
      <c r="DJ29" s="9"/>
      <c r="DK29" s="9"/>
      <c r="DL29" s="9"/>
      <c r="DM29" s="10"/>
      <c r="DN29" s="9">
        <v>1136317869.97</v>
      </c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10"/>
      <c r="EH29" s="9">
        <v>14085259481.309999</v>
      </c>
      <c r="EI29" s="9">
        <v>768992731</v>
      </c>
      <c r="EJ29" s="9"/>
      <c r="EK29" s="9"/>
      <c r="EL29" s="9">
        <v>1448918710.3299999</v>
      </c>
      <c r="EM29" s="9">
        <v>1517134547.0899999</v>
      </c>
      <c r="EN29" s="9">
        <v>5644766276.4499998</v>
      </c>
      <c r="EO29" s="9"/>
      <c r="EP29" s="9">
        <v>130068519.69</v>
      </c>
      <c r="EQ29" s="9"/>
      <c r="ER29" s="9"/>
      <c r="ES29" s="9"/>
      <c r="ET29" s="9"/>
      <c r="EU29" s="9"/>
      <c r="EV29" s="10"/>
      <c r="EW29" s="9">
        <v>9509880784.5599995</v>
      </c>
      <c r="EX29" s="9"/>
      <c r="EY29" s="9">
        <v>9509880784.5599995</v>
      </c>
      <c r="EZ29" s="9"/>
      <c r="FA29" s="10"/>
      <c r="FB29" s="9">
        <v>23595140265.869999</v>
      </c>
      <c r="FC29" s="9">
        <v>17756087656.279999</v>
      </c>
      <c r="FD29" s="9">
        <v>17756087656.279999</v>
      </c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>
        <v>16221985936.74</v>
      </c>
      <c r="FT29" s="9">
        <v>13773460087.6</v>
      </c>
      <c r="FU29" s="9"/>
      <c r="FV29" s="9"/>
      <c r="FW29" s="9"/>
      <c r="FX29" s="9">
        <v>205641142.72</v>
      </c>
      <c r="FY29" s="9">
        <v>1957256158.1199999</v>
      </c>
      <c r="FZ29" s="9">
        <v>277113974.58999997</v>
      </c>
      <c r="GA29" s="9">
        <v>17051770.93</v>
      </c>
      <c r="GB29" s="9">
        <v>6527508.9800000004</v>
      </c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>
        <v>14155049.939999999</v>
      </c>
      <c r="GO29" s="9">
        <v>221877.94</v>
      </c>
      <c r="GP29" s="9"/>
      <c r="GQ29" s="9">
        <v>-2241799.41</v>
      </c>
      <c r="GR29" s="9">
        <v>5071658.5999999996</v>
      </c>
      <c r="GS29" s="9"/>
      <c r="GT29" s="10"/>
      <c r="GU29" s="9">
        <v>1551086628.6700001</v>
      </c>
      <c r="GV29" s="9">
        <v>65556679.210000001</v>
      </c>
      <c r="GW29" s="9">
        <v>6635785.6100000003</v>
      </c>
      <c r="GX29" s="9"/>
      <c r="GY29" s="9"/>
      <c r="GZ29" s="10"/>
      <c r="HA29" s="9">
        <v>1610007522.27</v>
      </c>
      <c r="HB29" s="9">
        <v>385003933.19999999</v>
      </c>
      <c r="HC29" s="9"/>
      <c r="HD29" s="9"/>
      <c r="HE29" s="10"/>
      <c r="HF29" s="9">
        <v>1225003589.0699999</v>
      </c>
      <c r="HG29" s="9">
        <v>1225003589.0699999</v>
      </c>
      <c r="HH29" s="9"/>
      <c r="HI29" s="9"/>
      <c r="HJ29" s="9">
        <v>1225003589.0699999</v>
      </c>
      <c r="HK29" s="9">
        <v>1.6</v>
      </c>
      <c r="HL29" s="9">
        <v>1.6</v>
      </c>
      <c r="HM29" s="9">
        <v>51007892.969999999</v>
      </c>
      <c r="HN29" s="9">
        <v>1276011482.04</v>
      </c>
      <c r="HO29" s="9"/>
      <c r="HP29" s="9">
        <v>1276011482.04</v>
      </c>
      <c r="HQ29" s="9">
        <v>20244339134.139999</v>
      </c>
      <c r="HR29" s="9"/>
      <c r="HS29" s="9">
        <v>274833721.19</v>
      </c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10"/>
      <c r="IH29" s="9">
        <v>20519172855.330002</v>
      </c>
      <c r="II29" s="9"/>
      <c r="IJ29" s="9"/>
      <c r="IK29" s="9">
        <v>16129518021.5</v>
      </c>
      <c r="IL29" s="9">
        <v>924769043.66999996</v>
      </c>
      <c r="IM29" s="9">
        <v>1211153676.9400001</v>
      </c>
      <c r="IN29" s="9">
        <v>835796619.82000005</v>
      </c>
      <c r="IO29" s="9"/>
      <c r="IP29" s="9"/>
      <c r="IQ29" s="9"/>
      <c r="IR29" s="9"/>
      <c r="IS29" s="9"/>
      <c r="IT29" s="9"/>
      <c r="IU29" s="10"/>
      <c r="IV29" s="9">
        <v>19101237361.93</v>
      </c>
      <c r="IW29" s="9">
        <v>1417935493.4000001</v>
      </c>
      <c r="IX29" s="9"/>
      <c r="IY29" s="9">
        <v>13933172</v>
      </c>
      <c r="IZ29" s="9">
        <v>278330.78999999998</v>
      </c>
      <c r="JA29" s="9"/>
      <c r="JB29" s="9"/>
      <c r="JC29" s="9"/>
      <c r="JD29" s="10"/>
      <c r="JE29" s="9">
        <v>14211502.789999999</v>
      </c>
      <c r="JF29" s="9">
        <v>1447041418.72</v>
      </c>
      <c r="JG29" s="9"/>
      <c r="JH29" s="9"/>
      <c r="JI29" s="9"/>
      <c r="JJ29" s="9"/>
      <c r="JK29" s="9"/>
      <c r="JL29" s="10"/>
      <c r="JM29" s="9">
        <v>1447041418.72</v>
      </c>
      <c r="JN29" s="9">
        <v>-1432829915.9300001</v>
      </c>
      <c r="JO29" s="9"/>
      <c r="JP29" s="9"/>
      <c r="JQ29" s="9">
        <v>2872763048.2199998</v>
      </c>
      <c r="JR29" s="9"/>
      <c r="JS29" s="9"/>
      <c r="JT29" s="9"/>
      <c r="JU29" s="10"/>
      <c r="JV29" s="9">
        <v>2872763048.2199998</v>
      </c>
      <c r="JW29" s="9">
        <v>3634934726</v>
      </c>
      <c r="JX29" s="9">
        <v>330238279.88999999</v>
      </c>
      <c r="JY29" s="9"/>
      <c r="JZ29" s="9"/>
      <c r="KA29" s="9"/>
      <c r="KB29" s="10"/>
      <c r="KC29" s="9">
        <v>3965173005.8899999</v>
      </c>
      <c r="KD29" s="9">
        <v>-1092409957.6700001</v>
      </c>
      <c r="KE29" s="9"/>
      <c r="KF29" s="9"/>
      <c r="KG29" s="10"/>
      <c r="KH29" s="9">
        <v>-1107304380.2</v>
      </c>
      <c r="KI29" s="9">
        <v>3109335793.6599998</v>
      </c>
      <c r="KJ29" s="9">
        <v>2002031413.46</v>
      </c>
      <c r="KK29" s="9">
        <v>1225003589.0699999</v>
      </c>
      <c r="KL29" s="9">
        <v>-6527508.9800000004</v>
      </c>
      <c r="KM29" s="9">
        <v>217249952.36000001</v>
      </c>
      <c r="KN29" s="9">
        <v>84516527.010000005</v>
      </c>
      <c r="KO29" s="9">
        <v>79288651.140000001</v>
      </c>
      <c r="KP29" s="9"/>
      <c r="KQ29" s="9"/>
      <c r="KR29" s="9">
        <v>2241799.41</v>
      </c>
      <c r="KS29" s="9">
        <v>265449.21000000002</v>
      </c>
      <c r="KT29" s="9"/>
      <c r="KU29" s="9">
        <v>38520669.530000001</v>
      </c>
      <c r="KV29" s="9">
        <v>-14155049.939999999</v>
      </c>
      <c r="KW29" s="9">
        <v>19522445.100000001</v>
      </c>
      <c r="KX29" s="9"/>
      <c r="KY29" s="9">
        <v>-439134642.31</v>
      </c>
      <c r="KZ29" s="9">
        <v>784063035.70000005</v>
      </c>
      <c r="LA29" s="9">
        <v>-580219364.92999995</v>
      </c>
      <c r="LB29" s="9"/>
      <c r="LC29" s="9">
        <v>9309629.2699999996</v>
      </c>
      <c r="LD29" s="9"/>
      <c r="LE29" s="10"/>
      <c r="LF29" s="9">
        <v>1417935493.4000001</v>
      </c>
      <c r="LG29" s="9"/>
      <c r="LH29" s="9"/>
      <c r="LI29" s="9"/>
      <c r="LJ29" s="9">
        <v>2002031413.46</v>
      </c>
      <c r="LK29" s="9">
        <v>3109335793.6599998</v>
      </c>
      <c r="LL29" s="9"/>
      <c r="LM29" s="9"/>
      <c r="LN29" s="9"/>
      <c r="LO29" s="10"/>
      <c r="LP29" s="9">
        <v>-1107304380.2</v>
      </c>
      <c r="LQ29" s="9">
        <v>4803201511.3400002</v>
      </c>
      <c r="LR29" s="9">
        <v>1225003589.0699999</v>
      </c>
      <c r="LS29" s="9"/>
      <c r="LT29" s="9">
        <v>153798546.19999999</v>
      </c>
      <c r="LU29" s="9">
        <v>114820138.88</v>
      </c>
      <c r="LV29" s="9">
        <v>114820138.88</v>
      </c>
      <c r="LW29" s="9"/>
      <c r="LX29" s="9">
        <v>5644766276.4499998</v>
      </c>
      <c r="LY29" s="9"/>
      <c r="LZ29" s="9"/>
      <c r="MA29" s="9"/>
      <c r="MB29" s="9"/>
      <c r="MC29" s="9"/>
      <c r="MD29" s="9"/>
      <c r="ME29" s="9"/>
      <c r="MF29" s="9"/>
      <c r="MG29" s="9"/>
      <c r="MH29" s="9">
        <v>-248900</v>
      </c>
      <c r="MI29" s="9">
        <v>198400</v>
      </c>
      <c r="MJ29" s="9">
        <v>-309700</v>
      </c>
      <c r="MK29" s="9">
        <v>0</v>
      </c>
      <c r="ML29" s="11" t="s">
        <v>1589</v>
      </c>
      <c r="MM29" s="11" t="s">
        <v>1736</v>
      </c>
      <c r="MN29" s="9">
        <v>1600000</v>
      </c>
      <c r="MO29" s="11" t="s">
        <v>1528</v>
      </c>
      <c r="MP29" s="10"/>
      <c r="MQ29" s="11" t="s">
        <v>1596</v>
      </c>
      <c r="MR29" s="11" t="s">
        <v>1736</v>
      </c>
      <c r="MS29" s="11" t="s">
        <v>1528</v>
      </c>
      <c r="MT29" s="10"/>
      <c r="MU29" s="12">
        <v>43951</v>
      </c>
      <c r="MV29" s="9">
        <v>0</v>
      </c>
      <c r="MW29" s="9">
        <v>2700006303.79</v>
      </c>
      <c r="MX29" s="9">
        <v>981708102.64999998</v>
      </c>
      <c r="MY29" s="9">
        <v>1523486.26</v>
      </c>
      <c r="MZ29" s="9"/>
      <c r="NA29" s="9"/>
      <c r="NB29" s="9"/>
      <c r="NC29" s="9"/>
      <c r="ND29" s="9">
        <v>8520120792.1400003</v>
      </c>
      <c r="NE29" s="9">
        <v>2055327945.73</v>
      </c>
      <c r="NF29" s="9"/>
      <c r="NG29" s="9">
        <v>6464792846.4099998</v>
      </c>
      <c r="NH29" s="9">
        <v>259960159.33000001</v>
      </c>
      <c r="NI29" s="9">
        <v>215399322.18000001</v>
      </c>
      <c r="NJ29" s="9"/>
      <c r="NK29" s="9">
        <v>44560837.149999999</v>
      </c>
      <c r="NL29" s="9"/>
      <c r="NM29" s="9"/>
      <c r="NN29" s="9"/>
      <c r="NO29" s="9"/>
      <c r="NP29" s="9"/>
      <c r="NQ29" s="9"/>
      <c r="NR29" s="9"/>
      <c r="NS29" s="9"/>
      <c r="NT29" s="9">
        <v>7695739119.7299995</v>
      </c>
      <c r="NU29" s="9">
        <v>822148708.79999995</v>
      </c>
      <c r="NV29" s="9"/>
      <c r="NW29" s="9">
        <v>6873590410.9300003</v>
      </c>
      <c r="NX29" s="9">
        <v>7652451287.9499998</v>
      </c>
      <c r="NY29" s="9">
        <v>785642785.71000004</v>
      </c>
      <c r="NZ29" s="9">
        <v>0</v>
      </c>
      <c r="OA29" s="9">
        <v>6866808502.2399998</v>
      </c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>
        <v>2055671413.46</v>
      </c>
      <c r="PC29" s="9"/>
      <c r="PD29" s="9"/>
      <c r="PE29" s="9"/>
      <c r="PF29" s="9"/>
      <c r="PG29" s="9"/>
      <c r="PH29" s="9"/>
      <c r="PI29" s="9">
        <v>2055671413.46</v>
      </c>
      <c r="PJ29" s="9">
        <v>1072357048.22</v>
      </c>
      <c r="PK29" s="9"/>
      <c r="PL29" s="9"/>
      <c r="PM29" s="9"/>
      <c r="PN29" s="9"/>
      <c r="PO29" s="9"/>
      <c r="PP29" s="9"/>
      <c r="PQ29" s="9">
        <v>1072357048.22</v>
      </c>
      <c r="PR29" s="9">
        <v>2468391733</v>
      </c>
      <c r="PS29" s="9"/>
      <c r="PT29" s="9"/>
      <c r="PU29" s="9"/>
      <c r="PV29" s="9"/>
      <c r="PW29" s="9"/>
      <c r="PX29" s="9"/>
      <c r="PY29" s="9">
        <v>2468391733</v>
      </c>
      <c r="PZ29" s="9">
        <v>3540748781.2200003</v>
      </c>
      <c r="QA29" s="9">
        <v>1407105363</v>
      </c>
      <c r="QB29" s="9"/>
      <c r="QC29" s="9">
        <v>508052354.5</v>
      </c>
      <c r="QD29" s="9">
        <v>-2507248.62</v>
      </c>
      <c r="QE29" s="9"/>
      <c r="QF29" s="9">
        <v>5071658.5999999996</v>
      </c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>
        <v>13933172</v>
      </c>
      <c r="QR29" s="9"/>
      <c r="QS29" s="9"/>
      <c r="QT29" s="9"/>
      <c r="QU29" s="9"/>
      <c r="QV29" s="9"/>
      <c r="QW29" s="9">
        <v>59186342.810000002</v>
      </c>
      <c r="QX29" s="9"/>
      <c r="QY29" s="9">
        <v>75683924.790000007</v>
      </c>
      <c r="QZ29" s="9">
        <v>11214261.640000001</v>
      </c>
      <c r="RA29" s="9"/>
      <c r="RB29" s="9">
        <v>64469663.149999999</v>
      </c>
      <c r="RC29" s="9">
        <v>0</v>
      </c>
      <c r="RD29" s="9">
        <v>-6527508.9800000004</v>
      </c>
      <c r="RE29" s="9"/>
      <c r="RF29" s="9"/>
      <c r="RG29" s="9"/>
      <c r="RH29" s="9"/>
      <c r="RI29" s="9">
        <v>38520669.530000001</v>
      </c>
      <c r="RJ29" s="9">
        <v>27347204.43</v>
      </c>
      <c r="RK29" s="9"/>
      <c r="RL29" s="9">
        <v>0</v>
      </c>
      <c r="RM29" s="9">
        <v>5878305.8300000001</v>
      </c>
      <c r="RN29" s="9"/>
      <c r="RO29" s="9"/>
      <c r="RP29" s="9"/>
      <c r="RQ29" s="9"/>
      <c r="RR29" s="9"/>
      <c r="RS29" s="9">
        <v>803874297.84000003</v>
      </c>
      <c r="RT29" s="9">
        <v>121015884.75</v>
      </c>
      <c r="RU29" s="9">
        <v>240557227.34999999</v>
      </c>
      <c r="RV29" s="9">
        <v>132615421.94</v>
      </c>
      <c r="RW29" s="9">
        <v>213256080.16</v>
      </c>
      <c r="RX29" s="9">
        <v>2520881.7400000002</v>
      </c>
      <c r="RY29" s="9"/>
      <c r="RZ29" s="9"/>
      <c r="SA29" s="9">
        <v>25</v>
      </c>
      <c r="SB29" s="9"/>
      <c r="SC29" s="9"/>
      <c r="SD29" s="9"/>
      <c r="SE29" s="9"/>
      <c r="SF29" s="9"/>
      <c r="SG29" s="9"/>
      <c r="SH29" s="9">
        <v>891929679.99000001</v>
      </c>
      <c r="SI29" s="9">
        <v>259651153.56</v>
      </c>
      <c r="SJ29" s="9">
        <v>295273743.44999999</v>
      </c>
      <c r="SK29" s="9">
        <v>676310279.17999995</v>
      </c>
      <c r="SL29" s="9">
        <v>711932869.07000005</v>
      </c>
      <c r="SM29" s="9"/>
      <c r="SN29" s="9">
        <v>4620935.72</v>
      </c>
      <c r="SO29" s="11" t="s">
        <v>1753</v>
      </c>
      <c r="SP29" s="11" t="s">
        <v>1718</v>
      </c>
      <c r="SQ29" s="11">
        <v>12396602514.809999</v>
      </c>
      <c r="SR29" s="11">
        <v>9574593874.4799995</v>
      </c>
      <c r="SS29" s="11">
        <v>2822008640.3299999</v>
      </c>
      <c r="ST29" s="11" t="s">
        <v>1714</v>
      </c>
      <c r="SU29" s="11">
        <v>5281486391.1499996</v>
      </c>
      <c r="SV29" s="11">
        <v>4190983991.2399998</v>
      </c>
      <c r="SW29" s="11">
        <v>1090502399.9100001</v>
      </c>
      <c r="SX29" s="11" t="s">
        <v>1719</v>
      </c>
      <c r="SY29" s="11">
        <v>77998750.319999993</v>
      </c>
      <c r="SZ29" s="11">
        <v>7882221.8799999999</v>
      </c>
      <c r="TA29" s="11">
        <v>70116528.439999998</v>
      </c>
      <c r="TB29" s="11"/>
      <c r="TC29" s="11"/>
      <c r="TD29" s="11"/>
      <c r="TE29" s="11"/>
      <c r="TF29" s="11"/>
      <c r="TG29" s="11"/>
      <c r="TH29" s="11"/>
      <c r="TI29" s="11"/>
      <c r="TJ29" s="11" t="s">
        <v>1751</v>
      </c>
      <c r="TK29" s="11" t="s">
        <v>1653</v>
      </c>
      <c r="TL29" s="11">
        <v>17756087656.279999</v>
      </c>
      <c r="TM29" s="11">
        <v>13773460087.6</v>
      </c>
      <c r="TN29" s="11">
        <v>3982627568.6799998</v>
      </c>
      <c r="TO29" s="11"/>
      <c r="TP29" s="11"/>
      <c r="TQ29" s="11"/>
      <c r="TR29" s="11"/>
      <c r="TS29" s="11"/>
      <c r="TT29" s="11"/>
      <c r="TU29" s="11"/>
      <c r="TV29" s="11"/>
      <c r="TW29" s="11"/>
      <c r="TX29" s="11"/>
      <c r="TY29" s="11"/>
      <c r="TZ29" s="11"/>
      <c r="UA29" s="11"/>
      <c r="UB29" s="11"/>
      <c r="UC29" s="11"/>
      <c r="UD29" s="11"/>
      <c r="UE29" s="11" t="s">
        <v>1641</v>
      </c>
      <c r="UF29" s="11" t="s">
        <v>1722</v>
      </c>
      <c r="UG29" s="11">
        <v>17756087656.279999</v>
      </c>
      <c r="UH29" s="11">
        <v>13773460087.6</v>
      </c>
      <c r="UI29" s="11">
        <v>3982627568.6799998</v>
      </c>
      <c r="UJ29" s="11"/>
      <c r="UK29" s="11"/>
      <c r="UL29" s="11"/>
      <c r="UM29" s="11"/>
      <c r="UN29" s="11"/>
      <c r="UO29" s="11"/>
      <c r="UP29" s="11"/>
      <c r="UQ29" s="11"/>
      <c r="UR29" s="11"/>
      <c r="US29" s="11"/>
      <c r="UT29" s="11"/>
      <c r="UU29" s="11"/>
      <c r="UV29" s="11"/>
      <c r="UW29" s="11"/>
      <c r="UX29" s="11"/>
      <c r="UY29" s="11"/>
      <c r="UZ29" s="11"/>
      <c r="VA29" s="11">
        <v>13140447.82</v>
      </c>
      <c r="VB29" s="11">
        <v>100</v>
      </c>
      <c r="VC29" s="11">
        <v>13140.43</v>
      </c>
      <c r="VD29" s="11">
        <v>0</v>
      </c>
      <c r="VE29" s="11">
        <v>0</v>
      </c>
      <c r="VF29" s="11">
        <v>0</v>
      </c>
      <c r="VG29" s="11">
        <v>0</v>
      </c>
      <c r="VH29" s="11">
        <v>0</v>
      </c>
      <c r="VI29" s="11">
        <v>0</v>
      </c>
      <c r="VJ29" s="11">
        <v>0</v>
      </c>
      <c r="VK29" s="11">
        <v>0</v>
      </c>
      <c r="VL29" s="11">
        <v>0</v>
      </c>
      <c r="VM29" s="11">
        <v>0</v>
      </c>
      <c r="VN29" s="11">
        <v>0</v>
      </c>
      <c r="VO29" s="11">
        <v>0</v>
      </c>
      <c r="VP29" s="11">
        <v>0</v>
      </c>
    </row>
    <row r="30" spans="3:588" ht="13.8">
      <c r="C30" t="s">
        <v>1584</v>
      </c>
      <c r="E30" s="11" t="s">
        <v>1620</v>
      </c>
      <c r="F30" s="9">
        <v>7108941550.1199999</v>
      </c>
      <c r="G30" s="9"/>
      <c r="H30" s="9"/>
      <c r="I30" s="9">
        <v>516625981.67000002</v>
      </c>
      <c r="J30" s="9">
        <v>310265305.87</v>
      </c>
      <c r="K30" s="9">
        <v>35065724.039999999</v>
      </c>
      <c r="L30" s="9"/>
      <c r="M30" s="9"/>
      <c r="N30" s="9">
        <v>1008212.1</v>
      </c>
      <c r="O30" s="9">
        <v>583100135.66999996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>
        <v>166172015.41</v>
      </c>
      <c r="AC30" s="9"/>
      <c r="AD30" s="10"/>
      <c r="AE30" s="9">
        <v>8721178924.8799992</v>
      </c>
      <c r="AF30" s="9"/>
      <c r="AG30" s="9"/>
      <c r="AH30" s="9">
        <v>100000000</v>
      </c>
      <c r="AI30" s="9"/>
      <c r="AJ30" s="9">
        <v>532190.42000000004</v>
      </c>
      <c r="AK30" s="9">
        <v>67967496.689999998</v>
      </c>
      <c r="AL30" s="9"/>
      <c r="AM30" s="9">
        <v>84755272608.270004</v>
      </c>
      <c r="AN30" s="9"/>
      <c r="AO30" s="9">
        <v>10481959472.98</v>
      </c>
      <c r="AP30" s="9"/>
      <c r="AQ30" s="9">
        <v>20380.419999999998</v>
      </c>
      <c r="AR30" s="9"/>
      <c r="AS30" s="9">
        <v>95483498.590000004</v>
      </c>
      <c r="AT30" s="9"/>
      <c r="AU30" s="9"/>
      <c r="AV30" s="9">
        <v>16796691.129999999</v>
      </c>
      <c r="AW30" s="9">
        <v>10132795.58</v>
      </c>
      <c r="AX30" s="9">
        <v>268359503.93000001</v>
      </c>
      <c r="AY30" s="9">
        <v>995333102.14999998</v>
      </c>
      <c r="AZ30" s="9"/>
      <c r="BA30" s="10"/>
      <c r="BB30" s="9">
        <v>96791857740.160004</v>
      </c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10"/>
      <c r="BY30" s="9">
        <v>105513036665.03999</v>
      </c>
      <c r="BZ30" s="9"/>
      <c r="CA30" s="9"/>
      <c r="CB30" s="9"/>
      <c r="CC30" s="9">
        <v>1157969684.95</v>
      </c>
      <c r="CD30" s="9">
        <v>33842624.030000001</v>
      </c>
      <c r="CE30" s="9">
        <v>80554115.620000005</v>
      </c>
      <c r="CF30" s="9">
        <v>26648566.059999999</v>
      </c>
      <c r="CG30" s="9"/>
      <c r="CH30" s="9">
        <v>68604181.989999995</v>
      </c>
      <c r="CI30" s="9">
        <v>55763700</v>
      </c>
      <c r="CJ30" s="9">
        <v>1969139598.1099999</v>
      </c>
      <c r="CK30" s="9"/>
      <c r="CL30" s="9"/>
      <c r="CM30" s="9"/>
      <c r="CN30" s="9">
        <v>8702234693.1599998</v>
      </c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>
        <v>3054492997.46</v>
      </c>
      <c r="CZ30" s="9"/>
      <c r="DA30" s="10"/>
      <c r="DB30" s="9">
        <v>15149250161.379999</v>
      </c>
      <c r="DC30" s="9">
        <v>37862731776.32</v>
      </c>
      <c r="DD30" s="9">
        <v>12359973075.049999</v>
      </c>
      <c r="DE30" s="9">
        <v>13957875545.700001</v>
      </c>
      <c r="DF30" s="9"/>
      <c r="DG30" s="9">
        <v>2071614946.1900001</v>
      </c>
      <c r="DH30" s="9"/>
      <c r="DI30" s="9">
        <v>7796627.4400000004</v>
      </c>
      <c r="DJ30" s="9">
        <v>748637.01</v>
      </c>
      <c r="DK30" s="9">
        <v>504307525.04000002</v>
      </c>
      <c r="DL30" s="9"/>
      <c r="DM30" s="10"/>
      <c r="DN30" s="9">
        <v>66765048132.75</v>
      </c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10"/>
      <c r="EH30" s="9">
        <v>81914298294.130005</v>
      </c>
      <c r="EI30" s="9">
        <v>10842353869.99</v>
      </c>
      <c r="EJ30" s="9">
        <v>1000000000</v>
      </c>
      <c r="EK30" s="9"/>
      <c r="EL30" s="9">
        <v>11368991456.450001</v>
      </c>
      <c r="EM30" s="9">
        <v>988152353.09000003</v>
      </c>
      <c r="EN30" s="9">
        <v>-1129251272.7</v>
      </c>
      <c r="EO30" s="9"/>
      <c r="EP30" s="9"/>
      <c r="EQ30" s="9">
        <v>896797.78</v>
      </c>
      <c r="ER30" s="9">
        <v>5492505</v>
      </c>
      <c r="ES30" s="9"/>
      <c r="ET30" s="9"/>
      <c r="EU30" s="9"/>
      <c r="EV30" s="10"/>
      <c r="EW30" s="9">
        <v>23076635709.610001</v>
      </c>
      <c r="EX30" s="9">
        <v>522102661.30000001</v>
      </c>
      <c r="EY30" s="9">
        <v>23598738370.91</v>
      </c>
      <c r="EZ30" s="9"/>
      <c r="FA30" s="10"/>
      <c r="FB30" s="9">
        <v>105513036665.03999</v>
      </c>
      <c r="FC30" s="9">
        <v>5774570152.1300001</v>
      </c>
      <c r="FD30" s="9">
        <v>5736935875.7799997</v>
      </c>
      <c r="FE30" s="9">
        <v>37634276.350000001</v>
      </c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>
        <v>5776833169.8999996</v>
      </c>
      <c r="FT30" s="9">
        <v>1745334228.6700001</v>
      </c>
      <c r="FU30" s="9"/>
      <c r="FV30" s="9">
        <v>3199.22</v>
      </c>
      <c r="FW30" s="9"/>
      <c r="FX30" s="9">
        <v>67976280.780000001</v>
      </c>
      <c r="FY30" s="9">
        <v>13052359.140000001</v>
      </c>
      <c r="FZ30" s="9">
        <v>422270947.31999999</v>
      </c>
      <c r="GA30" s="9">
        <v>3444864965.9699998</v>
      </c>
      <c r="GB30" s="9">
        <v>-38908031.759999998</v>
      </c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>
        <v>14550537.810000001</v>
      </c>
      <c r="GO30" s="9">
        <v>8382659.0999999996</v>
      </c>
      <c r="GP30" s="9"/>
      <c r="GQ30" s="9">
        <v>-1546436.08</v>
      </c>
      <c r="GR30" s="9">
        <v>125501337.13</v>
      </c>
      <c r="GS30" s="9"/>
      <c r="GT30" s="10"/>
      <c r="GU30" s="9">
        <v>136242421.09</v>
      </c>
      <c r="GV30" s="9">
        <v>4319840.01</v>
      </c>
      <c r="GW30" s="9">
        <v>7055165.75</v>
      </c>
      <c r="GX30" s="9"/>
      <c r="GY30" s="9"/>
      <c r="GZ30" s="10"/>
      <c r="HA30" s="9">
        <v>133507095.34999999</v>
      </c>
      <c r="HB30" s="9">
        <v>29100975.829999998</v>
      </c>
      <c r="HC30" s="9"/>
      <c r="HD30" s="9"/>
      <c r="HE30" s="10"/>
      <c r="HF30" s="9">
        <v>104406119.52</v>
      </c>
      <c r="HG30" s="9">
        <v>104406119.52</v>
      </c>
      <c r="HH30" s="9"/>
      <c r="HI30" s="9">
        <v>2167757.9</v>
      </c>
      <c r="HJ30" s="9">
        <v>102238361.62</v>
      </c>
      <c r="HK30" s="9"/>
      <c r="HL30" s="9"/>
      <c r="HM30" s="9"/>
      <c r="HN30" s="9">
        <v>104406119.52</v>
      </c>
      <c r="HO30" s="9">
        <v>2167757.9</v>
      </c>
      <c r="HP30" s="9">
        <v>102238361.62</v>
      </c>
      <c r="HQ30" s="9">
        <v>6540085576.21</v>
      </c>
      <c r="HR30" s="9"/>
      <c r="HS30" s="9">
        <v>428256123.79000002</v>
      </c>
      <c r="HT30" s="9"/>
      <c r="HU30" s="9"/>
      <c r="HV30" s="9"/>
      <c r="HW30" s="9"/>
      <c r="HX30" s="9">
        <v>38077840.170000002</v>
      </c>
      <c r="HY30" s="9"/>
      <c r="HZ30" s="9"/>
      <c r="IA30" s="9"/>
      <c r="IB30" s="9"/>
      <c r="IC30" s="9"/>
      <c r="ID30" s="9"/>
      <c r="IE30" s="9"/>
      <c r="IF30" s="9"/>
      <c r="IG30" s="10"/>
      <c r="IH30" s="9">
        <v>7006419540.1700001</v>
      </c>
      <c r="II30" s="9"/>
      <c r="IJ30" s="9"/>
      <c r="IK30" s="9">
        <v>2630380652.6999998</v>
      </c>
      <c r="IL30" s="9">
        <v>1264412358.77</v>
      </c>
      <c r="IM30" s="9">
        <v>321976874.13999999</v>
      </c>
      <c r="IN30" s="9">
        <v>368619833.13</v>
      </c>
      <c r="IO30" s="9">
        <v>-13497350</v>
      </c>
      <c r="IP30" s="9"/>
      <c r="IQ30" s="9"/>
      <c r="IR30" s="9">
        <v>3413.88</v>
      </c>
      <c r="IS30" s="9"/>
      <c r="IT30" s="9"/>
      <c r="IU30" s="10"/>
      <c r="IV30" s="9">
        <v>4571895782.6199999</v>
      </c>
      <c r="IW30" s="9">
        <v>2434523757.5500002</v>
      </c>
      <c r="IX30" s="9">
        <v>49000000</v>
      </c>
      <c r="IY30" s="9">
        <v>14731143.18</v>
      </c>
      <c r="IZ30" s="9">
        <v>930036</v>
      </c>
      <c r="JA30" s="9"/>
      <c r="JB30" s="9">
        <v>700800000</v>
      </c>
      <c r="JC30" s="9"/>
      <c r="JD30" s="10"/>
      <c r="JE30" s="9">
        <v>765461179.17999995</v>
      </c>
      <c r="JF30" s="9">
        <v>3545707406.8600001</v>
      </c>
      <c r="JG30" s="9">
        <v>500000000</v>
      </c>
      <c r="JH30" s="9"/>
      <c r="JI30" s="9"/>
      <c r="JJ30" s="9"/>
      <c r="JK30" s="9"/>
      <c r="JL30" s="10"/>
      <c r="JM30" s="9">
        <v>4045707406.8600001</v>
      </c>
      <c r="JN30" s="9">
        <v>-3280246227.6799998</v>
      </c>
      <c r="JO30" s="9">
        <v>36400000</v>
      </c>
      <c r="JP30" s="9">
        <v>36400000</v>
      </c>
      <c r="JQ30" s="9">
        <v>22445960808.529999</v>
      </c>
      <c r="JR30" s="9"/>
      <c r="JS30" s="9"/>
      <c r="JT30" s="9"/>
      <c r="JU30" s="10"/>
      <c r="JV30" s="9">
        <v>22482360808.529999</v>
      </c>
      <c r="JW30" s="9">
        <v>20851440878.290001</v>
      </c>
      <c r="JX30" s="9">
        <v>3987523322.1599998</v>
      </c>
      <c r="JY30" s="9"/>
      <c r="JZ30" s="9">
        <v>252413008.47999999</v>
      </c>
      <c r="KA30" s="9"/>
      <c r="KB30" s="10"/>
      <c r="KC30" s="9">
        <v>25091377208.93</v>
      </c>
      <c r="KD30" s="9">
        <v>-2609016400.4000001</v>
      </c>
      <c r="KE30" s="9">
        <v>-928411.57</v>
      </c>
      <c r="KF30" s="9"/>
      <c r="KG30" s="10"/>
      <c r="KH30" s="9">
        <v>-3455667282.0999999</v>
      </c>
      <c r="KI30" s="9">
        <v>10295386747.92</v>
      </c>
      <c r="KJ30" s="9">
        <v>6839719465.8199997</v>
      </c>
      <c r="KK30" s="9">
        <v>104406119.52</v>
      </c>
      <c r="KL30" s="9">
        <v>38908031.759999998</v>
      </c>
      <c r="KM30" s="9">
        <v>135868915.88</v>
      </c>
      <c r="KN30" s="9">
        <v>6508691.0800000001</v>
      </c>
      <c r="KO30" s="9">
        <v>7747888.2199999997</v>
      </c>
      <c r="KP30" s="9"/>
      <c r="KQ30" s="9"/>
      <c r="KR30" s="9">
        <v>1546436.08</v>
      </c>
      <c r="KS30" s="9">
        <v>1621.5</v>
      </c>
      <c r="KT30" s="9"/>
      <c r="KU30" s="9">
        <v>3465272657.0100002</v>
      </c>
      <c r="KV30" s="9">
        <v>-14550537.810000001</v>
      </c>
      <c r="KW30" s="9">
        <v>-4288653.8499999996</v>
      </c>
      <c r="KX30" s="9">
        <v>7796627.4400000004</v>
      </c>
      <c r="KY30" s="9">
        <v>-370241419.86000001</v>
      </c>
      <c r="KZ30" s="9">
        <v>42855268.869999997</v>
      </c>
      <c r="LA30" s="9">
        <v>-987307888.28999996</v>
      </c>
      <c r="LB30" s="9"/>
      <c r="LC30" s="9"/>
      <c r="LD30" s="9"/>
      <c r="LE30" s="10"/>
      <c r="LF30" s="9">
        <v>2434523757.5500002</v>
      </c>
      <c r="LG30" s="9"/>
      <c r="LH30" s="9"/>
      <c r="LI30" s="9"/>
      <c r="LJ30" s="9">
        <v>6839719465.8199997</v>
      </c>
      <c r="LK30" s="9">
        <v>10295386747.92</v>
      </c>
      <c r="LL30" s="9"/>
      <c r="LM30" s="9"/>
      <c r="LN30" s="9"/>
      <c r="LO30" s="10"/>
      <c r="LP30" s="9">
        <v>-3455667282.0999999</v>
      </c>
      <c r="LQ30" s="9">
        <v>-1175725934.3199999</v>
      </c>
      <c r="LR30" s="9">
        <v>102238361.62</v>
      </c>
      <c r="LS30" s="9"/>
      <c r="LT30" s="9"/>
      <c r="LU30" s="9"/>
      <c r="LV30" s="9"/>
      <c r="LW30" s="9"/>
      <c r="LX30" s="9">
        <v>-1129251272.7</v>
      </c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11" t="s">
        <v>1732</v>
      </c>
      <c r="MM30" s="11"/>
      <c r="MN30" s="9"/>
      <c r="MO30" s="11" t="s">
        <v>1528</v>
      </c>
      <c r="MP30" s="10"/>
      <c r="MQ30" s="11"/>
      <c r="MR30" s="11"/>
      <c r="MS30" s="11"/>
      <c r="MT30" s="10"/>
      <c r="MU30" s="12"/>
      <c r="MV30" s="9">
        <v>288914778.06999999</v>
      </c>
      <c r="MW30" s="9">
        <v>899242.13</v>
      </c>
      <c r="MX30" s="9">
        <v>22617775.68</v>
      </c>
      <c r="MY30" s="9">
        <v>0</v>
      </c>
      <c r="MZ30" s="9"/>
      <c r="NA30" s="9"/>
      <c r="NB30" s="9"/>
      <c r="NC30" s="9">
        <v>270146168.10000002</v>
      </c>
      <c r="ND30" s="9">
        <v>106613914134.97</v>
      </c>
      <c r="NE30" s="9">
        <v>21815515476.220001</v>
      </c>
      <c r="NF30" s="9">
        <v>43126050.479999997</v>
      </c>
      <c r="NG30" s="9">
        <v>84755272608.270004</v>
      </c>
      <c r="NH30" s="9">
        <v>2042524.45</v>
      </c>
      <c r="NI30" s="9">
        <v>1510334.03</v>
      </c>
      <c r="NJ30" s="9"/>
      <c r="NK30" s="9">
        <v>532190.42000000004</v>
      </c>
      <c r="NL30" s="9">
        <v>20380.419999999998</v>
      </c>
      <c r="NM30" s="9"/>
      <c r="NN30" s="9"/>
      <c r="NO30" s="9">
        <v>20380.419999999998</v>
      </c>
      <c r="NP30" s="9"/>
      <c r="NQ30" s="9"/>
      <c r="NR30" s="9"/>
      <c r="NS30" s="9"/>
      <c r="NT30" s="9">
        <v>152568982.03</v>
      </c>
      <c r="NU30" s="9">
        <v>57085483.439999998</v>
      </c>
      <c r="NV30" s="9"/>
      <c r="NW30" s="9">
        <v>95483498.590000004</v>
      </c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>
        <v>7108939875.6899996</v>
      </c>
      <c r="PC30" s="9">
        <v>1674.43</v>
      </c>
      <c r="PD30" s="9"/>
      <c r="PE30" s="9"/>
      <c r="PF30" s="9"/>
      <c r="PG30" s="9"/>
      <c r="PH30" s="9"/>
      <c r="PI30" s="9">
        <v>7108941550.1199999</v>
      </c>
      <c r="PJ30" s="9"/>
      <c r="PK30" s="9"/>
      <c r="PL30" s="9"/>
      <c r="PM30" s="9"/>
      <c r="PN30" s="9"/>
      <c r="PO30" s="9"/>
      <c r="PP30" s="9"/>
      <c r="PQ30" s="9"/>
      <c r="PR30" s="9">
        <v>37855739894.059998</v>
      </c>
      <c r="PS30" s="9">
        <v>618440130</v>
      </c>
      <c r="PT30" s="9"/>
      <c r="PU30" s="9">
        <v>397511961</v>
      </c>
      <c r="PV30" s="9">
        <v>607428418</v>
      </c>
      <c r="PW30" s="9"/>
      <c r="PX30" s="9"/>
      <c r="PY30" s="9">
        <v>39479120403.059998</v>
      </c>
      <c r="PZ30" s="9">
        <v>39479120403.059998</v>
      </c>
      <c r="QA30" s="9">
        <v>1616388626.74</v>
      </c>
      <c r="QB30" s="9">
        <v>5877713848.1300001</v>
      </c>
      <c r="QC30" s="9">
        <v>3000000000</v>
      </c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>
        <v>4618984.5</v>
      </c>
      <c r="RD30" s="9">
        <v>0</v>
      </c>
      <c r="RE30" s="9"/>
      <c r="RF30" s="9"/>
      <c r="RG30" s="9"/>
      <c r="RH30" s="9"/>
      <c r="RI30" s="9">
        <v>3770137130.3800001</v>
      </c>
      <c r="RJ30" s="9">
        <v>28101369.699999999</v>
      </c>
      <c r="RK30" s="9">
        <v>537398246.42999995</v>
      </c>
      <c r="RL30" s="9">
        <v>75911901.450000003</v>
      </c>
      <c r="RM30" s="9">
        <v>164315550.27000001</v>
      </c>
      <c r="RN30" s="9"/>
      <c r="RO30" s="9"/>
      <c r="RP30" s="9"/>
      <c r="RQ30" s="9"/>
      <c r="RR30" s="9"/>
      <c r="RS30" s="9">
        <v>7205377.6500000004</v>
      </c>
      <c r="RT30" s="9">
        <v>269771013.76999998</v>
      </c>
      <c r="RU30" s="9">
        <v>1188883.53</v>
      </c>
      <c r="RV30" s="9">
        <v>49614686.950000003</v>
      </c>
      <c r="RW30" s="9">
        <v>820424.74</v>
      </c>
      <c r="RX30" s="9">
        <v>4980772.95</v>
      </c>
      <c r="RY30" s="9">
        <v>217126.88</v>
      </c>
      <c r="RZ30" s="9">
        <v>220266.51</v>
      </c>
      <c r="SA30" s="9"/>
      <c r="SB30" s="9"/>
      <c r="SC30" s="9"/>
      <c r="SD30" s="9"/>
      <c r="SE30" s="9"/>
      <c r="SF30" s="9"/>
      <c r="SG30" s="9"/>
      <c r="SH30" s="9"/>
      <c r="SI30" s="9"/>
      <c r="SJ30" s="9"/>
      <c r="SK30" s="9"/>
      <c r="SL30" s="9"/>
      <c r="SM30" s="9"/>
      <c r="SN30" s="9"/>
      <c r="SO30" s="11"/>
      <c r="SP30" s="11"/>
      <c r="SQ30" s="11"/>
      <c r="SR30" s="11"/>
      <c r="SS30" s="11"/>
      <c r="ST30" s="11"/>
      <c r="SU30" s="11"/>
      <c r="SV30" s="11"/>
      <c r="SW30" s="11"/>
      <c r="SX30" s="11"/>
      <c r="SY30" s="11"/>
      <c r="SZ30" s="11"/>
      <c r="TA30" s="11"/>
      <c r="TB30" s="11"/>
      <c r="TC30" s="11"/>
      <c r="TD30" s="11"/>
      <c r="TE30" s="11"/>
      <c r="TF30" s="11"/>
      <c r="TG30" s="11"/>
      <c r="TH30" s="11"/>
      <c r="TI30" s="11"/>
      <c r="TJ30" s="11" t="s">
        <v>1752</v>
      </c>
      <c r="TK30" s="11" t="s">
        <v>1659</v>
      </c>
      <c r="TL30" s="11">
        <v>5093150470.7399998</v>
      </c>
      <c r="TM30" s="11">
        <v>1218079566.3099999</v>
      </c>
      <c r="TN30" s="11">
        <v>3875070904.4299998</v>
      </c>
      <c r="TO30" s="11" t="s">
        <v>1673</v>
      </c>
      <c r="TP30" s="11">
        <v>335320186.86000001</v>
      </c>
      <c r="TQ30" s="11">
        <v>293928992.69999999</v>
      </c>
      <c r="TR30" s="11">
        <v>41391194.159999996</v>
      </c>
      <c r="TS30" s="11"/>
      <c r="TT30" s="11"/>
      <c r="TU30" s="11"/>
      <c r="TV30" s="11"/>
      <c r="TW30" s="11"/>
      <c r="TX30" s="11"/>
      <c r="TY30" s="11"/>
      <c r="TZ30" s="11"/>
      <c r="UA30" s="11"/>
      <c r="UB30" s="11"/>
      <c r="UC30" s="11"/>
      <c r="UD30" s="11"/>
      <c r="UE30" s="11"/>
      <c r="UF30" s="11"/>
      <c r="UG30" s="11"/>
      <c r="UH30" s="11"/>
      <c r="UI30" s="11"/>
      <c r="UJ30" s="11"/>
      <c r="UK30" s="11"/>
      <c r="UL30" s="11"/>
      <c r="UM30" s="11"/>
      <c r="UN30" s="11"/>
      <c r="UO30" s="11"/>
      <c r="UP30" s="11"/>
      <c r="UQ30" s="11"/>
      <c r="UR30" s="11"/>
      <c r="US30" s="11"/>
      <c r="UT30" s="11"/>
      <c r="UU30" s="11"/>
      <c r="UV30" s="11"/>
      <c r="UW30" s="11"/>
      <c r="UX30" s="11"/>
      <c r="UY30" s="11"/>
      <c r="UZ30" s="11"/>
      <c r="VA30" s="11">
        <v>128570040.66</v>
      </c>
      <c r="VB30" s="11">
        <v>24.34</v>
      </c>
      <c r="VC30" s="11">
        <v>0</v>
      </c>
      <c r="VD30" s="11">
        <v>7260358.7199999997</v>
      </c>
      <c r="VE30" s="11">
        <v>1.37</v>
      </c>
      <c r="VF30" s="11">
        <v>726035.87</v>
      </c>
      <c r="VG30" s="11">
        <v>23911905.120000001</v>
      </c>
      <c r="VH30" s="11">
        <v>4.53</v>
      </c>
      <c r="VI30" s="11">
        <v>7173571.5300000003</v>
      </c>
      <c r="VJ30" s="11">
        <v>207715.38</v>
      </c>
      <c r="VK30" s="11">
        <v>0.04</v>
      </c>
      <c r="VL30" s="11">
        <v>170310.38</v>
      </c>
      <c r="VM30" s="11">
        <v>3185802.56</v>
      </c>
      <c r="VN30" s="11">
        <v>431240.89</v>
      </c>
      <c r="VO30" s="11">
        <v>0</v>
      </c>
      <c r="VP30" s="11"/>
    </row>
  </sheetData>
  <pageMargins left="0.70866141732283472" right="0.70866141732283472" top="0.74803149606299213" bottom="0.74803149606299213" header="0.31496062992125984" footer="0.31496062992125984"/>
  <pageSetup paperSize="9" orientation="portrait" horizontalDpi="300" verticalDpi="300" copies="0" r:id="rId1"/>
  <headerFooter>
    <oddFooter>&amp;L&amp;"华文细黑,Regular"&amp;6信息分类: 机密
&amp;"+,Regular"Information Classification: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3"/>
  <sheetViews>
    <sheetView workbookViewId="0">
      <selection activeCell="A27" sqref="A27"/>
    </sheetView>
  </sheetViews>
  <sheetFormatPr defaultRowHeight="13.8"/>
  <cols>
    <col min="1" max="1" width="34.81640625" style="8" customWidth="1"/>
    <col min="2" max="2" width="13" style="8" customWidth="1"/>
    <col min="3" max="3" width="8.7265625" style="8"/>
    <col min="4" max="4" width="13.26953125" customWidth="1"/>
    <col min="5" max="5" width="11.08984375" customWidth="1"/>
  </cols>
  <sheetData>
    <row r="1" spans="1:5" s="15" customFormat="1" ht="22.2" customHeight="1">
      <c r="A1" s="14" t="s">
        <v>1526</v>
      </c>
      <c r="B1" s="14" t="s">
        <v>1527</v>
      </c>
      <c r="C1" s="14"/>
      <c r="D1" s="15" t="s">
        <v>1525</v>
      </c>
      <c r="E1" s="15" t="s">
        <v>1524</v>
      </c>
    </row>
    <row r="2" spans="1:5">
      <c r="A2" s="1" t="s">
        <v>2</v>
      </c>
      <c r="B2" s="1" t="s">
        <v>581</v>
      </c>
      <c r="C2" s="1" t="s">
        <v>1104</v>
      </c>
      <c r="E2" s="1" t="s">
        <v>1520</v>
      </c>
    </row>
    <row r="3" spans="1:5">
      <c r="A3" s="4" t="s">
        <v>3</v>
      </c>
      <c r="B3" s="1" t="s">
        <v>582</v>
      </c>
      <c r="C3" s="1" t="s">
        <v>1105</v>
      </c>
      <c r="D3" s="1" t="s">
        <v>1511</v>
      </c>
      <c r="E3" s="1" t="s">
        <v>1520</v>
      </c>
    </row>
    <row r="4" spans="1:5">
      <c r="A4" s="1" t="s">
        <v>4</v>
      </c>
      <c r="B4" s="1" t="s">
        <v>583</v>
      </c>
      <c r="C4" s="1" t="s">
        <v>1106</v>
      </c>
      <c r="E4" s="1" t="s">
        <v>1520</v>
      </c>
    </row>
    <row r="5" spans="1:5">
      <c r="A5" s="1" t="s">
        <v>5</v>
      </c>
      <c r="B5" s="1" t="s">
        <v>584</v>
      </c>
      <c r="C5" s="1" t="s">
        <v>1107</v>
      </c>
      <c r="E5" s="1" t="s">
        <v>1520</v>
      </c>
    </row>
    <row r="6" spans="1:5">
      <c r="A6" s="1" t="s">
        <v>6</v>
      </c>
      <c r="B6" s="1" t="s">
        <v>585</v>
      </c>
      <c r="C6" s="1" t="s">
        <v>1108</v>
      </c>
      <c r="E6" s="1" t="s">
        <v>1520</v>
      </c>
    </row>
    <row r="7" spans="1:5">
      <c r="A7" s="4" t="s">
        <v>7</v>
      </c>
      <c r="B7" s="1" t="s">
        <v>586</v>
      </c>
      <c r="C7" s="1" t="s">
        <v>1109</v>
      </c>
      <c r="D7" s="1" t="s">
        <v>1512</v>
      </c>
      <c r="E7" s="1" t="s">
        <v>1520</v>
      </c>
    </row>
    <row r="8" spans="1:5">
      <c r="A8" s="1" t="s">
        <v>8</v>
      </c>
      <c r="B8" s="1" t="s">
        <v>587</v>
      </c>
      <c r="C8" s="1" t="s">
        <v>1110</v>
      </c>
      <c r="E8" s="1" t="s">
        <v>1520</v>
      </c>
    </row>
    <row r="9" spans="1:5">
      <c r="A9" s="1" t="s">
        <v>9</v>
      </c>
      <c r="B9" s="1" t="s">
        <v>588</v>
      </c>
      <c r="C9" s="1" t="s">
        <v>1111</v>
      </c>
      <c r="E9" s="1" t="s">
        <v>1520</v>
      </c>
    </row>
    <row r="10" spans="1:5">
      <c r="A10" s="1" t="s">
        <v>10</v>
      </c>
      <c r="B10" s="1" t="s">
        <v>589</v>
      </c>
      <c r="C10" s="1" t="s">
        <v>1112</v>
      </c>
      <c r="E10" s="1" t="s">
        <v>1520</v>
      </c>
    </row>
    <row r="11" spans="1:5">
      <c r="A11" s="1" t="s">
        <v>11</v>
      </c>
      <c r="B11" s="1" t="s">
        <v>590</v>
      </c>
      <c r="C11" s="1" t="s">
        <v>590</v>
      </c>
      <c r="E11" s="1" t="s">
        <v>1520</v>
      </c>
    </row>
    <row r="12" spans="1:5">
      <c r="A12" s="1" t="s">
        <v>12</v>
      </c>
      <c r="B12" s="1" t="s">
        <v>591</v>
      </c>
      <c r="C12" s="1" t="s">
        <v>1113</v>
      </c>
      <c r="E12" s="1" t="s">
        <v>1520</v>
      </c>
    </row>
    <row r="13" spans="1:5">
      <c r="A13" s="4" t="s">
        <v>13</v>
      </c>
      <c r="B13" s="1" t="s">
        <v>592</v>
      </c>
      <c r="C13" s="1" t="s">
        <v>1114</v>
      </c>
      <c r="D13" s="1" t="s">
        <v>1513</v>
      </c>
      <c r="E13" s="1" t="s">
        <v>1520</v>
      </c>
    </row>
    <row r="14" spans="1:5">
      <c r="A14" s="1" t="s">
        <v>14</v>
      </c>
      <c r="B14" s="1" t="s">
        <v>593</v>
      </c>
      <c r="C14" s="1" t="s">
        <v>1115</v>
      </c>
      <c r="E14" s="1" t="s">
        <v>1520</v>
      </c>
    </row>
    <row r="15" spans="1:5">
      <c r="A15" s="1" t="s">
        <v>15</v>
      </c>
      <c r="B15" s="1" t="s">
        <v>594</v>
      </c>
      <c r="C15" s="1" t="s">
        <v>1116</v>
      </c>
      <c r="E15" s="1" t="s">
        <v>1520</v>
      </c>
    </row>
    <row r="16" spans="1:5">
      <c r="A16" s="1" t="s">
        <v>16</v>
      </c>
      <c r="B16" s="1" t="s">
        <v>595</v>
      </c>
      <c r="C16" s="1" t="s">
        <v>1117</v>
      </c>
      <c r="E16" s="1" t="s">
        <v>1520</v>
      </c>
    </row>
    <row r="17" spans="1:5">
      <c r="A17" s="1" t="s">
        <v>17</v>
      </c>
      <c r="B17" s="1" t="s">
        <v>596</v>
      </c>
      <c r="C17" s="1" t="s">
        <v>1118</v>
      </c>
      <c r="E17" s="1" t="s">
        <v>1520</v>
      </c>
    </row>
    <row r="18" spans="1:5">
      <c r="A18" s="1" t="s">
        <v>18</v>
      </c>
      <c r="B18" s="1" t="s">
        <v>597</v>
      </c>
      <c r="C18" s="1" t="s">
        <v>1119</v>
      </c>
      <c r="E18" s="1" t="s">
        <v>1520</v>
      </c>
    </row>
    <row r="19" spans="1:5">
      <c r="A19" s="1" t="s">
        <v>19</v>
      </c>
      <c r="B19" s="1" t="s">
        <v>598</v>
      </c>
      <c r="C19" s="1" t="s">
        <v>1120</v>
      </c>
      <c r="E19" s="1" t="s">
        <v>1520</v>
      </c>
    </row>
    <row r="20" spans="1:5">
      <c r="A20" s="1" t="s">
        <v>20</v>
      </c>
      <c r="B20" s="1" t="s">
        <v>599</v>
      </c>
      <c r="C20" s="1" t="s">
        <v>1121</v>
      </c>
      <c r="E20" s="1" t="s">
        <v>1520</v>
      </c>
    </row>
    <row r="21" spans="1:5">
      <c r="A21" s="1" t="s">
        <v>21</v>
      </c>
      <c r="B21" s="1" t="s">
        <v>600</v>
      </c>
      <c r="C21" s="1" t="s">
        <v>1122</v>
      </c>
      <c r="E21" s="1" t="s">
        <v>1520</v>
      </c>
    </row>
    <row r="22" spans="1:5">
      <c r="A22" s="1" t="s">
        <v>22</v>
      </c>
      <c r="B22" s="1" t="s">
        <v>601</v>
      </c>
      <c r="C22" s="1" t="s">
        <v>1123</v>
      </c>
      <c r="E22" s="1" t="s">
        <v>1520</v>
      </c>
    </row>
    <row r="23" spans="1:5">
      <c r="A23" s="1" t="s">
        <v>23</v>
      </c>
      <c r="B23" s="1" t="s">
        <v>602</v>
      </c>
      <c r="C23" s="1" t="s">
        <v>1124</v>
      </c>
      <c r="E23" s="1" t="s">
        <v>1520</v>
      </c>
    </row>
    <row r="24" spans="1:5">
      <c r="A24" s="1" t="s">
        <v>24</v>
      </c>
      <c r="B24" s="1" t="s">
        <v>603</v>
      </c>
      <c r="C24" s="1" t="s">
        <v>1125</v>
      </c>
      <c r="E24" s="1" t="s">
        <v>1520</v>
      </c>
    </row>
    <row r="25" spans="1:5">
      <c r="A25" s="1" t="s">
        <v>25</v>
      </c>
      <c r="B25" s="1" t="s">
        <v>604</v>
      </c>
      <c r="C25" s="1" t="s">
        <v>1126</v>
      </c>
      <c r="E25" s="1" t="s">
        <v>1520</v>
      </c>
    </row>
    <row r="26" spans="1:5">
      <c r="A26" s="1" t="s">
        <v>26</v>
      </c>
      <c r="B26" s="1" t="s">
        <v>605</v>
      </c>
      <c r="C26" s="1" t="s">
        <v>1127</v>
      </c>
      <c r="E26" s="1" t="s">
        <v>1520</v>
      </c>
    </row>
    <row r="27" spans="1:5">
      <c r="A27" s="1" t="s">
        <v>27</v>
      </c>
      <c r="B27" s="1" t="s">
        <v>606</v>
      </c>
      <c r="C27" s="1" t="s">
        <v>1128</v>
      </c>
      <c r="E27" s="1" t="s">
        <v>1520</v>
      </c>
    </row>
    <row r="28" spans="1:5">
      <c r="A28" s="1" t="s">
        <v>28</v>
      </c>
      <c r="B28" s="1" t="s">
        <v>607</v>
      </c>
      <c r="C28" s="1" t="s">
        <v>1129</v>
      </c>
      <c r="E28" s="1" t="s">
        <v>1520</v>
      </c>
    </row>
    <row r="29" spans="1:5">
      <c r="A29" s="1" t="s">
        <v>29</v>
      </c>
      <c r="B29" s="1" t="s">
        <v>608</v>
      </c>
      <c r="C29" s="1" t="s">
        <v>1130</v>
      </c>
      <c r="E29" s="1" t="s">
        <v>1520</v>
      </c>
    </row>
    <row r="30" spans="1:5">
      <c r="A30" s="1" t="s">
        <v>30</v>
      </c>
      <c r="B30" s="1" t="s">
        <v>609</v>
      </c>
      <c r="C30" s="1" t="s">
        <v>1131</v>
      </c>
      <c r="E30" s="1" t="s">
        <v>1520</v>
      </c>
    </row>
    <row r="31" spans="1:5">
      <c r="A31" s="1" t="s">
        <v>31</v>
      </c>
      <c r="B31" s="1" t="s">
        <v>610</v>
      </c>
      <c r="C31" s="1" t="s">
        <v>1132</v>
      </c>
      <c r="E31" s="1" t="s">
        <v>1520</v>
      </c>
    </row>
    <row r="32" spans="1:5">
      <c r="A32" s="1" t="s">
        <v>32</v>
      </c>
      <c r="B32" s="1" t="s">
        <v>611</v>
      </c>
      <c r="C32" s="1" t="s">
        <v>1133</v>
      </c>
      <c r="E32" s="1" t="s">
        <v>1520</v>
      </c>
    </row>
    <row r="33" spans="1:5">
      <c r="A33" s="1" t="s">
        <v>33</v>
      </c>
      <c r="B33" s="1" t="s">
        <v>612</v>
      </c>
      <c r="C33" s="1" t="s">
        <v>1134</v>
      </c>
      <c r="E33" s="1" t="s">
        <v>1520</v>
      </c>
    </row>
    <row r="34" spans="1:5">
      <c r="A34" s="1" t="s">
        <v>34</v>
      </c>
      <c r="B34" s="1" t="s">
        <v>613</v>
      </c>
      <c r="C34" s="1" t="s">
        <v>1135</v>
      </c>
      <c r="E34" s="1" t="s">
        <v>1520</v>
      </c>
    </row>
    <row r="35" spans="1:5">
      <c r="A35" s="1" t="s">
        <v>35</v>
      </c>
      <c r="B35" s="1" t="s">
        <v>614</v>
      </c>
      <c r="C35" s="1" t="s">
        <v>1136</v>
      </c>
      <c r="E35" s="1" t="s">
        <v>1520</v>
      </c>
    </row>
    <row r="36" spans="1:5">
      <c r="A36" s="1" t="s">
        <v>36</v>
      </c>
      <c r="B36" s="1" t="s">
        <v>615</v>
      </c>
      <c r="C36" s="1" t="s">
        <v>1137</v>
      </c>
      <c r="E36" s="1" t="s">
        <v>1520</v>
      </c>
    </row>
    <row r="37" spans="1:5">
      <c r="A37" s="1" t="s">
        <v>37</v>
      </c>
      <c r="B37" s="1" t="s">
        <v>616</v>
      </c>
      <c r="C37" s="1" t="s">
        <v>1138</v>
      </c>
      <c r="E37" s="1" t="s">
        <v>1520</v>
      </c>
    </row>
    <row r="38" spans="1:5">
      <c r="A38" s="1" t="s">
        <v>38</v>
      </c>
      <c r="B38" s="1" t="s">
        <v>617</v>
      </c>
      <c r="C38" s="1" t="s">
        <v>1139</v>
      </c>
      <c r="E38" s="1" t="s">
        <v>1520</v>
      </c>
    </row>
    <row r="39" spans="1:5">
      <c r="A39" s="1" t="s">
        <v>39</v>
      </c>
      <c r="B39" s="1" t="s">
        <v>618</v>
      </c>
      <c r="C39" s="1" t="s">
        <v>1140</v>
      </c>
      <c r="E39" s="1" t="s">
        <v>1520</v>
      </c>
    </row>
    <row r="40" spans="1:5">
      <c r="A40" s="1" t="s">
        <v>40</v>
      </c>
      <c r="B40" s="1" t="s">
        <v>619</v>
      </c>
      <c r="C40" s="1" t="s">
        <v>1141</v>
      </c>
      <c r="E40" s="1" t="s">
        <v>1520</v>
      </c>
    </row>
    <row r="41" spans="1:5">
      <c r="A41" s="1" t="s">
        <v>41</v>
      </c>
      <c r="B41" s="1" t="s">
        <v>620</v>
      </c>
      <c r="C41" s="1" t="s">
        <v>1142</v>
      </c>
      <c r="E41" s="1" t="s">
        <v>1520</v>
      </c>
    </row>
    <row r="42" spans="1:5">
      <c r="A42" s="1" t="s">
        <v>42</v>
      </c>
      <c r="B42" s="1" t="s">
        <v>621</v>
      </c>
      <c r="C42" s="1" t="s">
        <v>1143</v>
      </c>
      <c r="E42" s="1" t="s">
        <v>1520</v>
      </c>
    </row>
    <row r="43" spans="1:5">
      <c r="A43" s="1" t="s">
        <v>43</v>
      </c>
      <c r="B43" s="1" t="s">
        <v>622</v>
      </c>
      <c r="C43" s="1" t="s">
        <v>1144</v>
      </c>
      <c r="E43" s="1" t="s">
        <v>1520</v>
      </c>
    </row>
    <row r="44" spans="1:5">
      <c r="A44" s="1" t="s">
        <v>44</v>
      </c>
      <c r="B44" s="1" t="s">
        <v>623</v>
      </c>
      <c r="C44" s="1" t="s">
        <v>1145</v>
      </c>
      <c r="E44" s="1" t="s">
        <v>1520</v>
      </c>
    </row>
    <row r="45" spans="1:5">
      <c r="A45" s="1" t="s">
        <v>45</v>
      </c>
      <c r="B45" s="1" t="s">
        <v>624</v>
      </c>
      <c r="C45" s="1" t="s">
        <v>1146</v>
      </c>
      <c r="E45" s="1" t="s">
        <v>1520</v>
      </c>
    </row>
    <row r="46" spans="1:5">
      <c r="A46" s="1" t="s">
        <v>46</v>
      </c>
      <c r="B46" s="1" t="s">
        <v>625</v>
      </c>
      <c r="C46" s="1" t="s">
        <v>1147</v>
      </c>
      <c r="E46" s="1" t="s">
        <v>1520</v>
      </c>
    </row>
    <row r="47" spans="1:5">
      <c r="A47" s="1" t="s">
        <v>47</v>
      </c>
      <c r="B47" s="1" t="s">
        <v>626</v>
      </c>
      <c r="C47" s="1" t="s">
        <v>1148</v>
      </c>
      <c r="E47" s="1" t="s">
        <v>1520</v>
      </c>
    </row>
    <row r="48" spans="1:5">
      <c r="A48" s="1" t="s">
        <v>48</v>
      </c>
      <c r="B48" s="1" t="s">
        <v>627</v>
      </c>
      <c r="C48" s="1" t="s">
        <v>1149</v>
      </c>
      <c r="E48" s="1" t="s">
        <v>1520</v>
      </c>
    </row>
    <row r="49" spans="1:5">
      <c r="A49" s="1" t="s">
        <v>49</v>
      </c>
      <c r="B49" s="1" t="s">
        <v>628</v>
      </c>
      <c r="C49" s="1" t="s">
        <v>1150</v>
      </c>
      <c r="E49" s="1" t="s">
        <v>1520</v>
      </c>
    </row>
    <row r="50" spans="1:5">
      <c r="A50" s="1" t="s">
        <v>50</v>
      </c>
      <c r="B50" s="1" t="s">
        <v>629</v>
      </c>
      <c r="C50" s="1" t="s">
        <v>1151</v>
      </c>
      <c r="E50" s="1" t="s">
        <v>1520</v>
      </c>
    </row>
    <row r="51" spans="1:5">
      <c r="A51" s="1" t="s">
        <v>51</v>
      </c>
      <c r="B51" s="1" t="s">
        <v>630</v>
      </c>
      <c r="C51" s="1" t="s">
        <v>1152</v>
      </c>
      <c r="E51" s="1" t="s">
        <v>1520</v>
      </c>
    </row>
    <row r="52" spans="1:5">
      <c r="A52" s="1" t="s">
        <v>52</v>
      </c>
      <c r="B52" s="1" t="s">
        <v>631</v>
      </c>
      <c r="C52" s="1" t="s">
        <v>1153</v>
      </c>
      <c r="E52" s="1" t="s">
        <v>1520</v>
      </c>
    </row>
    <row r="53" spans="1:5">
      <c r="A53" s="1" t="s">
        <v>53</v>
      </c>
      <c r="B53" s="1" t="s">
        <v>632</v>
      </c>
      <c r="C53" s="1" t="s">
        <v>1154</v>
      </c>
      <c r="E53" s="1" t="s">
        <v>1520</v>
      </c>
    </row>
    <row r="54" spans="1:5">
      <c r="A54" s="1" t="s">
        <v>54</v>
      </c>
      <c r="B54" s="1" t="s">
        <v>633</v>
      </c>
      <c r="C54" s="1" t="s">
        <v>1155</v>
      </c>
      <c r="E54" s="1" t="s">
        <v>1520</v>
      </c>
    </row>
    <row r="55" spans="1:5">
      <c r="A55" s="1" t="s">
        <v>55</v>
      </c>
      <c r="B55" s="1" t="s">
        <v>634</v>
      </c>
      <c r="C55" s="1" t="s">
        <v>1156</v>
      </c>
      <c r="E55" s="1" t="s">
        <v>1520</v>
      </c>
    </row>
    <row r="56" spans="1:5">
      <c r="A56" s="1" t="s">
        <v>56</v>
      </c>
      <c r="B56" s="1" t="s">
        <v>635</v>
      </c>
      <c r="C56" s="1" t="s">
        <v>1157</v>
      </c>
      <c r="E56" s="1" t="s">
        <v>1520</v>
      </c>
    </row>
    <row r="57" spans="1:5">
      <c r="A57" s="1" t="s">
        <v>57</v>
      </c>
      <c r="B57" s="1" t="s">
        <v>636</v>
      </c>
      <c r="C57" s="1" t="s">
        <v>1158</v>
      </c>
      <c r="E57" s="1" t="s">
        <v>1520</v>
      </c>
    </row>
    <row r="58" spans="1:5">
      <c r="A58" s="1" t="s">
        <v>58</v>
      </c>
      <c r="B58" s="1" t="s">
        <v>637</v>
      </c>
      <c r="C58" s="1" t="s">
        <v>1159</v>
      </c>
      <c r="E58" s="1" t="s">
        <v>1520</v>
      </c>
    </row>
    <row r="59" spans="1:5">
      <c r="A59" s="1" t="s">
        <v>59</v>
      </c>
      <c r="B59" s="1" t="s">
        <v>638</v>
      </c>
      <c r="C59" s="1" t="s">
        <v>1160</v>
      </c>
      <c r="E59" s="1" t="s">
        <v>1520</v>
      </c>
    </row>
    <row r="60" spans="1:5">
      <c r="A60" s="1" t="s">
        <v>60</v>
      </c>
      <c r="B60" s="1" t="s">
        <v>639</v>
      </c>
      <c r="C60" s="1" t="s">
        <v>1161</v>
      </c>
      <c r="E60" s="1" t="s">
        <v>1520</v>
      </c>
    </row>
    <row r="61" spans="1:5">
      <c r="A61" s="1" t="s">
        <v>61</v>
      </c>
      <c r="B61" s="1" t="s">
        <v>640</v>
      </c>
      <c r="C61" s="1" t="s">
        <v>1162</v>
      </c>
      <c r="E61" s="1" t="s">
        <v>1520</v>
      </c>
    </row>
    <row r="62" spans="1:5">
      <c r="A62" s="1" t="s">
        <v>62</v>
      </c>
      <c r="B62" s="1" t="s">
        <v>641</v>
      </c>
      <c r="C62" s="1" t="s">
        <v>1163</v>
      </c>
      <c r="E62" s="1" t="s">
        <v>1520</v>
      </c>
    </row>
    <row r="63" spans="1:5">
      <c r="A63" s="1" t="s">
        <v>63</v>
      </c>
      <c r="B63" s="1" t="s">
        <v>642</v>
      </c>
      <c r="C63" s="1" t="s">
        <v>1164</v>
      </c>
      <c r="E63" s="1" t="s">
        <v>1520</v>
      </c>
    </row>
    <row r="64" spans="1:5">
      <c r="A64" s="1" t="s">
        <v>64</v>
      </c>
      <c r="B64" s="1" t="s">
        <v>643</v>
      </c>
      <c r="C64" s="1" t="s">
        <v>1165</v>
      </c>
      <c r="E64" s="1" t="s">
        <v>1520</v>
      </c>
    </row>
    <row r="65" spans="1:5">
      <c r="A65" s="1" t="s">
        <v>65</v>
      </c>
      <c r="B65" s="1" t="s">
        <v>644</v>
      </c>
      <c r="C65" s="1" t="s">
        <v>1166</v>
      </c>
      <c r="E65" s="1" t="s">
        <v>1520</v>
      </c>
    </row>
    <row r="66" spans="1:5">
      <c r="A66" s="1" t="s">
        <v>66</v>
      </c>
      <c r="B66" s="1" t="s">
        <v>645</v>
      </c>
      <c r="C66" s="1" t="s">
        <v>1167</v>
      </c>
      <c r="E66" s="1" t="s">
        <v>1520</v>
      </c>
    </row>
    <row r="67" spans="1:5">
      <c r="A67" s="1" t="s">
        <v>67</v>
      </c>
      <c r="B67" s="1" t="s">
        <v>646</v>
      </c>
      <c r="C67" s="1" t="s">
        <v>1168</v>
      </c>
      <c r="E67" s="1" t="s">
        <v>1520</v>
      </c>
    </row>
    <row r="68" spans="1:5">
      <c r="A68" s="1" t="s">
        <v>68</v>
      </c>
      <c r="B68" s="1" t="s">
        <v>647</v>
      </c>
      <c r="C68" s="1" t="s">
        <v>1169</v>
      </c>
      <c r="E68" s="1" t="s">
        <v>1520</v>
      </c>
    </row>
    <row r="69" spans="1:5">
      <c r="A69" s="1" t="s">
        <v>69</v>
      </c>
      <c r="B69" s="1" t="s">
        <v>648</v>
      </c>
      <c r="C69" s="1" t="s">
        <v>1170</v>
      </c>
      <c r="E69" s="1" t="s">
        <v>1520</v>
      </c>
    </row>
    <row r="70" spans="1:5">
      <c r="A70" s="1" t="s">
        <v>70</v>
      </c>
      <c r="B70" s="1" t="s">
        <v>649</v>
      </c>
      <c r="C70" s="1" t="s">
        <v>1171</v>
      </c>
      <c r="E70" s="1" t="s">
        <v>1520</v>
      </c>
    </row>
    <row r="71" spans="1:5">
      <c r="A71" s="1" t="s">
        <v>71</v>
      </c>
      <c r="B71" s="1" t="s">
        <v>650</v>
      </c>
      <c r="C71" s="1" t="s">
        <v>1172</v>
      </c>
      <c r="E71" s="1" t="s">
        <v>1520</v>
      </c>
    </row>
    <row r="72" spans="1:5">
      <c r="A72" s="1" t="s">
        <v>72</v>
      </c>
      <c r="B72" s="1" t="s">
        <v>651</v>
      </c>
      <c r="C72" s="1" t="s">
        <v>1173</v>
      </c>
      <c r="E72" s="1" t="s">
        <v>1520</v>
      </c>
    </row>
    <row r="73" spans="1:5">
      <c r="A73" s="1" t="s">
        <v>73</v>
      </c>
      <c r="B73" s="1" t="s">
        <v>652</v>
      </c>
      <c r="C73" s="1" t="s">
        <v>1174</v>
      </c>
      <c r="E73" s="1" t="s">
        <v>1520</v>
      </c>
    </row>
    <row r="74" spans="1:5">
      <c r="A74" s="1" t="s">
        <v>74</v>
      </c>
      <c r="B74" s="1" t="s">
        <v>653</v>
      </c>
      <c r="C74" s="1" t="s">
        <v>1175</v>
      </c>
      <c r="E74" s="1" t="s">
        <v>1520</v>
      </c>
    </row>
    <row r="75" spans="1:5">
      <c r="A75" s="1" t="s">
        <v>75</v>
      </c>
      <c r="B75" s="1" t="s">
        <v>654</v>
      </c>
      <c r="C75" s="1" t="s">
        <v>1176</v>
      </c>
      <c r="E75" s="1" t="s">
        <v>1520</v>
      </c>
    </row>
    <row r="76" spans="1:5">
      <c r="A76" s="1" t="s">
        <v>76</v>
      </c>
      <c r="B76" s="1" t="s">
        <v>655</v>
      </c>
      <c r="C76" s="1" t="s">
        <v>1177</v>
      </c>
      <c r="E76" s="1" t="s">
        <v>1520</v>
      </c>
    </row>
    <row r="77" spans="1:5">
      <c r="A77" s="1" t="s">
        <v>77</v>
      </c>
      <c r="B77" s="1" t="s">
        <v>656</v>
      </c>
      <c r="C77" s="1" t="s">
        <v>1178</v>
      </c>
      <c r="E77" s="1" t="s">
        <v>1520</v>
      </c>
    </row>
    <row r="78" spans="1:5">
      <c r="A78" s="1" t="s">
        <v>78</v>
      </c>
      <c r="B78" s="1" t="s">
        <v>657</v>
      </c>
      <c r="C78" s="1" t="s">
        <v>1179</v>
      </c>
      <c r="E78" s="1" t="s">
        <v>1520</v>
      </c>
    </row>
    <row r="79" spans="1:5">
      <c r="A79" s="1" t="s">
        <v>79</v>
      </c>
      <c r="B79" s="1" t="s">
        <v>658</v>
      </c>
      <c r="C79" s="1" t="s">
        <v>1180</v>
      </c>
      <c r="E79" s="1" t="s">
        <v>1520</v>
      </c>
    </row>
    <row r="80" spans="1:5">
      <c r="A80" s="1" t="s">
        <v>80</v>
      </c>
      <c r="B80" s="1" t="s">
        <v>659</v>
      </c>
      <c r="C80" s="1" t="s">
        <v>1181</v>
      </c>
      <c r="E80" s="1" t="s">
        <v>1520</v>
      </c>
    </row>
    <row r="81" spans="1:5">
      <c r="A81" s="1" t="s">
        <v>81</v>
      </c>
      <c r="B81" s="1" t="s">
        <v>660</v>
      </c>
      <c r="C81" s="1" t="s">
        <v>1182</v>
      </c>
      <c r="E81" s="1" t="s">
        <v>1520</v>
      </c>
    </row>
    <row r="82" spans="1:5">
      <c r="A82" s="1" t="s">
        <v>82</v>
      </c>
      <c r="B82" s="1" t="s">
        <v>661</v>
      </c>
      <c r="C82" s="1" t="s">
        <v>1183</v>
      </c>
      <c r="E82" s="1" t="s">
        <v>1520</v>
      </c>
    </row>
    <row r="83" spans="1:5">
      <c r="A83" s="1" t="s">
        <v>83</v>
      </c>
      <c r="B83" s="1" t="s">
        <v>662</v>
      </c>
      <c r="C83" s="1" t="s">
        <v>1184</v>
      </c>
      <c r="E83" s="1" t="s">
        <v>1520</v>
      </c>
    </row>
    <row r="84" spans="1:5">
      <c r="A84" s="1" t="s">
        <v>84</v>
      </c>
      <c r="B84" s="1" t="s">
        <v>663</v>
      </c>
      <c r="C84" s="1" t="s">
        <v>1185</v>
      </c>
      <c r="E84" s="1" t="s">
        <v>1520</v>
      </c>
    </row>
    <row r="85" spans="1:5">
      <c r="A85" s="1" t="s">
        <v>85</v>
      </c>
      <c r="B85" s="1" t="s">
        <v>664</v>
      </c>
      <c r="C85" s="1" t="s">
        <v>1186</v>
      </c>
      <c r="E85" s="1" t="s">
        <v>1520</v>
      </c>
    </row>
    <row r="86" spans="1:5">
      <c r="A86" s="4" t="s">
        <v>86</v>
      </c>
      <c r="B86" s="1" t="s">
        <v>665</v>
      </c>
      <c r="C86" s="1" t="s">
        <v>1187</v>
      </c>
      <c r="D86" s="1" t="s">
        <v>1514</v>
      </c>
      <c r="E86" s="1" t="s">
        <v>1520</v>
      </c>
    </row>
    <row r="87" spans="1:5">
      <c r="A87" s="1" t="s">
        <v>87</v>
      </c>
      <c r="B87" s="1" t="s">
        <v>666</v>
      </c>
      <c r="C87" s="1" t="s">
        <v>1188</v>
      </c>
      <c r="E87" s="1" t="s">
        <v>1520</v>
      </c>
    </row>
    <row r="88" spans="1:5">
      <c r="A88" s="1" t="s">
        <v>88</v>
      </c>
      <c r="B88" s="1" t="s">
        <v>667</v>
      </c>
      <c r="C88" s="1" t="s">
        <v>1189</v>
      </c>
      <c r="E88" s="1" t="s">
        <v>1520</v>
      </c>
    </row>
    <row r="89" spans="1:5">
      <c r="A89" s="1" t="s">
        <v>89</v>
      </c>
      <c r="B89" s="1" t="s">
        <v>668</v>
      </c>
      <c r="C89" s="1" t="s">
        <v>1190</v>
      </c>
      <c r="E89" s="1" t="s">
        <v>1520</v>
      </c>
    </row>
    <row r="90" spans="1:5">
      <c r="A90" s="1" t="s">
        <v>90</v>
      </c>
      <c r="B90" s="1" t="s">
        <v>669</v>
      </c>
      <c r="C90" s="1" t="s">
        <v>1191</v>
      </c>
      <c r="E90" s="1" t="s">
        <v>1520</v>
      </c>
    </row>
    <row r="91" spans="1:5">
      <c r="A91" s="1" t="s">
        <v>91</v>
      </c>
      <c r="B91" s="1" t="s">
        <v>670</v>
      </c>
      <c r="C91" s="1" t="s">
        <v>1192</v>
      </c>
      <c r="E91" s="1" t="s">
        <v>1520</v>
      </c>
    </row>
    <row r="92" spans="1:5">
      <c r="A92" s="1" t="s">
        <v>92</v>
      </c>
      <c r="B92" s="1" t="s">
        <v>671</v>
      </c>
      <c r="C92" s="1" t="s">
        <v>1193</v>
      </c>
      <c r="E92" s="1" t="s">
        <v>1520</v>
      </c>
    </row>
    <row r="93" spans="1:5">
      <c r="A93" s="1" t="s">
        <v>93</v>
      </c>
      <c r="B93" s="1" t="s">
        <v>672</v>
      </c>
      <c r="C93" s="1" t="s">
        <v>1194</v>
      </c>
      <c r="E93" s="1" t="s">
        <v>1520</v>
      </c>
    </row>
    <row r="94" spans="1:5">
      <c r="A94" s="1" t="s">
        <v>94</v>
      </c>
      <c r="B94" s="1" t="s">
        <v>673</v>
      </c>
      <c r="C94" s="1" t="s">
        <v>1195</v>
      </c>
      <c r="E94" s="1" t="s">
        <v>1520</v>
      </c>
    </row>
    <row r="95" spans="1:5">
      <c r="A95" s="1" t="s">
        <v>95</v>
      </c>
      <c r="B95" s="1" t="s">
        <v>674</v>
      </c>
      <c r="C95" s="1" t="s">
        <v>1196</v>
      </c>
      <c r="E95" s="1" t="s">
        <v>1520</v>
      </c>
    </row>
    <row r="96" spans="1:5">
      <c r="A96" s="1" t="s">
        <v>96</v>
      </c>
      <c r="B96" s="1" t="s">
        <v>675</v>
      </c>
      <c r="C96" s="1" t="s">
        <v>1197</v>
      </c>
      <c r="E96" s="1" t="s">
        <v>1520</v>
      </c>
    </row>
    <row r="97" spans="1:5">
      <c r="A97" s="1" t="s">
        <v>97</v>
      </c>
      <c r="B97" s="1" t="s">
        <v>676</v>
      </c>
      <c r="C97" s="1" t="s">
        <v>1198</v>
      </c>
      <c r="E97" s="1" t="s">
        <v>1520</v>
      </c>
    </row>
    <row r="98" spans="1:5">
      <c r="A98" s="1" t="s">
        <v>98</v>
      </c>
      <c r="B98" s="1" t="s">
        <v>677</v>
      </c>
      <c r="C98" s="1" t="s">
        <v>1199</v>
      </c>
      <c r="E98" s="1" t="s">
        <v>1520</v>
      </c>
    </row>
    <row r="99" spans="1:5">
      <c r="A99" s="1" t="s">
        <v>99</v>
      </c>
      <c r="B99" s="1" t="s">
        <v>678</v>
      </c>
      <c r="C99" s="1" t="s">
        <v>1200</v>
      </c>
      <c r="E99" s="1" t="s">
        <v>1520</v>
      </c>
    </row>
    <row r="100" spans="1:5">
      <c r="A100" s="1" t="s">
        <v>100</v>
      </c>
      <c r="B100" s="1" t="s">
        <v>679</v>
      </c>
      <c r="C100" s="1" t="s">
        <v>1201</v>
      </c>
      <c r="E100" s="1" t="s">
        <v>1520</v>
      </c>
    </row>
    <row r="101" spans="1:5">
      <c r="A101" s="1" t="s">
        <v>101</v>
      </c>
      <c r="B101" s="1" t="s">
        <v>680</v>
      </c>
      <c r="C101" s="1" t="s">
        <v>1202</v>
      </c>
      <c r="E101" s="1" t="s">
        <v>1520</v>
      </c>
    </row>
    <row r="102" spans="1:5">
      <c r="A102" s="1" t="s">
        <v>102</v>
      </c>
      <c r="B102" s="1" t="s">
        <v>681</v>
      </c>
      <c r="C102" s="1" t="s">
        <v>1203</v>
      </c>
      <c r="E102" s="1" t="s">
        <v>1520</v>
      </c>
    </row>
    <row r="103" spans="1:5">
      <c r="A103" s="1" t="s">
        <v>103</v>
      </c>
      <c r="B103" s="1" t="s">
        <v>682</v>
      </c>
      <c r="C103" s="1" t="s">
        <v>1204</v>
      </c>
      <c r="E103" s="1" t="s">
        <v>1520</v>
      </c>
    </row>
    <row r="104" spans="1:5">
      <c r="A104" s="1" t="s">
        <v>104</v>
      </c>
      <c r="B104" s="1" t="s">
        <v>683</v>
      </c>
      <c r="C104" s="1" t="s">
        <v>1205</v>
      </c>
      <c r="E104" s="1" t="s">
        <v>1520</v>
      </c>
    </row>
    <row r="105" spans="1:5">
      <c r="A105" s="1" t="s">
        <v>105</v>
      </c>
      <c r="B105" s="1" t="s">
        <v>684</v>
      </c>
      <c r="C105" s="1" t="s">
        <v>1206</v>
      </c>
      <c r="E105" s="1" t="s">
        <v>1520</v>
      </c>
    </row>
    <row r="106" spans="1:5">
      <c r="A106" s="1" t="s">
        <v>106</v>
      </c>
      <c r="B106" s="1" t="s">
        <v>685</v>
      </c>
      <c r="C106" s="1" t="s">
        <v>1207</v>
      </c>
      <c r="E106" s="1" t="s">
        <v>1520</v>
      </c>
    </row>
    <row r="107" spans="1:5">
      <c r="A107" s="1" t="s">
        <v>107</v>
      </c>
      <c r="B107" s="1" t="s">
        <v>686</v>
      </c>
      <c r="C107" s="1" t="s">
        <v>1208</v>
      </c>
      <c r="E107" s="1" t="s">
        <v>1520</v>
      </c>
    </row>
    <row r="108" spans="1:5">
      <c r="A108" s="1" t="s">
        <v>108</v>
      </c>
      <c r="B108" s="1" t="s">
        <v>687</v>
      </c>
      <c r="C108" s="1" t="s">
        <v>1209</v>
      </c>
      <c r="E108" s="1" t="s">
        <v>1520</v>
      </c>
    </row>
    <row r="109" spans="1:5">
      <c r="A109" s="1" t="s">
        <v>109</v>
      </c>
      <c r="B109" s="1" t="s">
        <v>688</v>
      </c>
      <c r="C109" s="1" t="s">
        <v>1210</v>
      </c>
      <c r="E109" s="1" t="s">
        <v>1520</v>
      </c>
    </row>
    <row r="110" spans="1:5">
      <c r="A110" s="1" t="s">
        <v>110</v>
      </c>
      <c r="B110" s="1" t="s">
        <v>689</v>
      </c>
      <c r="C110" s="1" t="s">
        <v>1211</v>
      </c>
      <c r="E110" s="1" t="s">
        <v>1520</v>
      </c>
    </row>
    <row r="111" spans="1:5">
      <c r="A111" s="1" t="s">
        <v>111</v>
      </c>
      <c r="B111" s="1" t="s">
        <v>690</v>
      </c>
      <c r="C111" s="1" t="s">
        <v>1212</v>
      </c>
      <c r="E111" s="1" t="s">
        <v>1520</v>
      </c>
    </row>
    <row r="112" spans="1:5">
      <c r="A112" s="1" t="s">
        <v>112</v>
      </c>
      <c r="B112" s="1" t="s">
        <v>691</v>
      </c>
      <c r="C112" s="1" t="s">
        <v>1213</v>
      </c>
      <c r="E112" s="1" t="s">
        <v>1520</v>
      </c>
    </row>
    <row r="113" spans="1:5">
      <c r="A113" s="1" t="s">
        <v>113</v>
      </c>
      <c r="B113" s="1" t="s">
        <v>692</v>
      </c>
      <c r="C113" s="1" t="s">
        <v>1214</v>
      </c>
      <c r="E113" s="1" t="s">
        <v>1520</v>
      </c>
    </row>
    <row r="114" spans="1:5">
      <c r="A114" s="1" t="s">
        <v>114</v>
      </c>
      <c r="B114" s="1" t="s">
        <v>693</v>
      </c>
      <c r="C114" s="1" t="s">
        <v>1215</v>
      </c>
      <c r="E114" s="1" t="s">
        <v>1520</v>
      </c>
    </row>
    <row r="115" spans="1:5">
      <c r="A115" s="1" t="s">
        <v>115</v>
      </c>
      <c r="B115" s="1" t="s">
        <v>694</v>
      </c>
      <c r="C115" s="1" t="s">
        <v>1216</v>
      </c>
      <c r="E115" s="1" t="s">
        <v>1520</v>
      </c>
    </row>
    <row r="116" spans="1:5">
      <c r="A116" s="1" t="s">
        <v>116</v>
      </c>
      <c r="B116" s="1" t="s">
        <v>695</v>
      </c>
      <c r="C116" s="1" t="s">
        <v>1217</v>
      </c>
      <c r="E116" s="1" t="s">
        <v>1520</v>
      </c>
    </row>
    <row r="117" spans="1:5">
      <c r="A117" s="1" t="s">
        <v>117</v>
      </c>
      <c r="B117" s="1" t="s">
        <v>696</v>
      </c>
      <c r="C117" s="1" t="s">
        <v>1218</v>
      </c>
      <c r="E117" s="1" t="s">
        <v>1520</v>
      </c>
    </row>
    <row r="118" spans="1:5">
      <c r="A118" s="1" t="s">
        <v>118</v>
      </c>
      <c r="B118" s="1" t="s">
        <v>697</v>
      </c>
      <c r="C118" s="1" t="s">
        <v>1219</v>
      </c>
      <c r="E118" s="1" t="s">
        <v>1520</v>
      </c>
    </row>
    <row r="119" spans="1:5">
      <c r="A119" s="1" t="s">
        <v>119</v>
      </c>
      <c r="B119" s="1" t="s">
        <v>698</v>
      </c>
      <c r="C119" s="1" t="s">
        <v>1220</v>
      </c>
      <c r="E119" s="1" t="s">
        <v>1520</v>
      </c>
    </row>
    <row r="120" spans="1:5">
      <c r="A120" s="1" t="s">
        <v>120</v>
      </c>
      <c r="B120" s="1" t="s">
        <v>699</v>
      </c>
      <c r="C120" s="1" t="s">
        <v>1221</v>
      </c>
      <c r="E120" s="1" t="s">
        <v>1520</v>
      </c>
    </row>
    <row r="121" spans="1:5">
      <c r="A121" s="1" t="s">
        <v>121</v>
      </c>
      <c r="B121" s="1" t="s">
        <v>700</v>
      </c>
      <c r="C121" s="1" t="s">
        <v>1222</v>
      </c>
      <c r="E121" s="1" t="s">
        <v>1520</v>
      </c>
    </row>
    <row r="122" spans="1:5">
      <c r="A122" s="1" t="s">
        <v>122</v>
      </c>
      <c r="B122" s="1" t="s">
        <v>701</v>
      </c>
      <c r="C122" s="1" t="s">
        <v>1223</v>
      </c>
      <c r="E122" s="1" t="s">
        <v>1520</v>
      </c>
    </row>
    <row r="123" spans="1:5">
      <c r="A123" s="1" t="s">
        <v>123</v>
      </c>
      <c r="B123" s="1" t="s">
        <v>702</v>
      </c>
      <c r="C123" s="1" t="s">
        <v>1224</v>
      </c>
      <c r="E123" s="1" t="s">
        <v>1520</v>
      </c>
    </row>
    <row r="124" spans="1:5">
      <c r="A124" s="1" t="s">
        <v>124</v>
      </c>
      <c r="B124" s="1" t="s">
        <v>703</v>
      </c>
      <c r="C124" s="1" t="s">
        <v>1225</v>
      </c>
      <c r="E124" s="1" t="s">
        <v>1520</v>
      </c>
    </row>
    <row r="125" spans="1:5">
      <c r="A125" s="1" t="s">
        <v>125</v>
      </c>
      <c r="B125" s="1" t="s">
        <v>704</v>
      </c>
      <c r="C125" s="1" t="s">
        <v>1226</v>
      </c>
      <c r="E125" s="1" t="s">
        <v>1520</v>
      </c>
    </row>
    <row r="126" spans="1:5">
      <c r="A126" s="1" t="s">
        <v>126</v>
      </c>
      <c r="B126" s="1" t="s">
        <v>705</v>
      </c>
      <c r="C126" s="1" t="s">
        <v>1227</v>
      </c>
      <c r="E126" s="1" t="s">
        <v>1520</v>
      </c>
    </row>
    <row r="127" spans="1:5">
      <c r="A127" s="1" t="s">
        <v>127</v>
      </c>
      <c r="B127" s="1" t="s">
        <v>706</v>
      </c>
      <c r="C127" s="1" t="s">
        <v>1228</v>
      </c>
      <c r="E127" s="1" t="s">
        <v>1520</v>
      </c>
    </row>
    <row r="128" spans="1:5">
      <c r="A128" s="1" t="s">
        <v>128</v>
      </c>
      <c r="B128" s="1" t="s">
        <v>707</v>
      </c>
      <c r="C128" s="1" t="s">
        <v>1229</v>
      </c>
      <c r="E128" s="1" t="s">
        <v>1520</v>
      </c>
    </row>
    <row r="129" spans="1:5">
      <c r="A129" s="1" t="s">
        <v>129</v>
      </c>
      <c r="B129" s="1" t="s">
        <v>708</v>
      </c>
      <c r="C129" s="1" t="s">
        <v>1230</v>
      </c>
      <c r="E129" s="1" t="s">
        <v>1520</v>
      </c>
    </row>
    <row r="130" spans="1:5">
      <c r="A130" s="1" t="s">
        <v>130</v>
      </c>
      <c r="B130" s="1" t="s">
        <v>709</v>
      </c>
      <c r="C130" s="1" t="s">
        <v>1231</v>
      </c>
      <c r="E130" s="1" t="s">
        <v>1520</v>
      </c>
    </row>
    <row r="131" spans="1:5">
      <c r="A131" s="1" t="s">
        <v>131</v>
      </c>
      <c r="B131" s="1" t="s">
        <v>710</v>
      </c>
      <c r="C131" s="1" t="s">
        <v>1232</v>
      </c>
      <c r="E131" s="1" t="s">
        <v>1520</v>
      </c>
    </row>
    <row r="132" spans="1:5">
      <c r="A132" s="1" t="s">
        <v>132</v>
      </c>
      <c r="B132" s="1" t="s">
        <v>711</v>
      </c>
      <c r="C132" s="1" t="s">
        <v>1233</v>
      </c>
      <c r="E132" s="1" t="s">
        <v>1520</v>
      </c>
    </row>
    <row r="133" spans="1:5">
      <c r="A133" s="1" t="s">
        <v>133</v>
      </c>
      <c r="B133" s="1" t="s">
        <v>712</v>
      </c>
      <c r="C133" s="1" t="s">
        <v>1234</v>
      </c>
      <c r="E133" s="1" t="s">
        <v>1520</v>
      </c>
    </row>
    <row r="134" spans="1:5">
      <c r="A134" s="1" t="s">
        <v>134</v>
      </c>
      <c r="B134" s="1" t="s">
        <v>713</v>
      </c>
      <c r="C134" s="1" t="s">
        <v>1235</v>
      </c>
      <c r="E134" s="1" t="s">
        <v>1520</v>
      </c>
    </row>
    <row r="135" spans="1:5">
      <c r="A135" s="1" t="s">
        <v>135</v>
      </c>
      <c r="B135" s="1" t="s">
        <v>714</v>
      </c>
      <c r="C135" s="1" t="s">
        <v>1236</v>
      </c>
      <c r="E135" s="1" t="s">
        <v>1520</v>
      </c>
    </row>
    <row r="136" spans="1:5">
      <c r="A136" s="1" t="s">
        <v>136</v>
      </c>
      <c r="B136" s="1" t="s">
        <v>715</v>
      </c>
      <c r="C136" s="1" t="s">
        <v>1237</v>
      </c>
      <c r="D136" s="8"/>
      <c r="E136" s="1" t="s">
        <v>1520</v>
      </c>
    </row>
    <row r="137" spans="1:5">
      <c r="A137" s="1" t="s">
        <v>137</v>
      </c>
      <c r="B137" s="1" t="s">
        <v>716</v>
      </c>
      <c r="C137" s="1" t="s">
        <v>1238</v>
      </c>
      <c r="E137" s="1" t="s">
        <v>1520</v>
      </c>
    </row>
    <row r="138" spans="1:5">
      <c r="A138" s="1" t="s">
        <v>138</v>
      </c>
      <c r="B138" s="1" t="s">
        <v>717</v>
      </c>
      <c r="C138" s="1" t="s">
        <v>1239</v>
      </c>
      <c r="E138" s="1" t="s">
        <v>1520</v>
      </c>
    </row>
    <row r="139" spans="1:5">
      <c r="A139" s="1" t="s">
        <v>139</v>
      </c>
      <c r="B139" s="1" t="s">
        <v>718</v>
      </c>
      <c r="C139" s="1" t="s">
        <v>1240</v>
      </c>
      <c r="E139" s="1" t="s">
        <v>1520</v>
      </c>
    </row>
    <row r="140" spans="1:5">
      <c r="A140" s="1" t="s">
        <v>140</v>
      </c>
      <c r="B140" s="1" t="s">
        <v>719</v>
      </c>
      <c r="C140" s="1" t="s">
        <v>1241</v>
      </c>
      <c r="E140" s="1" t="s">
        <v>1520</v>
      </c>
    </row>
    <row r="141" spans="1:5">
      <c r="A141" s="1" t="s">
        <v>141</v>
      </c>
      <c r="B141" s="1" t="s">
        <v>720</v>
      </c>
      <c r="C141" s="1" t="s">
        <v>1242</v>
      </c>
      <c r="E141" s="1" t="s">
        <v>1520</v>
      </c>
    </row>
    <row r="142" spans="1:5">
      <c r="A142" s="1" t="s">
        <v>142</v>
      </c>
      <c r="B142" s="1" t="s">
        <v>721</v>
      </c>
      <c r="C142" s="1" t="s">
        <v>1243</v>
      </c>
      <c r="E142" s="1" t="s">
        <v>1520</v>
      </c>
    </row>
    <row r="143" spans="1:5">
      <c r="A143" s="1" t="s">
        <v>143</v>
      </c>
      <c r="B143" s="1" t="s">
        <v>722</v>
      </c>
      <c r="C143" s="1" t="s">
        <v>1244</v>
      </c>
      <c r="E143" s="1" t="s">
        <v>1520</v>
      </c>
    </row>
    <row r="144" spans="1:5">
      <c r="A144" s="1" t="s">
        <v>144</v>
      </c>
      <c r="B144" s="1" t="s">
        <v>723</v>
      </c>
      <c r="C144" s="1" t="s">
        <v>1245</v>
      </c>
      <c r="E144" s="1" t="s">
        <v>1520</v>
      </c>
    </row>
    <row r="145" spans="1:5">
      <c r="A145" s="1" t="s">
        <v>145</v>
      </c>
      <c r="B145" s="1" t="s">
        <v>724</v>
      </c>
      <c r="C145" s="1" t="s">
        <v>1246</v>
      </c>
      <c r="E145" s="1" t="s">
        <v>1520</v>
      </c>
    </row>
    <row r="146" spans="1:5">
      <c r="A146" s="1" t="s">
        <v>146</v>
      </c>
      <c r="B146" s="1" t="s">
        <v>725</v>
      </c>
      <c r="C146" s="1" t="s">
        <v>1247</v>
      </c>
      <c r="E146" s="1" t="s">
        <v>1520</v>
      </c>
    </row>
    <row r="147" spans="1:5">
      <c r="A147" s="1" t="s">
        <v>147</v>
      </c>
      <c r="B147" s="1" t="s">
        <v>726</v>
      </c>
      <c r="C147" s="1" t="s">
        <v>1248</v>
      </c>
      <c r="E147" s="1" t="s">
        <v>1520</v>
      </c>
    </row>
    <row r="148" spans="1:5">
      <c r="A148" s="4" t="s">
        <v>148</v>
      </c>
      <c r="B148" s="1" t="s">
        <v>727</v>
      </c>
      <c r="C148" s="1" t="s">
        <v>1249</v>
      </c>
      <c r="D148" s="1" t="s">
        <v>1515</v>
      </c>
      <c r="E148" s="1" t="s">
        <v>1520</v>
      </c>
    </row>
    <row r="149" spans="1:5">
      <c r="A149" s="1" t="s">
        <v>149</v>
      </c>
      <c r="B149" s="1" t="s">
        <v>728</v>
      </c>
      <c r="C149" s="1" t="s">
        <v>1250</v>
      </c>
      <c r="E149" s="1" t="s">
        <v>1520</v>
      </c>
    </row>
    <row r="150" spans="1:5">
      <c r="A150" s="1" t="s">
        <v>150</v>
      </c>
      <c r="B150" s="1" t="s">
        <v>729</v>
      </c>
      <c r="C150" s="1" t="s">
        <v>1251</v>
      </c>
      <c r="E150" s="1" t="s">
        <v>1520</v>
      </c>
    </row>
    <row r="151" spans="1:5">
      <c r="A151" s="1" t="s">
        <v>151</v>
      </c>
      <c r="B151" s="1" t="s">
        <v>730</v>
      </c>
      <c r="C151" s="1" t="s">
        <v>1252</v>
      </c>
      <c r="E151" s="1" t="s">
        <v>1520</v>
      </c>
    </row>
    <row r="152" spans="1:5">
      <c r="A152" s="1" t="s">
        <v>152</v>
      </c>
      <c r="B152" s="1" t="s">
        <v>731</v>
      </c>
      <c r="C152" s="1" t="s">
        <v>1253</v>
      </c>
      <c r="E152" s="1" t="s">
        <v>1520</v>
      </c>
    </row>
    <row r="153" spans="1:5">
      <c r="A153" s="1" t="s">
        <v>153</v>
      </c>
      <c r="B153" s="1" t="s">
        <v>732</v>
      </c>
      <c r="C153" s="1" t="s">
        <v>1254</v>
      </c>
      <c r="E153" s="1" t="s">
        <v>1520</v>
      </c>
    </row>
    <row r="154" spans="1:5">
      <c r="A154" s="1" t="s">
        <v>154</v>
      </c>
      <c r="B154" s="1" t="s">
        <v>733</v>
      </c>
      <c r="C154" s="1" t="s">
        <v>1255</v>
      </c>
      <c r="E154" s="1" t="s">
        <v>1521</v>
      </c>
    </row>
    <row r="155" spans="1:5">
      <c r="A155" s="1" t="s">
        <v>155</v>
      </c>
      <c r="B155" s="1" t="s">
        <v>734</v>
      </c>
      <c r="C155" s="1" t="s">
        <v>1256</v>
      </c>
      <c r="E155" s="1" t="s">
        <v>1521</v>
      </c>
    </row>
    <row r="156" spans="1:5">
      <c r="A156" s="1" t="s">
        <v>156</v>
      </c>
      <c r="B156" s="1" t="s">
        <v>735</v>
      </c>
      <c r="C156" s="1" t="s">
        <v>1257</v>
      </c>
      <c r="E156" s="1" t="s">
        <v>1521</v>
      </c>
    </row>
    <row r="157" spans="1:5">
      <c r="A157" s="1" t="s">
        <v>157</v>
      </c>
      <c r="B157" s="1" t="s">
        <v>736</v>
      </c>
      <c r="C157" s="1" t="s">
        <v>1258</v>
      </c>
      <c r="E157" s="1" t="s">
        <v>1521</v>
      </c>
    </row>
    <row r="158" spans="1:5">
      <c r="A158" s="1" t="s">
        <v>158</v>
      </c>
      <c r="B158" s="1" t="s">
        <v>737</v>
      </c>
      <c r="C158" s="1" t="s">
        <v>1259</v>
      </c>
      <c r="E158" s="1" t="s">
        <v>1521</v>
      </c>
    </row>
    <row r="159" spans="1:5">
      <c r="A159" s="1" t="s">
        <v>159</v>
      </c>
      <c r="B159" s="1" t="s">
        <v>738</v>
      </c>
      <c r="C159" s="1" t="s">
        <v>1260</v>
      </c>
      <c r="E159" s="1" t="s">
        <v>1521</v>
      </c>
    </row>
    <row r="160" spans="1:5">
      <c r="A160" s="1" t="s">
        <v>160</v>
      </c>
      <c r="B160" s="1" t="s">
        <v>739</v>
      </c>
      <c r="C160" s="1" t="s">
        <v>1261</v>
      </c>
      <c r="E160" s="1" t="s">
        <v>1521</v>
      </c>
    </row>
    <row r="161" spans="1:5">
      <c r="A161" s="1" t="s">
        <v>161</v>
      </c>
      <c r="B161" s="1" t="s">
        <v>740</v>
      </c>
      <c r="C161" s="1" t="s">
        <v>1262</v>
      </c>
      <c r="E161" s="1" t="s">
        <v>1521</v>
      </c>
    </row>
    <row r="162" spans="1:5">
      <c r="A162" s="1" t="s">
        <v>162</v>
      </c>
      <c r="B162" s="1" t="s">
        <v>741</v>
      </c>
      <c r="C162" s="1" t="s">
        <v>1263</v>
      </c>
      <c r="E162" s="1" t="s">
        <v>1521</v>
      </c>
    </row>
    <row r="163" spans="1:5">
      <c r="A163" s="1" t="s">
        <v>163</v>
      </c>
      <c r="B163" s="1" t="s">
        <v>742</v>
      </c>
      <c r="C163" s="1" t="s">
        <v>1264</v>
      </c>
      <c r="E163" s="1" t="s">
        <v>1521</v>
      </c>
    </row>
    <row r="164" spans="1:5">
      <c r="A164" s="1" t="s">
        <v>164</v>
      </c>
      <c r="B164" s="1" t="s">
        <v>743</v>
      </c>
      <c r="C164" s="1" t="s">
        <v>1265</v>
      </c>
      <c r="E164" s="1" t="s">
        <v>1521</v>
      </c>
    </row>
    <row r="165" spans="1:5">
      <c r="A165" s="1" t="s">
        <v>165</v>
      </c>
      <c r="B165" s="1" t="s">
        <v>744</v>
      </c>
      <c r="C165" s="1" t="s">
        <v>1266</v>
      </c>
      <c r="E165" s="1" t="s">
        <v>1521</v>
      </c>
    </row>
    <row r="166" spans="1:5">
      <c r="A166" s="1" t="s">
        <v>166</v>
      </c>
      <c r="B166" s="1" t="s">
        <v>745</v>
      </c>
      <c r="C166" s="1" t="s">
        <v>1267</v>
      </c>
      <c r="E166" s="1" t="s">
        <v>1521</v>
      </c>
    </row>
    <row r="167" spans="1:5">
      <c r="A167" s="1" t="s">
        <v>167</v>
      </c>
      <c r="B167" s="1" t="s">
        <v>746</v>
      </c>
      <c r="C167" s="1" t="s">
        <v>1268</v>
      </c>
      <c r="E167" s="1" t="s">
        <v>1521</v>
      </c>
    </row>
    <row r="168" spans="1:5">
      <c r="A168" s="1" t="s">
        <v>168</v>
      </c>
      <c r="B168" s="1" t="s">
        <v>747</v>
      </c>
      <c r="C168" s="1" t="s">
        <v>1269</v>
      </c>
      <c r="E168" s="1" t="s">
        <v>1521</v>
      </c>
    </row>
    <row r="169" spans="1:5">
      <c r="A169" s="1" t="s">
        <v>169</v>
      </c>
      <c r="B169" s="1" t="s">
        <v>748</v>
      </c>
      <c r="C169" s="1" t="s">
        <v>1270</v>
      </c>
      <c r="E169" s="1" t="s">
        <v>1521</v>
      </c>
    </row>
    <row r="170" spans="1:5">
      <c r="A170" s="1" t="s">
        <v>170</v>
      </c>
      <c r="B170" s="1" t="s">
        <v>749</v>
      </c>
      <c r="C170" s="1" t="s">
        <v>1271</v>
      </c>
      <c r="E170" s="1" t="s">
        <v>1521</v>
      </c>
    </row>
    <row r="171" spans="1:5">
      <c r="A171" s="1" t="s">
        <v>171</v>
      </c>
      <c r="B171" s="1" t="s">
        <v>750</v>
      </c>
      <c r="C171" s="1" t="s">
        <v>1272</v>
      </c>
      <c r="E171" s="1" t="s">
        <v>1521</v>
      </c>
    </row>
    <row r="172" spans="1:5">
      <c r="A172" s="1" t="s">
        <v>172</v>
      </c>
      <c r="B172" s="1" t="s">
        <v>751</v>
      </c>
      <c r="C172" s="1" t="s">
        <v>1273</v>
      </c>
      <c r="E172" s="1" t="s">
        <v>1521</v>
      </c>
    </row>
    <row r="173" spans="1:5">
      <c r="A173" s="1" t="s">
        <v>173</v>
      </c>
      <c r="B173" s="1" t="s">
        <v>752</v>
      </c>
      <c r="C173" s="1" t="s">
        <v>1274</v>
      </c>
      <c r="E173" s="1" t="s">
        <v>1521</v>
      </c>
    </row>
    <row r="174" spans="1:5">
      <c r="A174" s="1" t="s">
        <v>174</v>
      </c>
      <c r="B174" s="1" t="s">
        <v>753</v>
      </c>
      <c r="C174" s="1" t="s">
        <v>1275</v>
      </c>
      <c r="E174" s="1" t="s">
        <v>1521</v>
      </c>
    </row>
    <row r="175" spans="1:5">
      <c r="A175" s="1" t="s">
        <v>175</v>
      </c>
      <c r="B175" s="1" t="s">
        <v>754</v>
      </c>
      <c r="C175" s="1" t="s">
        <v>1276</v>
      </c>
      <c r="E175" s="1" t="s">
        <v>1521</v>
      </c>
    </row>
    <row r="176" spans="1:5">
      <c r="A176" s="1" t="s">
        <v>176</v>
      </c>
      <c r="B176" s="1" t="s">
        <v>755</v>
      </c>
      <c r="C176" s="1" t="s">
        <v>1277</v>
      </c>
      <c r="E176" s="1" t="s">
        <v>1521</v>
      </c>
    </row>
    <row r="177" spans="1:5">
      <c r="A177" s="1" t="s">
        <v>177</v>
      </c>
      <c r="B177" s="1" t="s">
        <v>756</v>
      </c>
      <c r="C177" s="1" t="s">
        <v>1278</v>
      </c>
      <c r="E177" s="1" t="s">
        <v>1521</v>
      </c>
    </row>
    <row r="178" spans="1:5">
      <c r="A178" s="1" t="s">
        <v>178</v>
      </c>
      <c r="B178" s="1" t="s">
        <v>757</v>
      </c>
      <c r="C178" s="1" t="s">
        <v>1279</v>
      </c>
      <c r="E178" s="1" t="s">
        <v>1521</v>
      </c>
    </row>
    <row r="179" spans="1:5">
      <c r="A179" s="1" t="s">
        <v>179</v>
      </c>
      <c r="B179" s="1" t="s">
        <v>758</v>
      </c>
      <c r="C179" s="1" t="s">
        <v>1280</v>
      </c>
      <c r="E179" s="1" t="s">
        <v>1521</v>
      </c>
    </row>
    <row r="180" spans="1:5">
      <c r="A180" s="1" t="s">
        <v>180</v>
      </c>
      <c r="B180" s="1" t="s">
        <v>759</v>
      </c>
      <c r="C180" s="1" t="s">
        <v>1281</v>
      </c>
      <c r="E180" s="1" t="s">
        <v>1521</v>
      </c>
    </row>
    <row r="181" spans="1:5">
      <c r="A181" s="1" t="s">
        <v>181</v>
      </c>
      <c r="B181" s="1" t="s">
        <v>760</v>
      </c>
      <c r="C181" s="1" t="s">
        <v>1282</v>
      </c>
      <c r="E181" s="1" t="s">
        <v>1521</v>
      </c>
    </row>
    <row r="182" spans="1:5">
      <c r="A182" s="1" t="s">
        <v>182</v>
      </c>
      <c r="B182" s="1" t="s">
        <v>761</v>
      </c>
      <c r="C182" s="1" t="s">
        <v>1283</v>
      </c>
      <c r="E182" s="1" t="s">
        <v>1521</v>
      </c>
    </row>
    <row r="183" spans="1:5">
      <c r="A183" s="1" t="s">
        <v>183</v>
      </c>
      <c r="B183" s="1" t="s">
        <v>762</v>
      </c>
      <c r="C183" s="1" t="s">
        <v>1284</v>
      </c>
      <c r="E183" s="1" t="s">
        <v>1521</v>
      </c>
    </row>
    <row r="184" spans="1:5">
      <c r="A184" s="1" t="s">
        <v>184</v>
      </c>
      <c r="B184" s="1" t="s">
        <v>763</v>
      </c>
      <c r="C184" s="1" t="s">
        <v>1285</v>
      </c>
      <c r="E184" s="1" t="s">
        <v>1521</v>
      </c>
    </row>
    <row r="185" spans="1:5">
      <c r="A185" s="1" t="s">
        <v>185</v>
      </c>
      <c r="B185" s="1" t="s">
        <v>764</v>
      </c>
      <c r="C185" s="1" t="s">
        <v>1286</v>
      </c>
      <c r="E185" s="1" t="s">
        <v>1521</v>
      </c>
    </row>
    <row r="186" spans="1:5">
      <c r="A186" s="1" t="s">
        <v>186</v>
      </c>
      <c r="B186" s="1" t="s">
        <v>765</v>
      </c>
      <c r="C186" s="1" t="s">
        <v>1287</v>
      </c>
      <c r="E186" s="1" t="s">
        <v>1521</v>
      </c>
    </row>
    <row r="187" spans="1:5">
      <c r="A187" s="1" t="s">
        <v>187</v>
      </c>
      <c r="B187" s="1" t="s">
        <v>766</v>
      </c>
      <c r="C187" s="1" t="s">
        <v>1288</v>
      </c>
      <c r="E187" s="1" t="s">
        <v>1521</v>
      </c>
    </row>
    <row r="188" spans="1:5">
      <c r="A188" s="1" t="s">
        <v>188</v>
      </c>
      <c r="B188" s="1" t="s">
        <v>767</v>
      </c>
      <c r="C188" s="1" t="s">
        <v>1289</v>
      </c>
      <c r="E188" s="1" t="s">
        <v>1521</v>
      </c>
    </row>
    <row r="189" spans="1:5">
      <c r="A189" s="1" t="s">
        <v>189</v>
      </c>
      <c r="B189" s="1" t="s">
        <v>768</v>
      </c>
      <c r="C189" s="1" t="s">
        <v>1290</v>
      </c>
      <c r="E189" s="1" t="s">
        <v>1521</v>
      </c>
    </row>
    <row r="190" spans="1:5">
      <c r="A190" s="1" t="s">
        <v>190</v>
      </c>
      <c r="B190" s="1" t="s">
        <v>769</v>
      </c>
      <c r="C190" s="1" t="s">
        <v>1291</v>
      </c>
      <c r="E190" s="1" t="s">
        <v>1521</v>
      </c>
    </row>
    <row r="191" spans="1:5">
      <c r="A191" s="1" t="s">
        <v>191</v>
      </c>
      <c r="B191" s="1" t="s">
        <v>770</v>
      </c>
      <c r="C191" s="1" t="s">
        <v>1292</v>
      </c>
      <c r="E191" s="1" t="s">
        <v>1521</v>
      </c>
    </row>
    <row r="192" spans="1:5">
      <c r="A192" s="1" t="s">
        <v>192</v>
      </c>
      <c r="B192" s="1" t="s">
        <v>771</v>
      </c>
      <c r="C192" s="1" t="s">
        <v>1293</v>
      </c>
      <c r="E192" s="1" t="s">
        <v>1521</v>
      </c>
    </row>
    <row r="193" spans="1:5">
      <c r="A193" s="1" t="s">
        <v>193</v>
      </c>
      <c r="B193" s="1" t="s">
        <v>772</v>
      </c>
      <c r="C193" s="1" t="s">
        <v>1294</v>
      </c>
      <c r="E193" s="1" t="s">
        <v>1521</v>
      </c>
    </row>
    <row r="194" spans="1:5">
      <c r="A194" s="1" t="s">
        <v>194</v>
      </c>
      <c r="B194" s="1" t="s">
        <v>773</v>
      </c>
      <c r="C194" s="1" t="s">
        <v>1295</v>
      </c>
      <c r="E194" s="1" t="s">
        <v>1521</v>
      </c>
    </row>
    <row r="195" spans="1:5">
      <c r="A195" s="1" t="s">
        <v>195</v>
      </c>
      <c r="B195" s="1" t="s">
        <v>774</v>
      </c>
      <c r="C195" s="1" t="s">
        <v>1296</v>
      </c>
      <c r="E195" s="1" t="s">
        <v>1521</v>
      </c>
    </row>
    <row r="196" spans="1:5">
      <c r="A196" s="1" t="s">
        <v>196</v>
      </c>
      <c r="B196" s="1" t="s">
        <v>775</v>
      </c>
      <c r="C196" s="1" t="s">
        <v>1297</v>
      </c>
      <c r="E196" s="1" t="s">
        <v>1521</v>
      </c>
    </row>
    <row r="197" spans="1:5">
      <c r="A197" s="1" t="s">
        <v>197</v>
      </c>
      <c r="B197" s="1" t="s">
        <v>776</v>
      </c>
      <c r="C197" s="1" t="s">
        <v>1298</v>
      </c>
      <c r="E197" s="1" t="s">
        <v>1521</v>
      </c>
    </row>
    <row r="198" spans="1:5">
      <c r="A198" s="1" t="s">
        <v>198</v>
      </c>
      <c r="B198" s="1" t="s">
        <v>777</v>
      </c>
      <c r="C198" s="1" t="s">
        <v>1299</v>
      </c>
      <c r="E198" s="1" t="s">
        <v>1521</v>
      </c>
    </row>
    <row r="199" spans="1:5">
      <c r="A199" s="1" t="s">
        <v>199</v>
      </c>
      <c r="B199" s="1" t="s">
        <v>778</v>
      </c>
      <c r="C199" s="1" t="s">
        <v>1300</v>
      </c>
      <c r="E199" s="1" t="s">
        <v>1521</v>
      </c>
    </row>
    <row r="200" spans="1:5">
      <c r="A200" s="1" t="s">
        <v>200</v>
      </c>
      <c r="B200" s="1" t="s">
        <v>779</v>
      </c>
      <c r="C200" s="1" t="s">
        <v>1301</v>
      </c>
      <c r="E200" s="1" t="s">
        <v>1521</v>
      </c>
    </row>
    <row r="201" spans="1:5">
      <c r="A201" s="1" t="s">
        <v>201</v>
      </c>
      <c r="B201" s="1" t="s">
        <v>780</v>
      </c>
      <c r="C201" s="1" t="s">
        <v>1302</v>
      </c>
      <c r="E201" s="1" t="s">
        <v>1521</v>
      </c>
    </row>
    <row r="202" spans="1:5">
      <c r="A202" s="1" t="s">
        <v>202</v>
      </c>
      <c r="B202" s="1" t="s">
        <v>781</v>
      </c>
      <c r="C202" s="1" t="s">
        <v>1303</v>
      </c>
      <c r="E202" s="1" t="s">
        <v>1521</v>
      </c>
    </row>
    <row r="203" spans="1:5">
      <c r="A203" s="1" t="s">
        <v>203</v>
      </c>
      <c r="B203" s="1" t="s">
        <v>782</v>
      </c>
      <c r="C203" s="1" t="s">
        <v>1304</v>
      </c>
      <c r="E203" s="1" t="s">
        <v>1521</v>
      </c>
    </row>
    <row r="204" spans="1:5">
      <c r="A204" s="1" t="s">
        <v>204</v>
      </c>
      <c r="B204" s="1" t="s">
        <v>783</v>
      </c>
      <c r="C204" s="1" t="s">
        <v>1305</v>
      </c>
      <c r="E204" s="1" t="s">
        <v>1521</v>
      </c>
    </row>
    <row r="205" spans="1:5">
      <c r="A205" s="1" t="s">
        <v>205</v>
      </c>
      <c r="B205" s="1" t="s">
        <v>784</v>
      </c>
      <c r="C205" s="1" t="s">
        <v>1306</v>
      </c>
      <c r="E205" s="1" t="s">
        <v>1521</v>
      </c>
    </row>
    <row r="206" spans="1:5">
      <c r="A206" s="1" t="s">
        <v>145</v>
      </c>
      <c r="B206" s="1" t="s">
        <v>785</v>
      </c>
      <c r="C206" s="1" t="s">
        <v>1307</v>
      </c>
      <c r="E206" s="1" t="s">
        <v>1521</v>
      </c>
    </row>
    <row r="207" spans="1:5">
      <c r="A207" s="1" t="s">
        <v>206</v>
      </c>
      <c r="B207" s="1" t="s">
        <v>786</v>
      </c>
      <c r="C207" s="1" t="s">
        <v>1308</v>
      </c>
      <c r="E207" s="1" t="s">
        <v>1521</v>
      </c>
    </row>
    <row r="208" spans="1:5">
      <c r="A208" s="1" t="s">
        <v>207</v>
      </c>
      <c r="B208" s="1" t="s">
        <v>787</v>
      </c>
      <c r="C208" s="1" t="s">
        <v>1309</v>
      </c>
      <c r="E208" s="1" t="s">
        <v>1521</v>
      </c>
    </row>
    <row r="209" spans="1:5">
      <c r="A209" s="1" t="s">
        <v>208</v>
      </c>
      <c r="B209" s="1" t="s">
        <v>788</v>
      </c>
      <c r="C209" s="1" t="s">
        <v>1310</v>
      </c>
      <c r="E209" s="1" t="s">
        <v>1521</v>
      </c>
    </row>
    <row r="210" spans="1:5">
      <c r="A210" s="1" t="s">
        <v>209</v>
      </c>
      <c r="B210" s="1" t="s">
        <v>789</v>
      </c>
      <c r="C210" s="1" t="s">
        <v>1311</v>
      </c>
      <c r="E210" s="1" t="s">
        <v>1521</v>
      </c>
    </row>
    <row r="211" spans="1:5">
      <c r="A211" s="1" t="s">
        <v>210</v>
      </c>
      <c r="B211" s="1" t="s">
        <v>790</v>
      </c>
      <c r="C211" s="1" t="s">
        <v>1312</v>
      </c>
      <c r="E211" s="1" t="s">
        <v>1521</v>
      </c>
    </row>
    <row r="212" spans="1:5">
      <c r="A212" s="1" t="s">
        <v>211</v>
      </c>
      <c r="B212" s="1" t="s">
        <v>791</v>
      </c>
      <c r="C212" s="1" t="s">
        <v>1313</v>
      </c>
      <c r="E212" s="1" t="s">
        <v>1521</v>
      </c>
    </row>
    <row r="213" spans="1:5">
      <c r="A213" s="1" t="s">
        <v>212</v>
      </c>
      <c r="B213" s="1" t="s">
        <v>792</v>
      </c>
      <c r="C213" s="1" t="s">
        <v>1314</v>
      </c>
      <c r="E213" s="1" t="s">
        <v>1521</v>
      </c>
    </row>
    <row r="214" spans="1:5">
      <c r="A214" s="1" t="s">
        <v>213</v>
      </c>
      <c r="B214" s="1" t="s">
        <v>793</v>
      </c>
      <c r="C214" s="1" t="s">
        <v>1315</v>
      </c>
      <c r="E214" s="1" t="s">
        <v>1521</v>
      </c>
    </row>
    <row r="215" spans="1:5">
      <c r="A215" s="1" t="s">
        <v>214</v>
      </c>
      <c r="B215" s="1" t="s">
        <v>794</v>
      </c>
      <c r="C215" s="1" t="s">
        <v>1316</v>
      </c>
      <c r="E215" s="1" t="s">
        <v>1521</v>
      </c>
    </row>
    <row r="216" spans="1:5">
      <c r="A216" s="1" t="s">
        <v>141</v>
      </c>
      <c r="B216" s="1" t="s">
        <v>795</v>
      </c>
      <c r="C216" s="1" t="s">
        <v>1317</v>
      </c>
      <c r="E216" s="1" t="s">
        <v>1521</v>
      </c>
    </row>
    <row r="217" spans="1:5">
      <c r="A217" s="1" t="s">
        <v>215</v>
      </c>
      <c r="B217" s="1" t="s">
        <v>796</v>
      </c>
      <c r="C217" s="1" t="s">
        <v>1318</v>
      </c>
      <c r="E217" s="1" t="s">
        <v>1521</v>
      </c>
    </row>
    <row r="218" spans="1:5">
      <c r="A218" s="1" t="s">
        <v>216</v>
      </c>
      <c r="B218" s="1" t="s">
        <v>797</v>
      </c>
      <c r="C218" s="1" t="s">
        <v>1319</v>
      </c>
      <c r="E218" s="1" t="s">
        <v>1521</v>
      </c>
    </row>
    <row r="219" spans="1:5">
      <c r="A219" s="1" t="s">
        <v>217</v>
      </c>
      <c r="B219" s="1" t="s">
        <v>798</v>
      </c>
      <c r="C219" s="1" t="s">
        <v>1320</v>
      </c>
      <c r="E219" s="1" t="s">
        <v>1521</v>
      </c>
    </row>
    <row r="220" spans="1:5">
      <c r="A220" s="1" t="s">
        <v>218</v>
      </c>
      <c r="B220" s="1" t="s">
        <v>799</v>
      </c>
      <c r="C220" s="1" t="s">
        <v>1321</v>
      </c>
      <c r="E220" s="1" t="s">
        <v>1522</v>
      </c>
    </row>
    <row r="221" spans="1:5">
      <c r="A221" s="1" t="s">
        <v>219</v>
      </c>
      <c r="B221" s="1" t="s">
        <v>800</v>
      </c>
      <c r="C221" s="1" t="s">
        <v>1322</v>
      </c>
      <c r="E221" s="1" t="s">
        <v>1522</v>
      </c>
    </row>
    <row r="222" spans="1:5">
      <c r="A222" s="1" t="s">
        <v>220</v>
      </c>
      <c r="B222" s="1" t="s">
        <v>801</v>
      </c>
      <c r="C222" s="1" t="s">
        <v>1323</v>
      </c>
      <c r="E222" s="1" t="s">
        <v>1522</v>
      </c>
    </row>
    <row r="223" spans="1:5">
      <c r="A223" s="1" t="s">
        <v>221</v>
      </c>
      <c r="B223" s="1" t="s">
        <v>802</v>
      </c>
      <c r="C223" s="1" t="s">
        <v>1324</v>
      </c>
      <c r="E223" s="1" t="s">
        <v>1522</v>
      </c>
    </row>
    <row r="224" spans="1:5">
      <c r="A224" s="1" t="s">
        <v>222</v>
      </c>
      <c r="B224" s="1" t="s">
        <v>803</v>
      </c>
      <c r="C224" s="1" t="s">
        <v>1325</v>
      </c>
      <c r="E224" s="1" t="s">
        <v>1522</v>
      </c>
    </row>
    <row r="225" spans="1:5">
      <c r="A225" s="1" t="s">
        <v>223</v>
      </c>
      <c r="B225" s="1" t="s">
        <v>804</v>
      </c>
      <c r="C225" s="1" t="s">
        <v>1326</v>
      </c>
      <c r="E225" s="1" t="s">
        <v>1522</v>
      </c>
    </row>
    <row r="226" spans="1:5">
      <c r="A226" s="1" t="s">
        <v>224</v>
      </c>
      <c r="B226" s="1" t="s">
        <v>805</v>
      </c>
      <c r="C226" s="1" t="s">
        <v>1327</v>
      </c>
      <c r="E226" s="1" t="s">
        <v>1522</v>
      </c>
    </row>
    <row r="227" spans="1:5">
      <c r="A227" s="1" t="s">
        <v>225</v>
      </c>
      <c r="B227" s="1" t="s">
        <v>806</v>
      </c>
      <c r="C227" s="1" t="s">
        <v>1328</v>
      </c>
      <c r="E227" s="1" t="s">
        <v>1522</v>
      </c>
    </row>
    <row r="228" spans="1:5">
      <c r="A228" s="1" t="s">
        <v>226</v>
      </c>
      <c r="B228" s="1" t="s">
        <v>807</v>
      </c>
      <c r="C228" s="1" t="s">
        <v>1329</v>
      </c>
      <c r="E228" s="1" t="s">
        <v>1522</v>
      </c>
    </row>
    <row r="229" spans="1:5">
      <c r="A229" s="1" t="s">
        <v>227</v>
      </c>
      <c r="B229" s="1" t="s">
        <v>808</v>
      </c>
      <c r="C229" s="1" t="s">
        <v>1330</v>
      </c>
      <c r="E229" s="1" t="s">
        <v>1522</v>
      </c>
    </row>
    <row r="230" spans="1:5">
      <c r="A230" s="1" t="s">
        <v>228</v>
      </c>
      <c r="B230" s="1" t="s">
        <v>809</v>
      </c>
      <c r="C230" s="1" t="s">
        <v>1331</v>
      </c>
      <c r="E230" s="1" t="s">
        <v>1522</v>
      </c>
    </row>
    <row r="231" spans="1:5">
      <c r="A231" s="1" t="s">
        <v>229</v>
      </c>
      <c r="B231" s="1" t="s">
        <v>810</v>
      </c>
      <c r="C231" s="1" t="s">
        <v>1332</v>
      </c>
      <c r="E231" s="1" t="s">
        <v>1522</v>
      </c>
    </row>
    <row r="232" spans="1:5">
      <c r="A232" s="1" t="s">
        <v>230</v>
      </c>
      <c r="B232" s="1" t="s">
        <v>811</v>
      </c>
      <c r="C232" s="1" t="s">
        <v>1333</v>
      </c>
      <c r="E232" s="1" t="s">
        <v>1522</v>
      </c>
    </row>
    <row r="233" spans="1:5">
      <c r="A233" s="1" t="s">
        <v>231</v>
      </c>
      <c r="B233" s="1" t="s">
        <v>812</v>
      </c>
      <c r="C233" s="1" t="s">
        <v>1334</v>
      </c>
      <c r="E233" s="1" t="s">
        <v>1522</v>
      </c>
    </row>
    <row r="234" spans="1:5">
      <c r="A234" s="1" t="s">
        <v>232</v>
      </c>
      <c r="B234" s="1" t="s">
        <v>813</v>
      </c>
      <c r="C234" s="1" t="s">
        <v>1335</v>
      </c>
      <c r="E234" s="1" t="s">
        <v>1522</v>
      </c>
    </row>
    <row r="235" spans="1:5">
      <c r="A235" s="1" t="s">
        <v>233</v>
      </c>
      <c r="B235" s="1" t="s">
        <v>814</v>
      </c>
      <c r="C235" s="1" t="s">
        <v>1336</v>
      </c>
      <c r="E235" s="1" t="s">
        <v>1522</v>
      </c>
    </row>
    <row r="236" spans="1:5">
      <c r="A236" s="1" t="s">
        <v>234</v>
      </c>
      <c r="B236" s="1" t="s">
        <v>815</v>
      </c>
      <c r="C236" s="1" t="s">
        <v>1337</v>
      </c>
      <c r="E236" s="1" t="s">
        <v>1522</v>
      </c>
    </row>
    <row r="237" spans="1:5">
      <c r="A237" s="1" t="s">
        <v>235</v>
      </c>
      <c r="B237" s="1" t="s">
        <v>816</v>
      </c>
      <c r="C237" s="1" t="s">
        <v>1338</v>
      </c>
      <c r="E237" s="1" t="s">
        <v>1522</v>
      </c>
    </row>
    <row r="238" spans="1:5">
      <c r="A238" s="1" t="s">
        <v>236</v>
      </c>
      <c r="B238" s="1" t="s">
        <v>817</v>
      </c>
      <c r="C238" s="1" t="s">
        <v>1339</v>
      </c>
      <c r="E238" s="1" t="s">
        <v>1522</v>
      </c>
    </row>
    <row r="239" spans="1:5">
      <c r="A239" s="1" t="s">
        <v>237</v>
      </c>
      <c r="B239" s="1" t="s">
        <v>818</v>
      </c>
      <c r="C239" s="1" t="s">
        <v>1340</v>
      </c>
      <c r="E239" s="1" t="s">
        <v>1522</v>
      </c>
    </row>
    <row r="240" spans="1:5">
      <c r="A240" s="1" t="s">
        <v>238</v>
      </c>
      <c r="B240" s="1" t="s">
        <v>819</v>
      </c>
      <c r="C240" s="1" t="s">
        <v>1341</v>
      </c>
      <c r="E240" s="1" t="s">
        <v>1522</v>
      </c>
    </row>
    <row r="241" spans="1:5">
      <c r="A241" s="1" t="s">
        <v>239</v>
      </c>
      <c r="B241" s="1" t="s">
        <v>820</v>
      </c>
      <c r="C241" s="1" t="s">
        <v>1342</v>
      </c>
      <c r="E241" s="1" t="s">
        <v>1522</v>
      </c>
    </row>
    <row r="242" spans="1:5">
      <c r="A242" s="1" t="s">
        <v>240</v>
      </c>
      <c r="B242" s="1" t="s">
        <v>821</v>
      </c>
      <c r="C242" s="1" t="s">
        <v>1343</v>
      </c>
      <c r="E242" s="1" t="s">
        <v>1522</v>
      </c>
    </row>
    <row r="243" spans="1:5">
      <c r="A243" s="1" t="s">
        <v>241</v>
      </c>
      <c r="B243" s="1" t="s">
        <v>822</v>
      </c>
      <c r="C243" s="1" t="s">
        <v>1344</v>
      </c>
      <c r="E243" s="1" t="s">
        <v>1522</v>
      </c>
    </row>
    <row r="244" spans="1:5">
      <c r="A244" s="1" t="s">
        <v>242</v>
      </c>
      <c r="B244" s="1" t="s">
        <v>823</v>
      </c>
      <c r="C244" s="1" t="s">
        <v>1345</v>
      </c>
      <c r="E244" s="1" t="s">
        <v>1522</v>
      </c>
    </row>
    <row r="245" spans="1:5">
      <c r="A245" s="1" t="s">
        <v>243</v>
      </c>
      <c r="B245" s="1" t="s">
        <v>824</v>
      </c>
      <c r="C245" s="1" t="s">
        <v>1346</v>
      </c>
      <c r="E245" s="1" t="s">
        <v>1522</v>
      </c>
    </row>
    <row r="246" spans="1:5">
      <c r="A246" s="1" t="s">
        <v>244</v>
      </c>
      <c r="B246" s="1" t="s">
        <v>825</v>
      </c>
      <c r="C246" s="1" t="s">
        <v>1347</v>
      </c>
      <c r="E246" s="1" t="s">
        <v>1522</v>
      </c>
    </row>
    <row r="247" spans="1:5">
      <c r="A247" s="1" t="s">
        <v>245</v>
      </c>
      <c r="B247" s="1" t="s">
        <v>826</v>
      </c>
      <c r="C247" s="1" t="s">
        <v>1348</v>
      </c>
      <c r="E247" s="1" t="s">
        <v>1522</v>
      </c>
    </row>
    <row r="248" spans="1:5">
      <c r="A248" s="1" t="s">
        <v>246</v>
      </c>
      <c r="B248" s="1" t="s">
        <v>827</v>
      </c>
      <c r="C248" s="1" t="s">
        <v>1349</v>
      </c>
      <c r="E248" s="1" t="s">
        <v>1522</v>
      </c>
    </row>
    <row r="249" spans="1:5">
      <c r="A249" s="1" t="s">
        <v>247</v>
      </c>
      <c r="B249" s="1" t="s">
        <v>828</v>
      </c>
      <c r="C249" s="1" t="s">
        <v>1350</v>
      </c>
      <c r="E249" s="1" t="s">
        <v>1522</v>
      </c>
    </row>
    <row r="250" spans="1:5">
      <c r="A250" s="1" t="s">
        <v>248</v>
      </c>
      <c r="B250" s="1" t="s">
        <v>829</v>
      </c>
      <c r="C250" s="1" t="s">
        <v>1351</v>
      </c>
      <c r="E250" s="1" t="s">
        <v>1522</v>
      </c>
    </row>
    <row r="251" spans="1:5">
      <c r="A251" s="1" t="s">
        <v>249</v>
      </c>
      <c r="B251" s="1" t="s">
        <v>830</v>
      </c>
      <c r="C251" s="1" t="s">
        <v>1352</v>
      </c>
      <c r="E251" s="1" t="s">
        <v>1522</v>
      </c>
    </row>
    <row r="252" spans="1:5">
      <c r="A252" s="1" t="s">
        <v>250</v>
      </c>
      <c r="B252" s="1" t="s">
        <v>831</v>
      </c>
      <c r="C252" s="1" t="s">
        <v>1353</v>
      </c>
      <c r="E252" s="1" t="s">
        <v>1522</v>
      </c>
    </row>
    <row r="253" spans="1:5">
      <c r="A253" s="1" t="s">
        <v>251</v>
      </c>
      <c r="B253" s="1" t="s">
        <v>832</v>
      </c>
      <c r="C253" s="1" t="s">
        <v>1354</v>
      </c>
      <c r="E253" s="1" t="s">
        <v>1522</v>
      </c>
    </row>
    <row r="254" spans="1:5">
      <c r="A254" s="1" t="s">
        <v>252</v>
      </c>
      <c r="B254" s="1" t="s">
        <v>833</v>
      </c>
      <c r="C254" s="1" t="s">
        <v>1355</v>
      </c>
      <c r="E254" s="1" t="s">
        <v>1522</v>
      </c>
    </row>
    <row r="255" spans="1:5">
      <c r="A255" s="1" t="s">
        <v>253</v>
      </c>
      <c r="B255" s="1" t="s">
        <v>834</v>
      </c>
      <c r="C255" s="1" t="s">
        <v>1356</v>
      </c>
      <c r="E255" s="1" t="s">
        <v>1522</v>
      </c>
    </row>
    <row r="256" spans="1:5">
      <c r="A256" s="1" t="s">
        <v>254</v>
      </c>
      <c r="B256" s="1" t="s">
        <v>835</v>
      </c>
      <c r="C256" s="1" t="s">
        <v>1357</v>
      </c>
      <c r="E256" s="1" t="s">
        <v>1522</v>
      </c>
    </row>
    <row r="257" spans="1:5">
      <c r="A257" s="1" t="s">
        <v>255</v>
      </c>
      <c r="B257" s="1" t="s">
        <v>836</v>
      </c>
      <c r="C257" s="1" t="s">
        <v>1358</v>
      </c>
      <c r="E257" s="1" t="s">
        <v>1522</v>
      </c>
    </row>
    <row r="258" spans="1:5">
      <c r="A258" s="1" t="s">
        <v>256</v>
      </c>
      <c r="B258" s="1" t="s">
        <v>837</v>
      </c>
      <c r="C258" s="1" t="s">
        <v>1359</v>
      </c>
      <c r="E258" s="1" t="s">
        <v>1522</v>
      </c>
    </row>
    <row r="259" spans="1:5">
      <c r="A259" s="1" t="s">
        <v>257</v>
      </c>
      <c r="B259" s="1" t="s">
        <v>838</v>
      </c>
      <c r="C259" s="1" t="s">
        <v>1360</v>
      </c>
      <c r="E259" s="1" t="s">
        <v>1522</v>
      </c>
    </row>
    <row r="260" spans="1:5">
      <c r="A260" s="1" t="s">
        <v>258</v>
      </c>
      <c r="B260" s="1" t="s">
        <v>839</v>
      </c>
      <c r="C260" s="1" t="s">
        <v>1361</v>
      </c>
      <c r="E260" s="1" t="s">
        <v>1522</v>
      </c>
    </row>
    <row r="261" spans="1:5">
      <c r="A261" s="1" t="s">
        <v>259</v>
      </c>
      <c r="B261" s="1" t="s">
        <v>840</v>
      </c>
      <c r="C261" s="1" t="s">
        <v>1362</v>
      </c>
      <c r="E261" s="1" t="s">
        <v>1522</v>
      </c>
    </row>
    <row r="262" spans="1:5">
      <c r="A262" s="1" t="s">
        <v>260</v>
      </c>
      <c r="B262" s="1" t="s">
        <v>841</v>
      </c>
      <c r="C262" s="1" t="s">
        <v>1363</v>
      </c>
      <c r="E262" s="1" t="s">
        <v>1522</v>
      </c>
    </row>
    <row r="263" spans="1:5">
      <c r="A263" s="1" t="s">
        <v>261</v>
      </c>
      <c r="B263" s="1" t="s">
        <v>842</v>
      </c>
      <c r="C263" s="1" t="s">
        <v>842</v>
      </c>
      <c r="E263" s="1" t="s">
        <v>1522</v>
      </c>
    </row>
    <row r="264" spans="1:5">
      <c r="A264" s="1" t="s">
        <v>262</v>
      </c>
      <c r="B264" s="1" t="s">
        <v>843</v>
      </c>
      <c r="C264" s="1" t="s">
        <v>1364</v>
      </c>
      <c r="E264" s="1" t="s">
        <v>1522</v>
      </c>
    </row>
    <row r="265" spans="1:5">
      <c r="A265" s="1" t="s">
        <v>263</v>
      </c>
      <c r="B265" s="1" t="s">
        <v>844</v>
      </c>
      <c r="C265" s="1" t="s">
        <v>1365</v>
      </c>
      <c r="E265" s="1" t="s">
        <v>1522</v>
      </c>
    </row>
    <row r="266" spans="1:5">
      <c r="A266" s="1" t="s">
        <v>264</v>
      </c>
      <c r="B266" s="1" t="s">
        <v>845</v>
      </c>
      <c r="C266" s="1" t="s">
        <v>1366</v>
      </c>
      <c r="E266" s="1" t="s">
        <v>1522</v>
      </c>
    </row>
    <row r="267" spans="1:5">
      <c r="A267" s="1" t="s">
        <v>265</v>
      </c>
      <c r="B267" s="1" t="s">
        <v>846</v>
      </c>
      <c r="C267" s="1" t="s">
        <v>1367</v>
      </c>
      <c r="E267" s="1" t="s">
        <v>1522</v>
      </c>
    </row>
    <row r="268" spans="1:5">
      <c r="A268" s="1" t="s">
        <v>266</v>
      </c>
      <c r="B268" s="1" t="s">
        <v>847</v>
      </c>
      <c r="C268" s="1" t="s">
        <v>1368</v>
      </c>
      <c r="E268" s="1" t="s">
        <v>1522</v>
      </c>
    </row>
    <row r="269" spans="1:5">
      <c r="A269" s="1" t="s">
        <v>267</v>
      </c>
      <c r="B269" s="1" t="s">
        <v>848</v>
      </c>
      <c r="C269" s="1" t="s">
        <v>1369</v>
      </c>
      <c r="E269" s="1" t="s">
        <v>1522</v>
      </c>
    </row>
    <row r="270" spans="1:5">
      <c r="A270" s="1" t="s">
        <v>268</v>
      </c>
      <c r="B270" s="1" t="s">
        <v>849</v>
      </c>
      <c r="C270" s="1" t="s">
        <v>1370</v>
      </c>
      <c r="E270" s="1" t="s">
        <v>1522</v>
      </c>
    </row>
    <row r="271" spans="1:5">
      <c r="A271" s="1" t="s">
        <v>269</v>
      </c>
      <c r="B271" s="1" t="s">
        <v>850</v>
      </c>
      <c r="C271" s="1" t="s">
        <v>1371</v>
      </c>
      <c r="E271" s="1" t="s">
        <v>1522</v>
      </c>
    </row>
    <row r="272" spans="1:5">
      <c r="A272" s="1" t="s">
        <v>270</v>
      </c>
      <c r="B272" s="1" t="s">
        <v>851</v>
      </c>
      <c r="C272" s="1" t="s">
        <v>1372</v>
      </c>
      <c r="E272" s="1" t="s">
        <v>1522</v>
      </c>
    </row>
    <row r="273" spans="1:5">
      <c r="A273" s="1" t="s">
        <v>271</v>
      </c>
      <c r="B273" s="1" t="s">
        <v>852</v>
      </c>
      <c r="C273" s="1" t="s">
        <v>1373</v>
      </c>
      <c r="E273" s="1" t="s">
        <v>1522</v>
      </c>
    </row>
    <row r="274" spans="1:5">
      <c r="A274" s="1" t="s">
        <v>272</v>
      </c>
      <c r="B274" s="1" t="s">
        <v>853</v>
      </c>
      <c r="C274" s="1" t="s">
        <v>1374</v>
      </c>
      <c r="E274" s="1" t="s">
        <v>1522</v>
      </c>
    </row>
    <row r="275" spans="1:5">
      <c r="A275" s="1" t="s">
        <v>273</v>
      </c>
      <c r="B275" s="1" t="s">
        <v>854</v>
      </c>
      <c r="C275" s="1" t="s">
        <v>1375</v>
      </c>
      <c r="E275" s="1" t="s">
        <v>1522</v>
      </c>
    </row>
    <row r="276" spans="1:5">
      <c r="A276" s="1" t="s">
        <v>274</v>
      </c>
      <c r="B276" s="1" t="s">
        <v>855</v>
      </c>
      <c r="C276" s="1" t="s">
        <v>1376</v>
      </c>
      <c r="E276" s="1" t="s">
        <v>1522</v>
      </c>
    </row>
    <row r="277" spans="1:5">
      <c r="A277" s="1" t="s">
        <v>275</v>
      </c>
      <c r="B277" s="1" t="s">
        <v>856</v>
      </c>
      <c r="C277" s="1" t="s">
        <v>1377</v>
      </c>
      <c r="E277" s="1" t="s">
        <v>1522</v>
      </c>
    </row>
    <row r="278" spans="1:5">
      <c r="A278" s="1" t="s">
        <v>276</v>
      </c>
      <c r="B278" s="1" t="s">
        <v>857</v>
      </c>
      <c r="C278" s="1" t="s">
        <v>1378</v>
      </c>
      <c r="E278" s="1" t="s">
        <v>1522</v>
      </c>
    </row>
    <row r="279" spans="1:5">
      <c r="A279" s="1" t="s">
        <v>277</v>
      </c>
      <c r="B279" s="1" t="s">
        <v>858</v>
      </c>
      <c r="C279" s="1" t="s">
        <v>1379</v>
      </c>
      <c r="E279" s="1" t="s">
        <v>1522</v>
      </c>
    </row>
    <row r="280" spans="1:5">
      <c r="A280" s="1" t="s">
        <v>278</v>
      </c>
      <c r="B280" s="1" t="s">
        <v>859</v>
      </c>
      <c r="C280" s="1" t="s">
        <v>1380</v>
      </c>
      <c r="E280" s="1" t="s">
        <v>1522</v>
      </c>
    </row>
    <row r="281" spans="1:5">
      <c r="A281" s="1" t="s">
        <v>279</v>
      </c>
      <c r="B281" s="1" t="s">
        <v>860</v>
      </c>
      <c r="C281" s="1" t="s">
        <v>1381</v>
      </c>
      <c r="E281" s="1" t="s">
        <v>1522</v>
      </c>
    </row>
    <row r="282" spans="1:5">
      <c r="A282" s="1" t="s">
        <v>280</v>
      </c>
      <c r="B282" s="1" t="s">
        <v>861</v>
      </c>
      <c r="C282" s="1" t="s">
        <v>1382</v>
      </c>
      <c r="E282" s="1" t="s">
        <v>1522</v>
      </c>
    </row>
    <row r="283" spans="1:5">
      <c r="A283" s="1" t="s">
        <v>281</v>
      </c>
      <c r="B283" s="1" t="s">
        <v>862</v>
      </c>
      <c r="C283" s="1" t="s">
        <v>1383</v>
      </c>
      <c r="E283" s="1" t="s">
        <v>1522</v>
      </c>
    </row>
    <row r="284" spans="1:5">
      <c r="A284" s="1" t="s">
        <v>282</v>
      </c>
      <c r="B284" s="1" t="s">
        <v>863</v>
      </c>
      <c r="C284" s="1" t="s">
        <v>1384</v>
      </c>
      <c r="E284" s="1" t="s">
        <v>1522</v>
      </c>
    </row>
    <row r="285" spans="1:5">
      <c r="A285" s="1" t="s">
        <v>283</v>
      </c>
      <c r="B285" s="1" t="s">
        <v>864</v>
      </c>
      <c r="C285" s="1" t="s">
        <v>1385</v>
      </c>
      <c r="E285" s="1" t="s">
        <v>1522</v>
      </c>
    </row>
    <row r="286" spans="1:5">
      <c r="A286" s="1" t="s">
        <v>284</v>
      </c>
      <c r="B286" s="1" t="s">
        <v>865</v>
      </c>
      <c r="C286" s="1" t="s">
        <v>1386</v>
      </c>
      <c r="E286" s="1" t="s">
        <v>1522</v>
      </c>
    </row>
    <row r="287" spans="1:5">
      <c r="A287" s="1" t="s">
        <v>285</v>
      </c>
      <c r="B287" s="1" t="s">
        <v>866</v>
      </c>
      <c r="C287" s="1" t="s">
        <v>1387</v>
      </c>
      <c r="E287" s="1" t="s">
        <v>1522</v>
      </c>
    </row>
    <row r="288" spans="1:5">
      <c r="A288" s="1" t="s">
        <v>286</v>
      </c>
      <c r="B288" s="1" t="s">
        <v>867</v>
      </c>
      <c r="C288" s="1" t="s">
        <v>1388</v>
      </c>
      <c r="E288" s="1" t="s">
        <v>1522</v>
      </c>
    </row>
    <row r="289" spans="1:5">
      <c r="A289" s="1" t="s">
        <v>287</v>
      </c>
      <c r="B289" s="1" t="s">
        <v>868</v>
      </c>
      <c r="C289" s="1" t="s">
        <v>1389</v>
      </c>
      <c r="E289" s="1" t="s">
        <v>1522</v>
      </c>
    </row>
    <row r="290" spans="1:5">
      <c r="A290" s="1" t="s">
        <v>288</v>
      </c>
      <c r="B290" s="1" t="s">
        <v>869</v>
      </c>
      <c r="C290" s="1" t="s">
        <v>1390</v>
      </c>
      <c r="E290" s="1" t="s">
        <v>1522</v>
      </c>
    </row>
    <row r="291" spans="1:5">
      <c r="A291" s="1" t="s">
        <v>289</v>
      </c>
      <c r="B291" s="1" t="s">
        <v>870</v>
      </c>
      <c r="C291" s="1" t="s">
        <v>1391</v>
      </c>
      <c r="E291" s="1" t="s">
        <v>1522</v>
      </c>
    </row>
    <row r="292" spans="1:5">
      <c r="A292" s="1" t="s">
        <v>208</v>
      </c>
      <c r="B292" s="1" t="s">
        <v>871</v>
      </c>
      <c r="C292" s="1" t="s">
        <v>1392</v>
      </c>
      <c r="E292" s="1" t="s">
        <v>1522</v>
      </c>
    </row>
    <row r="293" spans="1:5">
      <c r="A293" s="1" t="s">
        <v>290</v>
      </c>
      <c r="B293" s="1" t="s">
        <v>872</v>
      </c>
      <c r="C293" s="1" t="s">
        <v>1393</v>
      </c>
      <c r="E293" s="1" t="s">
        <v>1522</v>
      </c>
    </row>
    <row r="294" spans="1:5">
      <c r="A294" s="1" t="s">
        <v>291</v>
      </c>
      <c r="B294" s="1" t="s">
        <v>873</v>
      </c>
      <c r="C294" s="1" t="s">
        <v>1394</v>
      </c>
      <c r="E294" s="1" t="s">
        <v>1522</v>
      </c>
    </row>
    <row r="295" spans="1:5">
      <c r="A295" s="1" t="s">
        <v>292</v>
      </c>
      <c r="B295" s="1" t="s">
        <v>874</v>
      </c>
      <c r="C295" s="1" t="s">
        <v>1395</v>
      </c>
      <c r="E295" s="1" t="s">
        <v>1522</v>
      </c>
    </row>
    <row r="296" spans="1:5">
      <c r="A296" s="1" t="s">
        <v>293</v>
      </c>
      <c r="B296" s="1" t="s">
        <v>875</v>
      </c>
      <c r="C296" s="1" t="s">
        <v>1396</v>
      </c>
      <c r="E296" s="1" t="s">
        <v>1522</v>
      </c>
    </row>
    <row r="297" spans="1:5">
      <c r="A297" s="1" t="s">
        <v>294</v>
      </c>
      <c r="B297" s="1" t="s">
        <v>876</v>
      </c>
      <c r="C297" s="1" t="s">
        <v>1397</v>
      </c>
      <c r="E297" s="1" t="s">
        <v>1522</v>
      </c>
    </row>
    <row r="298" spans="1:5">
      <c r="A298" s="1" t="s">
        <v>295</v>
      </c>
      <c r="B298" s="1" t="s">
        <v>877</v>
      </c>
      <c r="C298" s="1" t="s">
        <v>1398</v>
      </c>
      <c r="E298" s="1" t="s">
        <v>1522</v>
      </c>
    </row>
    <row r="299" spans="1:5">
      <c r="A299" s="1" t="s">
        <v>296</v>
      </c>
      <c r="B299" s="1" t="s">
        <v>878</v>
      </c>
      <c r="C299" s="1" t="s">
        <v>1399</v>
      </c>
      <c r="E299" s="1" t="s">
        <v>1522</v>
      </c>
    </row>
    <row r="300" spans="1:5">
      <c r="A300" s="1" t="s">
        <v>297</v>
      </c>
      <c r="B300" s="1" t="s">
        <v>879</v>
      </c>
      <c r="C300" s="1" t="s">
        <v>1400</v>
      </c>
      <c r="E300" s="1" t="s">
        <v>1522</v>
      </c>
    </row>
    <row r="301" spans="1:5">
      <c r="A301" s="1" t="s">
        <v>298</v>
      </c>
      <c r="B301" s="1" t="s">
        <v>880</v>
      </c>
      <c r="C301" s="1" t="s">
        <v>1401</v>
      </c>
      <c r="E301" s="1" t="s">
        <v>1522</v>
      </c>
    </row>
    <row r="302" spans="1:5">
      <c r="A302" s="1" t="s">
        <v>178</v>
      </c>
      <c r="B302" s="1" t="s">
        <v>881</v>
      </c>
      <c r="C302" s="1" t="s">
        <v>1402</v>
      </c>
      <c r="E302" s="1" t="s">
        <v>1522</v>
      </c>
    </row>
    <row r="303" spans="1:5">
      <c r="A303" s="1" t="s">
        <v>299</v>
      </c>
      <c r="B303" s="1" t="s">
        <v>882</v>
      </c>
      <c r="C303" s="1" t="s">
        <v>1403</v>
      </c>
      <c r="E303" s="1" t="s">
        <v>1522</v>
      </c>
    </row>
    <row r="304" spans="1:5">
      <c r="A304" s="1" t="s">
        <v>300</v>
      </c>
      <c r="B304" s="1" t="s">
        <v>883</v>
      </c>
      <c r="C304" s="1" t="s">
        <v>1404</v>
      </c>
      <c r="E304" s="1" t="s">
        <v>1522</v>
      </c>
    </row>
    <row r="305" spans="1:5">
      <c r="A305" s="1" t="s">
        <v>301</v>
      </c>
      <c r="B305" s="1" t="s">
        <v>884</v>
      </c>
      <c r="C305" s="1" t="s">
        <v>1405</v>
      </c>
      <c r="E305" s="1" t="s">
        <v>1522</v>
      </c>
    </row>
    <row r="306" spans="1:5">
      <c r="A306" s="1" t="s">
        <v>302</v>
      </c>
      <c r="B306" s="1" t="s">
        <v>885</v>
      </c>
      <c r="C306" s="1" t="s">
        <v>1406</v>
      </c>
      <c r="E306" s="1" t="s">
        <v>1522</v>
      </c>
    </row>
    <row r="307" spans="1:5">
      <c r="A307" s="1" t="s">
        <v>303</v>
      </c>
      <c r="B307" s="1" t="s">
        <v>886</v>
      </c>
      <c r="C307" s="1" t="s">
        <v>1407</v>
      </c>
      <c r="E307" s="1" t="s">
        <v>1522</v>
      </c>
    </row>
    <row r="308" spans="1:5">
      <c r="A308" s="1" t="s">
        <v>304</v>
      </c>
      <c r="B308" s="1" t="s">
        <v>887</v>
      </c>
      <c r="C308" s="1" t="s">
        <v>1408</v>
      </c>
      <c r="E308" s="1" t="s">
        <v>1522</v>
      </c>
    </row>
    <row r="309" spans="1:5">
      <c r="A309" s="1" t="s">
        <v>145</v>
      </c>
      <c r="B309" s="1" t="s">
        <v>888</v>
      </c>
      <c r="C309" s="1" t="s">
        <v>1409</v>
      </c>
      <c r="E309" s="1" t="s">
        <v>1522</v>
      </c>
    </row>
    <row r="310" spans="1:5">
      <c r="A310" s="1" t="s">
        <v>305</v>
      </c>
      <c r="B310" s="1" t="s">
        <v>889</v>
      </c>
      <c r="C310" s="1" t="s">
        <v>1410</v>
      </c>
      <c r="E310" s="1" t="s">
        <v>1522</v>
      </c>
    </row>
    <row r="311" spans="1:5">
      <c r="A311" s="1" t="s">
        <v>306</v>
      </c>
      <c r="B311" s="1" t="s">
        <v>890</v>
      </c>
      <c r="C311" s="1" t="s">
        <v>1411</v>
      </c>
      <c r="E311" s="1" t="s">
        <v>1522</v>
      </c>
    </row>
    <row r="312" spans="1:5">
      <c r="A312" s="1" t="s">
        <v>307</v>
      </c>
      <c r="B312" s="1" t="s">
        <v>891</v>
      </c>
      <c r="C312" s="1" t="s">
        <v>1412</v>
      </c>
      <c r="E312" s="1" t="s">
        <v>1522</v>
      </c>
    </row>
    <row r="313" spans="1:5">
      <c r="A313" s="1" t="s">
        <v>308</v>
      </c>
      <c r="B313" s="1" t="s">
        <v>892</v>
      </c>
      <c r="C313" s="1" t="s">
        <v>1413</v>
      </c>
      <c r="E313" s="1" t="s">
        <v>1522</v>
      </c>
    </row>
    <row r="314" spans="1:5">
      <c r="A314" s="1" t="s">
        <v>309</v>
      </c>
      <c r="B314" s="1" t="s">
        <v>893</v>
      </c>
      <c r="C314" s="1" t="s">
        <v>1414</v>
      </c>
      <c r="E314" s="1" t="s">
        <v>1522</v>
      </c>
    </row>
    <row r="315" spans="1:5">
      <c r="A315" s="1" t="s">
        <v>310</v>
      </c>
      <c r="B315" s="1" t="s">
        <v>894</v>
      </c>
      <c r="C315" s="1" t="s">
        <v>1415</v>
      </c>
      <c r="E315" s="1" t="s">
        <v>1522</v>
      </c>
    </row>
    <row r="316" spans="1:5">
      <c r="A316" s="1" t="s">
        <v>311</v>
      </c>
      <c r="B316" s="1" t="s">
        <v>895</v>
      </c>
      <c r="C316" s="1" t="s">
        <v>1416</v>
      </c>
      <c r="E316" s="1" t="s">
        <v>1522</v>
      </c>
    </row>
    <row r="317" spans="1:5">
      <c r="A317" s="1" t="s">
        <v>312</v>
      </c>
      <c r="B317" s="1" t="s">
        <v>896</v>
      </c>
      <c r="C317" s="1" t="s">
        <v>1417</v>
      </c>
      <c r="E317" s="1" t="s">
        <v>1522</v>
      </c>
    </row>
    <row r="318" spans="1:5">
      <c r="A318" s="1" t="s">
        <v>313</v>
      </c>
      <c r="B318" s="1" t="s">
        <v>897</v>
      </c>
      <c r="C318" s="1" t="s">
        <v>1418</v>
      </c>
      <c r="E318" s="1" t="s">
        <v>1522</v>
      </c>
    </row>
    <row r="319" spans="1:5">
      <c r="A319" s="1" t="s">
        <v>314</v>
      </c>
      <c r="B319" s="1" t="s">
        <v>898</v>
      </c>
      <c r="C319" s="1" t="s">
        <v>1419</v>
      </c>
      <c r="E319" s="1" t="s">
        <v>1522</v>
      </c>
    </row>
    <row r="320" spans="1:5">
      <c r="A320" s="1" t="s">
        <v>315</v>
      </c>
      <c r="B320" s="1" t="s">
        <v>899</v>
      </c>
      <c r="C320" s="1" t="s">
        <v>1420</v>
      </c>
      <c r="E320" s="1" t="s">
        <v>1522</v>
      </c>
    </row>
    <row r="321" spans="1:5">
      <c r="A321" s="1" t="s">
        <v>316</v>
      </c>
      <c r="B321" s="1" t="s">
        <v>900</v>
      </c>
      <c r="C321" s="1" t="s">
        <v>1421</v>
      </c>
      <c r="E321" s="1" t="s">
        <v>1522</v>
      </c>
    </row>
    <row r="322" spans="1:5">
      <c r="A322" s="1" t="s">
        <v>317</v>
      </c>
      <c r="B322" s="1" t="s">
        <v>901</v>
      </c>
      <c r="C322" s="1" t="s">
        <v>1422</v>
      </c>
      <c r="E322" s="1" t="s">
        <v>1522</v>
      </c>
    </row>
    <row r="323" spans="1:5">
      <c r="A323" s="1" t="s">
        <v>318</v>
      </c>
      <c r="B323" s="1" t="s">
        <v>902</v>
      </c>
      <c r="C323" s="1" t="s">
        <v>1423</v>
      </c>
      <c r="E323" s="1" t="s">
        <v>1522</v>
      </c>
    </row>
    <row r="324" spans="1:5">
      <c r="A324" s="1" t="s">
        <v>319</v>
      </c>
      <c r="B324" s="1" t="s">
        <v>903</v>
      </c>
      <c r="C324" s="1" t="s">
        <v>903</v>
      </c>
      <c r="E324" s="1" t="s">
        <v>1523</v>
      </c>
    </row>
    <row r="325" spans="1:5">
      <c r="A325" s="1" t="s">
        <v>320</v>
      </c>
      <c r="B325" s="1" t="s">
        <v>904</v>
      </c>
      <c r="C325" s="1" t="s">
        <v>904</v>
      </c>
      <c r="E325" s="1" t="s">
        <v>1523</v>
      </c>
    </row>
    <row r="326" spans="1:5">
      <c r="A326" s="1" t="s">
        <v>321</v>
      </c>
      <c r="B326" s="1" t="s">
        <v>905</v>
      </c>
      <c r="C326" s="1" t="s">
        <v>905</v>
      </c>
      <c r="E326" s="1" t="s">
        <v>1523</v>
      </c>
    </row>
    <row r="327" spans="1:5">
      <c r="A327" s="1" t="s">
        <v>322</v>
      </c>
      <c r="B327" s="1" t="s">
        <v>906</v>
      </c>
      <c r="C327" s="1" t="s">
        <v>906</v>
      </c>
      <c r="E327" s="1" t="s">
        <v>1523</v>
      </c>
    </row>
    <row r="328" spans="1:5">
      <c r="A328" s="1" t="s">
        <v>323</v>
      </c>
      <c r="B328" s="1" t="s">
        <v>907</v>
      </c>
      <c r="C328" s="1" t="s">
        <v>907</v>
      </c>
      <c r="E328" s="1" t="s">
        <v>1523</v>
      </c>
    </row>
    <row r="329" spans="1:5">
      <c r="A329" s="1" t="s">
        <v>324</v>
      </c>
      <c r="B329" s="1" t="s">
        <v>908</v>
      </c>
      <c r="C329" s="1" t="s">
        <v>908</v>
      </c>
      <c r="E329" s="1" t="s">
        <v>1523</v>
      </c>
    </row>
    <row r="330" spans="1:5">
      <c r="A330" s="1" t="s">
        <v>325</v>
      </c>
      <c r="B330" s="1" t="s">
        <v>909</v>
      </c>
      <c r="C330" s="1" t="s">
        <v>909</v>
      </c>
      <c r="E330" s="1" t="s">
        <v>1523</v>
      </c>
    </row>
    <row r="331" spans="1:5">
      <c r="A331" s="1" t="s">
        <v>326</v>
      </c>
      <c r="B331" s="1" t="s">
        <v>910</v>
      </c>
      <c r="C331" s="1" t="s">
        <v>910</v>
      </c>
      <c r="E331" s="1" t="s">
        <v>1523</v>
      </c>
    </row>
    <row r="332" spans="1:5">
      <c r="A332" s="1" t="s">
        <v>327</v>
      </c>
      <c r="B332" s="1" t="s">
        <v>911</v>
      </c>
      <c r="C332" s="1" t="s">
        <v>911</v>
      </c>
      <c r="E332" s="1" t="s">
        <v>1523</v>
      </c>
    </row>
    <row r="333" spans="1:5">
      <c r="A333" s="1" t="s">
        <v>328</v>
      </c>
      <c r="B333" s="1" t="s">
        <v>912</v>
      </c>
      <c r="C333" s="1" t="s">
        <v>912</v>
      </c>
      <c r="E333" s="1" t="s">
        <v>1523</v>
      </c>
    </row>
    <row r="334" spans="1:5">
      <c r="A334" s="1" t="s">
        <v>329</v>
      </c>
      <c r="B334" s="1" t="s">
        <v>913</v>
      </c>
      <c r="C334" s="1" t="s">
        <v>913</v>
      </c>
      <c r="E334" s="1" t="s">
        <v>1523</v>
      </c>
    </row>
    <row r="335" spans="1:5">
      <c r="A335" s="1" t="s">
        <v>330</v>
      </c>
      <c r="B335" s="1" t="s">
        <v>914</v>
      </c>
      <c r="C335" s="1" t="s">
        <v>914</v>
      </c>
      <c r="E335" s="1" t="s">
        <v>1523</v>
      </c>
    </row>
    <row r="336" spans="1:5">
      <c r="A336" s="1" t="s">
        <v>331</v>
      </c>
      <c r="B336" s="1" t="s">
        <v>915</v>
      </c>
      <c r="C336" s="1" t="s">
        <v>915</v>
      </c>
      <c r="E336" s="1" t="s">
        <v>1523</v>
      </c>
    </row>
    <row r="337" spans="1:5">
      <c r="A337" s="1" t="s">
        <v>332</v>
      </c>
      <c r="B337" s="1" t="s">
        <v>916</v>
      </c>
      <c r="C337" s="1" t="s">
        <v>916</v>
      </c>
      <c r="E337" s="1" t="s">
        <v>1523</v>
      </c>
    </row>
    <row r="338" spans="1:5">
      <c r="A338" s="1" t="s">
        <v>333</v>
      </c>
      <c r="B338" s="1" t="s">
        <v>917</v>
      </c>
      <c r="C338" s="1" t="s">
        <v>917</v>
      </c>
      <c r="E338" s="1" t="s">
        <v>1523</v>
      </c>
    </row>
    <row r="339" spans="1:5">
      <c r="A339" s="1" t="s">
        <v>334</v>
      </c>
      <c r="B339" s="1" t="s">
        <v>918</v>
      </c>
      <c r="C339" s="1" t="s">
        <v>918</v>
      </c>
      <c r="E339" s="1" t="s">
        <v>1523</v>
      </c>
    </row>
    <row r="340" spans="1:5">
      <c r="A340" s="1" t="s">
        <v>335</v>
      </c>
      <c r="B340" s="1" t="s">
        <v>919</v>
      </c>
      <c r="C340" s="1" t="s">
        <v>919</v>
      </c>
      <c r="E340" s="1" t="s">
        <v>1523</v>
      </c>
    </row>
    <row r="341" spans="1:5">
      <c r="A341" s="1" t="s">
        <v>336</v>
      </c>
      <c r="B341" s="1" t="s">
        <v>920</v>
      </c>
      <c r="C341" s="1" t="s">
        <v>920</v>
      </c>
      <c r="E341" s="1" t="s">
        <v>1523</v>
      </c>
    </row>
    <row r="342" spans="1:5">
      <c r="A342" s="1" t="s">
        <v>337</v>
      </c>
      <c r="B342" s="1" t="s">
        <v>921</v>
      </c>
      <c r="C342" s="1" t="s">
        <v>921</v>
      </c>
      <c r="E342" s="1" t="s">
        <v>1523</v>
      </c>
    </row>
    <row r="343" spans="1:5">
      <c r="A343" s="1" t="s">
        <v>338</v>
      </c>
      <c r="B343" s="1" t="s">
        <v>922</v>
      </c>
      <c r="C343" s="1" t="s">
        <v>922</v>
      </c>
      <c r="E343" s="1" t="s">
        <v>1523</v>
      </c>
    </row>
    <row r="344" spans="1:5">
      <c r="A344" s="1" t="s">
        <v>339</v>
      </c>
      <c r="B344" s="1" t="s">
        <v>923</v>
      </c>
      <c r="C344" s="1" t="s">
        <v>923</v>
      </c>
      <c r="E344" s="1" t="s">
        <v>1523</v>
      </c>
    </row>
    <row r="345" spans="1:5">
      <c r="A345" s="1" t="s">
        <v>340</v>
      </c>
      <c r="B345" s="1" t="s">
        <v>924</v>
      </c>
      <c r="C345" s="1" t="s">
        <v>924</v>
      </c>
      <c r="E345" s="1" t="s">
        <v>1523</v>
      </c>
    </row>
    <row r="346" spans="1:5">
      <c r="A346" s="1" t="s">
        <v>341</v>
      </c>
      <c r="B346" s="1" t="s">
        <v>925</v>
      </c>
      <c r="C346" s="1" t="s">
        <v>925</v>
      </c>
      <c r="E346" s="1" t="s">
        <v>1523</v>
      </c>
    </row>
    <row r="347" spans="1:5">
      <c r="A347" s="1" t="s">
        <v>342</v>
      </c>
      <c r="B347" s="1" t="s">
        <v>926</v>
      </c>
      <c r="C347" s="1" t="s">
        <v>926</v>
      </c>
      <c r="E347" s="1" t="s">
        <v>1523</v>
      </c>
    </row>
    <row r="348" spans="1:5">
      <c r="A348" s="1" t="s">
        <v>343</v>
      </c>
      <c r="B348" s="1" t="s">
        <v>927</v>
      </c>
      <c r="C348" s="1" t="s">
        <v>927</v>
      </c>
      <c r="E348" s="1" t="s">
        <v>1523</v>
      </c>
    </row>
    <row r="349" spans="1:5">
      <c r="A349" s="1" t="s">
        <v>344</v>
      </c>
      <c r="B349" s="1" t="s">
        <v>928</v>
      </c>
      <c r="C349" s="1" t="s">
        <v>928</v>
      </c>
      <c r="E349" s="1" t="s">
        <v>1523</v>
      </c>
    </row>
    <row r="350" spans="1:5">
      <c r="A350" s="1" t="s">
        <v>345</v>
      </c>
      <c r="B350" s="1" t="s">
        <v>929</v>
      </c>
      <c r="C350" s="1" t="s">
        <v>1424</v>
      </c>
      <c r="E350" s="1" t="s">
        <v>1523</v>
      </c>
    </row>
    <row r="351" spans="1:5">
      <c r="A351" s="1" t="s">
        <v>346</v>
      </c>
      <c r="B351" s="1" t="s">
        <v>930</v>
      </c>
      <c r="C351" s="1" t="s">
        <v>1425</v>
      </c>
      <c r="E351" s="1" t="s">
        <v>1523</v>
      </c>
    </row>
    <row r="352" spans="1:5">
      <c r="A352" s="1" t="s">
        <v>347</v>
      </c>
      <c r="B352" s="1" t="s">
        <v>931</v>
      </c>
      <c r="C352" s="1" t="s">
        <v>1426</v>
      </c>
      <c r="E352" s="1" t="s">
        <v>1523</v>
      </c>
    </row>
    <row r="353" spans="1:5">
      <c r="A353" s="1" t="s">
        <v>348</v>
      </c>
      <c r="B353" s="1" t="s">
        <v>932</v>
      </c>
      <c r="C353" s="1" t="s">
        <v>1427</v>
      </c>
      <c r="E353" s="1" t="s">
        <v>1523</v>
      </c>
    </row>
    <row r="354" spans="1:5">
      <c r="A354" s="1" t="s">
        <v>349</v>
      </c>
      <c r="B354" s="1" t="s">
        <v>933</v>
      </c>
      <c r="C354" s="1" t="s">
        <v>1428</v>
      </c>
      <c r="E354" s="1" t="s">
        <v>1523</v>
      </c>
    </row>
    <row r="355" spans="1:5">
      <c r="A355" s="1" t="s">
        <v>350</v>
      </c>
      <c r="B355" s="1" t="s">
        <v>934</v>
      </c>
      <c r="C355" s="1" t="s">
        <v>934</v>
      </c>
      <c r="E355" s="1" t="s">
        <v>1523</v>
      </c>
    </row>
    <row r="356" spans="1:5">
      <c r="A356" s="1" t="s">
        <v>351</v>
      </c>
      <c r="B356" s="1" t="s">
        <v>935</v>
      </c>
      <c r="C356" s="1" t="s">
        <v>935</v>
      </c>
      <c r="E356" s="1" t="s">
        <v>1523</v>
      </c>
    </row>
    <row r="357" spans="1:5">
      <c r="A357" s="1" t="s">
        <v>352</v>
      </c>
      <c r="B357" s="1" t="s">
        <v>936</v>
      </c>
      <c r="C357" s="1" t="s">
        <v>936</v>
      </c>
      <c r="E357" s="1" t="s">
        <v>1523</v>
      </c>
    </row>
    <row r="358" spans="1:5">
      <c r="A358" s="1" t="s">
        <v>353</v>
      </c>
      <c r="B358" s="1" t="s">
        <v>937</v>
      </c>
      <c r="C358" s="1" t="s">
        <v>937</v>
      </c>
      <c r="E358" s="1" t="s">
        <v>1523</v>
      </c>
    </row>
    <row r="359" spans="1:5">
      <c r="A359" s="1" t="s">
        <v>354</v>
      </c>
      <c r="B359" s="1" t="s">
        <v>938</v>
      </c>
      <c r="C359" s="1" t="s">
        <v>938</v>
      </c>
      <c r="E359" s="1" t="s">
        <v>1523</v>
      </c>
    </row>
    <row r="360" spans="1:5">
      <c r="A360" s="1" t="s">
        <v>355</v>
      </c>
      <c r="B360" s="1" t="s">
        <v>939</v>
      </c>
      <c r="C360" s="1" t="s">
        <v>939</v>
      </c>
      <c r="E360" s="1" t="s">
        <v>1523</v>
      </c>
    </row>
    <row r="361" spans="1:5">
      <c r="A361" s="1" t="s">
        <v>356</v>
      </c>
      <c r="B361" s="1" t="s">
        <v>940</v>
      </c>
      <c r="C361" s="1" t="s">
        <v>940</v>
      </c>
      <c r="E361" s="1" t="s">
        <v>1523</v>
      </c>
    </row>
    <row r="362" spans="1:5">
      <c r="A362" s="1" t="s">
        <v>357</v>
      </c>
      <c r="B362" s="1" t="s">
        <v>941</v>
      </c>
      <c r="C362" s="1" t="s">
        <v>941</v>
      </c>
      <c r="E362" s="1" t="s">
        <v>1523</v>
      </c>
    </row>
    <row r="363" spans="1:5">
      <c r="A363" s="1" t="s">
        <v>358</v>
      </c>
      <c r="B363" s="1" t="s">
        <v>942</v>
      </c>
      <c r="C363" s="1" t="s">
        <v>942</v>
      </c>
      <c r="E363" s="1" t="s">
        <v>1523</v>
      </c>
    </row>
    <row r="364" spans="1:5">
      <c r="A364" s="1" t="s">
        <v>359</v>
      </c>
      <c r="B364" s="1" t="s">
        <v>943</v>
      </c>
      <c r="C364" s="1" t="s">
        <v>943</v>
      </c>
      <c r="E364" s="1" t="s">
        <v>1523</v>
      </c>
    </row>
    <row r="365" spans="1:5">
      <c r="A365" s="1" t="s">
        <v>360</v>
      </c>
      <c r="B365" s="1" t="s">
        <v>944</v>
      </c>
      <c r="C365" s="1" t="s">
        <v>944</v>
      </c>
      <c r="E365" s="1" t="s">
        <v>1523</v>
      </c>
    </row>
    <row r="366" spans="1:5">
      <c r="A366" s="1" t="s">
        <v>361</v>
      </c>
      <c r="B366" s="1" t="s">
        <v>945</v>
      </c>
      <c r="C366" s="1" t="s">
        <v>945</v>
      </c>
      <c r="E366" s="1" t="s">
        <v>1523</v>
      </c>
    </row>
    <row r="367" spans="1:5">
      <c r="A367" s="1" t="s">
        <v>362</v>
      </c>
      <c r="B367" s="1" t="s">
        <v>946</v>
      </c>
      <c r="C367" s="1" t="s">
        <v>946</v>
      </c>
      <c r="E367" s="1" t="s">
        <v>1523</v>
      </c>
    </row>
    <row r="368" spans="1:5">
      <c r="A368" s="1" t="s">
        <v>363</v>
      </c>
      <c r="B368" s="1" t="s">
        <v>947</v>
      </c>
      <c r="C368" s="1" t="s">
        <v>947</v>
      </c>
      <c r="E368" s="1" t="s">
        <v>1523</v>
      </c>
    </row>
    <row r="369" spans="1:5">
      <c r="A369" s="1" t="s">
        <v>364</v>
      </c>
      <c r="B369" s="1" t="s">
        <v>948</v>
      </c>
      <c r="C369" s="1" t="s">
        <v>948</v>
      </c>
      <c r="E369" s="1" t="s">
        <v>1523</v>
      </c>
    </row>
    <row r="370" spans="1:5">
      <c r="A370" s="1" t="s">
        <v>365</v>
      </c>
      <c r="B370" s="1" t="s">
        <v>949</v>
      </c>
      <c r="C370" s="1" t="s">
        <v>949</v>
      </c>
      <c r="E370" s="1" t="s">
        <v>1523</v>
      </c>
    </row>
    <row r="371" spans="1:5">
      <c r="A371" s="1" t="s">
        <v>366</v>
      </c>
      <c r="B371" s="1" t="s">
        <v>950</v>
      </c>
      <c r="C371" s="1" t="s">
        <v>950</v>
      </c>
      <c r="E371" s="1" t="s">
        <v>1523</v>
      </c>
    </row>
    <row r="372" spans="1:5">
      <c r="A372" s="1" t="s">
        <v>367</v>
      </c>
      <c r="B372" s="1" t="s">
        <v>951</v>
      </c>
      <c r="C372" s="1" t="s">
        <v>951</v>
      </c>
      <c r="E372" s="1" t="s">
        <v>1523</v>
      </c>
    </row>
    <row r="373" spans="1:5">
      <c r="A373" s="1" t="s">
        <v>368</v>
      </c>
      <c r="B373" s="1" t="s">
        <v>952</v>
      </c>
      <c r="C373" s="1" t="s">
        <v>952</v>
      </c>
      <c r="E373" s="1" t="s">
        <v>1523</v>
      </c>
    </row>
    <row r="374" spans="1:5">
      <c r="A374" s="1" t="s">
        <v>369</v>
      </c>
      <c r="B374" s="1" t="s">
        <v>953</v>
      </c>
      <c r="C374" s="1" t="s">
        <v>953</v>
      </c>
      <c r="E374" s="1" t="s">
        <v>1523</v>
      </c>
    </row>
    <row r="375" spans="1:5">
      <c r="A375" s="1" t="s">
        <v>370</v>
      </c>
      <c r="B375" s="1" t="s">
        <v>954</v>
      </c>
      <c r="C375" s="1" t="s">
        <v>954</v>
      </c>
      <c r="E375" s="1" t="s">
        <v>1523</v>
      </c>
    </row>
    <row r="376" spans="1:5">
      <c r="A376" s="1" t="s">
        <v>371</v>
      </c>
      <c r="B376" s="1" t="s">
        <v>955</v>
      </c>
      <c r="C376" s="1" t="s">
        <v>955</v>
      </c>
      <c r="E376" s="1" t="s">
        <v>1523</v>
      </c>
    </row>
    <row r="377" spans="1:5">
      <c r="A377" s="1" t="s">
        <v>372</v>
      </c>
      <c r="B377" s="1" t="s">
        <v>956</v>
      </c>
      <c r="C377" s="1" t="s">
        <v>956</v>
      </c>
      <c r="E377" s="1" t="s">
        <v>1523</v>
      </c>
    </row>
    <row r="378" spans="1:5">
      <c r="A378" s="1" t="s">
        <v>373</v>
      </c>
      <c r="B378" s="1" t="s">
        <v>957</v>
      </c>
      <c r="C378" s="1" t="s">
        <v>957</v>
      </c>
      <c r="E378" s="1" t="s">
        <v>1523</v>
      </c>
    </row>
    <row r="379" spans="1:5">
      <c r="A379" s="1" t="s">
        <v>374</v>
      </c>
      <c r="B379" s="1" t="s">
        <v>958</v>
      </c>
      <c r="C379" s="1" t="s">
        <v>958</v>
      </c>
      <c r="E379" s="1" t="s">
        <v>1523</v>
      </c>
    </row>
    <row r="380" spans="1:5">
      <c r="A380" s="1" t="s">
        <v>375</v>
      </c>
      <c r="B380" s="1" t="s">
        <v>959</v>
      </c>
      <c r="C380" s="1" t="s">
        <v>959</v>
      </c>
      <c r="E380" s="1" t="s">
        <v>1523</v>
      </c>
    </row>
    <row r="381" spans="1:5">
      <c r="A381" s="1" t="s">
        <v>376</v>
      </c>
      <c r="B381" s="1" t="s">
        <v>960</v>
      </c>
      <c r="C381" s="1" t="s">
        <v>960</v>
      </c>
      <c r="E381" s="1" t="s">
        <v>1523</v>
      </c>
    </row>
    <row r="382" spans="1:5">
      <c r="A382" s="1" t="s">
        <v>377</v>
      </c>
      <c r="B382" s="1" t="s">
        <v>961</v>
      </c>
      <c r="C382" s="1" t="s">
        <v>961</v>
      </c>
      <c r="E382" s="1" t="s">
        <v>1523</v>
      </c>
    </row>
    <row r="383" spans="1:5">
      <c r="A383" s="1" t="s">
        <v>378</v>
      </c>
      <c r="B383" s="1" t="s">
        <v>962</v>
      </c>
      <c r="C383" s="1" t="s">
        <v>962</v>
      </c>
      <c r="E383" s="1" t="s">
        <v>1523</v>
      </c>
    </row>
    <row r="384" spans="1:5">
      <c r="A384" s="1" t="s">
        <v>379</v>
      </c>
      <c r="B384" s="1" t="s">
        <v>963</v>
      </c>
      <c r="C384" s="1" t="s">
        <v>963</v>
      </c>
      <c r="E384" s="1" t="s">
        <v>1523</v>
      </c>
    </row>
    <row r="385" spans="1:5">
      <c r="A385" s="1" t="s">
        <v>380</v>
      </c>
      <c r="B385" s="1" t="s">
        <v>964</v>
      </c>
      <c r="C385" s="1" t="s">
        <v>964</v>
      </c>
      <c r="E385" s="1" t="s">
        <v>1523</v>
      </c>
    </row>
    <row r="386" spans="1:5">
      <c r="A386" s="1" t="s">
        <v>381</v>
      </c>
      <c r="B386" s="1" t="s">
        <v>965</v>
      </c>
      <c r="C386" s="1" t="s">
        <v>965</v>
      </c>
      <c r="E386" s="1" t="s">
        <v>1523</v>
      </c>
    </row>
    <row r="387" spans="1:5">
      <c r="A387" s="1" t="s">
        <v>382</v>
      </c>
      <c r="B387" s="1" t="s">
        <v>966</v>
      </c>
      <c r="C387" s="1" t="s">
        <v>966</v>
      </c>
      <c r="E387" s="1" t="s">
        <v>1523</v>
      </c>
    </row>
    <row r="388" spans="1:5">
      <c r="A388" s="1" t="s">
        <v>383</v>
      </c>
      <c r="B388" s="1" t="s">
        <v>967</v>
      </c>
      <c r="C388" s="1" t="s">
        <v>967</v>
      </c>
      <c r="E388" s="1" t="s">
        <v>1523</v>
      </c>
    </row>
    <row r="389" spans="1:5">
      <c r="A389" s="1" t="s">
        <v>384</v>
      </c>
      <c r="B389" s="1" t="s">
        <v>968</v>
      </c>
      <c r="C389" s="1" t="s">
        <v>968</v>
      </c>
      <c r="E389" s="1" t="s">
        <v>1523</v>
      </c>
    </row>
    <row r="390" spans="1:5">
      <c r="A390" s="1" t="s">
        <v>385</v>
      </c>
      <c r="B390" s="1" t="s">
        <v>969</v>
      </c>
      <c r="C390" s="1" t="s">
        <v>969</v>
      </c>
      <c r="E390" s="1" t="s">
        <v>1523</v>
      </c>
    </row>
    <row r="391" spans="1:5">
      <c r="A391" s="1" t="s">
        <v>386</v>
      </c>
      <c r="B391" s="1" t="s">
        <v>970</v>
      </c>
      <c r="C391" s="1" t="s">
        <v>970</v>
      </c>
      <c r="E391" s="1" t="s">
        <v>1523</v>
      </c>
    </row>
    <row r="392" spans="1:5">
      <c r="A392" s="1" t="s">
        <v>387</v>
      </c>
      <c r="B392" s="1" t="s">
        <v>971</v>
      </c>
      <c r="C392" s="1" t="s">
        <v>971</v>
      </c>
      <c r="E392" s="1" t="s">
        <v>1523</v>
      </c>
    </row>
    <row r="393" spans="1:5">
      <c r="A393" s="1" t="s">
        <v>388</v>
      </c>
      <c r="B393" s="1" t="s">
        <v>972</v>
      </c>
      <c r="C393" s="1" t="s">
        <v>972</v>
      </c>
      <c r="E393" s="1" t="s">
        <v>1523</v>
      </c>
    </row>
    <row r="394" spans="1:5">
      <c r="A394" s="1" t="s">
        <v>389</v>
      </c>
      <c r="B394" s="1" t="s">
        <v>973</v>
      </c>
      <c r="C394" s="1" t="s">
        <v>973</v>
      </c>
      <c r="E394" s="1" t="s">
        <v>1523</v>
      </c>
    </row>
    <row r="395" spans="1:5">
      <c r="A395" s="1" t="s">
        <v>390</v>
      </c>
      <c r="B395" s="1" t="s">
        <v>974</v>
      </c>
      <c r="C395" s="1" t="s">
        <v>974</v>
      </c>
      <c r="E395" s="1" t="s">
        <v>1523</v>
      </c>
    </row>
    <row r="396" spans="1:5">
      <c r="A396" s="1" t="s">
        <v>391</v>
      </c>
      <c r="B396" s="1" t="s">
        <v>975</v>
      </c>
      <c r="C396" s="1" t="s">
        <v>975</v>
      </c>
      <c r="E396" s="1" t="s">
        <v>1523</v>
      </c>
    </row>
    <row r="397" spans="1:5">
      <c r="A397" s="1" t="s">
        <v>392</v>
      </c>
      <c r="B397" s="1" t="s">
        <v>976</v>
      </c>
      <c r="C397" s="1" t="s">
        <v>976</v>
      </c>
      <c r="E397" s="1" t="s">
        <v>1523</v>
      </c>
    </row>
    <row r="398" spans="1:5">
      <c r="A398" s="1" t="s">
        <v>393</v>
      </c>
      <c r="B398" s="1" t="s">
        <v>977</v>
      </c>
      <c r="C398" s="1" t="s">
        <v>977</v>
      </c>
      <c r="E398" s="1" t="s">
        <v>1523</v>
      </c>
    </row>
    <row r="399" spans="1:5">
      <c r="A399" s="1" t="s">
        <v>394</v>
      </c>
      <c r="B399" s="1" t="s">
        <v>978</v>
      </c>
      <c r="C399" s="1" t="s">
        <v>978</v>
      </c>
      <c r="E399" s="1" t="s">
        <v>1523</v>
      </c>
    </row>
    <row r="400" spans="1:5">
      <c r="A400" s="1" t="s">
        <v>395</v>
      </c>
      <c r="B400" s="1" t="s">
        <v>979</v>
      </c>
      <c r="C400" s="1" t="s">
        <v>979</v>
      </c>
      <c r="E400" s="1" t="s">
        <v>1523</v>
      </c>
    </row>
    <row r="401" spans="1:5">
      <c r="A401" s="1" t="s">
        <v>396</v>
      </c>
      <c r="B401" s="1" t="s">
        <v>980</v>
      </c>
      <c r="C401" s="1" t="s">
        <v>980</v>
      </c>
      <c r="E401" s="1" t="s">
        <v>1523</v>
      </c>
    </row>
    <row r="402" spans="1:5">
      <c r="A402" s="1" t="s">
        <v>397</v>
      </c>
      <c r="B402" s="1" t="s">
        <v>981</v>
      </c>
      <c r="C402" s="1" t="s">
        <v>981</v>
      </c>
      <c r="E402" s="1" t="s">
        <v>1523</v>
      </c>
    </row>
    <row r="403" spans="1:5">
      <c r="A403" s="1" t="s">
        <v>398</v>
      </c>
      <c r="B403" s="1" t="s">
        <v>982</v>
      </c>
      <c r="C403" s="1" t="s">
        <v>982</v>
      </c>
      <c r="E403" s="1" t="s">
        <v>1523</v>
      </c>
    </row>
    <row r="404" spans="1:5">
      <c r="A404" s="1" t="s">
        <v>399</v>
      </c>
      <c r="B404" s="1" t="s">
        <v>983</v>
      </c>
      <c r="C404" s="1" t="s">
        <v>983</v>
      </c>
      <c r="E404" s="1" t="s">
        <v>1523</v>
      </c>
    </row>
    <row r="405" spans="1:5">
      <c r="A405" s="1" t="s">
        <v>400</v>
      </c>
      <c r="B405" s="1" t="s">
        <v>984</v>
      </c>
      <c r="C405" s="1" t="s">
        <v>984</v>
      </c>
      <c r="E405" s="1" t="s">
        <v>1523</v>
      </c>
    </row>
    <row r="406" spans="1:5">
      <c r="A406" s="1" t="s">
        <v>401</v>
      </c>
      <c r="B406" s="1" t="s">
        <v>985</v>
      </c>
      <c r="C406" s="1" t="s">
        <v>985</v>
      </c>
      <c r="E406" s="1" t="s">
        <v>1523</v>
      </c>
    </row>
    <row r="407" spans="1:5">
      <c r="A407" s="1" t="s">
        <v>402</v>
      </c>
      <c r="B407" s="1" t="s">
        <v>986</v>
      </c>
      <c r="C407" s="1" t="s">
        <v>986</v>
      </c>
      <c r="E407" s="1" t="s">
        <v>1523</v>
      </c>
    </row>
    <row r="408" spans="1:5">
      <c r="A408" s="1" t="s">
        <v>403</v>
      </c>
      <c r="B408" s="1" t="s">
        <v>987</v>
      </c>
      <c r="C408" s="1" t="s">
        <v>987</v>
      </c>
      <c r="E408" s="1" t="s">
        <v>1523</v>
      </c>
    </row>
    <row r="409" spans="1:5">
      <c r="A409" s="1" t="s">
        <v>404</v>
      </c>
      <c r="B409" s="1" t="s">
        <v>988</v>
      </c>
      <c r="C409" s="1" t="s">
        <v>988</v>
      </c>
      <c r="E409" s="1" t="s">
        <v>1523</v>
      </c>
    </row>
    <row r="410" spans="1:5">
      <c r="A410" s="1" t="s">
        <v>405</v>
      </c>
      <c r="B410" s="1" t="s">
        <v>989</v>
      </c>
      <c r="C410" s="1" t="s">
        <v>989</v>
      </c>
      <c r="E410" s="1" t="s">
        <v>1523</v>
      </c>
    </row>
    <row r="411" spans="1:5">
      <c r="A411" s="1" t="s">
        <v>406</v>
      </c>
      <c r="B411" s="1" t="s">
        <v>990</v>
      </c>
      <c r="C411" s="1" t="s">
        <v>990</v>
      </c>
      <c r="E411" s="1" t="s">
        <v>1523</v>
      </c>
    </row>
    <row r="412" spans="1:5">
      <c r="A412" s="1" t="s">
        <v>407</v>
      </c>
      <c r="B412" s="1" t="s">
        <v>991</v>
      </c>
      <c r="C412" s="1" t="s">
        <v>991</v>
      </c>
      <c r="E412" s="1" t="s">
        <v>1523</v>
      </c>
    </row>
    <row r="413" spans="1:5">
      <c r="A413" s="1" t="s">
        <v>408</v>
      </c>
      <c r="B413" s="1" t="s">
        <v>992</v>
      </c>
      <c r="C413" s="1" t="s">
        <v>992</v>
      </c>
      <c r="E413" s="1" t="s">
        <v>1523</v>
      </c>
    </row>
    <row r="414" spans="1:5">
      <c r="A414" s="1" t="s">
        <v>409</v>
      </c>
      <c r="B414" s="1" t="s">
        <v>993</v>
      </c>
      <c r="C414" s="1" t="s">
        <v>993</v>
      </c>
      <c r="E414" s="1" t="s">
        <v>1523</v>
      </c>
    </row>
    <row r="415" spans="1:5">
      <c r="A415" s="1" t="s">
        <v>410</v>
      </c>
      <c r="B415" s="1" t="s">
        <v>994</v>
      </c>
      <c r="C415" s="1" t="s">
        <v>994</v>
      </c>
      <c r="E415" s="1" t="s">
        <v>1523</v>
      </c>
    </row>
    <row r="416" spans="1:5">
      <c r="A416" s="1" t="s">
        <v>411</v>
      </c>
      <c r="B416" s="1" t="s">
        <v>995</v>
      </c>
      <c r="C416" s="1" t="s">
        <v>995</v>
      </c>
      <c r="E416" s="1" t="s">
        <v>1523</v>
      </c>
    </row>
    <row r="417" spans="1:5">
      <c r="A417" s="1" t="s">
        <v>412</v>
      </c>
      <c r="B417" s="1" t="s">
        <v>996</v>
      </c>
      <c r="C417" s="1" t="s">
        <v>996</v>
      </c>
      <c r="E417" s="1" t="s">
        <v>1523</v>
      </c>
    </row>
    <row r="418" spans="1:5">
      <c r="A418" s="1" t="s">
        <v>413</v>
      </c>
      <c r="B418" s="1" t="s">
        <v>997</v>
      </c>
      <c r="C418" s="1" t="s">
        <v>997</v>
      </c>
      <c r="E418" s="1" t="s">
        <v>1523</v>
      </c>
    </row>
    <row r="419" spans="1:5">
      <c r="A419" s="1" t="s">
        <v>414</v>
      </c>
      <c r="B419" s="1" t="s">
        <v>998</v>
      </c>
      <c r="C419" s="1" t="s">
        <v>998</v>
      </c>
      <c r="E419" s="1" t="s">
        <v>1523</v>
      </c>
    </row>
    <row r="420" spans="1:5">
      <c r="A420" s="1" t="s">
        <v>415</v>
      </c>
      <c r="B420" s="1" t="s">
        <v>999</v>
      </c>
      <c r="C420" s="1" t="s">
        <v>999</v>
      </c>
      <c r="E420" s="1" t="s">
        <v>1523</v>
      </c>
    </row>
    <row r="421" spans="1:5">
      <c r="A421" s="1" t="s">
        <v>416</v>
      </c>
      <c r="B421" s="1" t="s">
        <v>1000</v>
      </c>
      <c r="C421" s="1" t="s">
        <v>1000</v>
      </c>
      <c r="E421" s="1" t="s">
        <v>1523</v>
      </c>
    </row>
    <row r="422" spans="1:5">
      <c r="A422" s="1" t="s">
        <v>417</v>
      </c>
      <c r="B422" s="1" t="s">
        <v>1001</v>
      </c>
      <c r="C422" s="1" t="s">
        <v>1001</v>
      </c>
      <c r="E422" s="1" t="s">
        <v>1523</v>
      </c>
    </row>
    <row r="423" spans="1:5">
      <c r="A423" s="1" t="s">
        <v>418</v>
      </c>
      <c r="B423" s="1" t="s">
        <v>1002</v>
      </c>
      <c r="C423" s="1" t="s">
        <v>1002</v>
      </c>
      <c r="E423" s="1" t="s">
        <v>1523</v>
      </c>
    </row>
    <row r="424" spans="1:5">
      <c r="A424" s="1" t="s">
        <v>419</v>
      </c>
      <c r="B424" s="1" t="s">
        <v>1003</v>
      </c>
      <c r="C424" s="1" t="s">
        <v>1003</v>
      </c>
      <c r="E424" s="1" t="s">
        <v>1523</v>
      </c>
    </row>
    <row r="425" spans="1:5">
      <c r="A425" s="1" t="s">
        <v>420</v>
      </c>
      <c r="B425" s="1" t="s">
        <v>1004</v>
      </c>
      <c r="C425" s="1" t="s">
        <v>1004</v>
      </c>
      <c r="E425" s="1" t="s">
        <v>1523</v>
      </c>
    </row>
    <row r="426" spans="1:5">
      <c r="A426" s="1" t="s">
        <v>421</v>
      </c>
      <c r="B426" s="1" t="s">
        <v>1005</v>
      </c>
      <c r="C426" s="1" t="s">
        <v>1005</v>
      </c>
      <c r="E426" s="1" t="s">
        <v>1523</v>
      </c>
    </row>
    <row r="427" spans="1:5">
      <c r="A427" s="1" t="s">
        <v>422</v>
      </c>
      <c r="B427" s="1" t="s">
        <v>1006</v>
      </c>
      <c r="C427" s="1" t="s">
        <v>1006</v>
      </c>
      <c r="E427" s="1" t="s">
        <v>1523</v>
      </c>
    </row>
    <row r="428" spans="1:5">
      <c r="A428" s="1" t="s">
        <v>423</v>
      </c>
      <c r="B428" s="1" t="s">
        <v>1007</v>
      </c>
      <c r="C428" s="1" t="s">
        <v>1007</v>
      </c>
      <c r="E428" s="1" t="s">
        <v>1523</v>
      </c>
    </row>
    <row r="429" spans="1:5">
      <c r="A429" s="1" t="s">
        <v>424</v>
      </c>
      <c r="B429" s="1" t="s">
        <v>1008</v>
      </c>
      <c r="C429" s="1" t="s">
        <v>1008</v>
      </c>
      <c r="E429" s="1" t="s">
        <v>1523</v>
      </c>
    </row>
    <row r="430" spans="1:5">
      <c r="A430" s="1" t="s">
        <v>425</v>
      </c>
      <c r="B430" s="1" t="s">
        <v>1009</v>
      </c>
      <c r="C430" s="1" t="s">
        <v>1009</v>
      </c>
      <c r="E430" s="1" t="s">
        <v>1523</v>
      </c>
    </row>
    <row r="431" spans="1:5">
      <c r="A431" s="1" t="s">
        <v>426</v>
      </c>
      <c r="B431" s="1" t="s">
        <v>1010</v>
      </c>
      <c r="C431" s="1" t="s">
        <v>1010</v>
      </c>
      <c r="E431" s="1" t="s">
        <v>1523</v>
      </c>
    </row>
    <row r="432" spans="1:5">
      <c r="A432" s="1" t="s">
        <v>427</v>
      </c>
      <c r="B432" s="1" t="s">
        <v>1011</v>
      </c>
      <c r="C432" s="1" t="s">
        <v>1011</v>
      </c>
      <c r="E432" s="1" t="s">
        <v>1523</v>
      </c>
    </row>
    <row r="433" spans="1:5">
      <c r="A433" s="1" t="s">
        <v>428</v>
      </c>
      <c r="B433" s="1" t="s">
        <v>1012</v>
      </c>
      <c r="C433" s="1" t="s">
        <v>1012</v>
      </c>
      <c r="E433" s="1" t="s">
        <v>1523</v>
      </c>
    </row>
    <row r="434" spans="1:5">
      <c r="A434" s="1" t="s">
        <v>429</v>
      </c>
      <c r="B434" s="1" t="s">
        <v>1013</v>
      </c>
      <c r="C434" s="1" t="s">
        <v>1013</v>
      </c>
      <c r="E434" s="1" t="s">
        <v>1523</v>
      </c>
    </row>
    <row r="435" spans="1:5">
      <c r="A435" s="1" t="s">
        <v>430</v>
      </c>
      <c r="B435" s="1" t="s">
        <v>1014</v>
      </c>
      <c r="C435" s="1" t="s">
        <v>1014</v>
      </c>
      <c r="E435" s="1" t="s">
        <v>1523</v>
      </c>
    </row>
    <row r="436" spans="1:5">
      <c r="A436" s="1" t="s">
        <v>431</v>
      </c>
      <c r="B436" s="1" t="s">
        <v>1015</v>
      </c>
      <c r="C436" s="1" t="s">
        <v>1015</v>
      </c>
      <c r="E436" s="1" t="s">
        <v>1523</v>
      </c>
    </row>
    <row r="437" spans="1:5">
      <c r="A437" s="1" t="s">
        <v>432</v>
      </c>
      <c r="B437" s="1" t="s">
        <v>1016</v>
      </c>
      <c r="C437" s="1" t="s">
        <v>1016</v>
      </c>
      <c r="E437" s="1" t="s">
        <v>1523</v>
      </c>
    </row>
    <row r="438" spans="1:5">
      <c r="A438" s="1" t="s">
        <v>433</v>
      </c>
      <c r="B438" s="1" t="s">
        <v>1017</v>
      </c>
      <c r="C438" s="1" t="s">
        <v>1017</v>
      </c>
      <c r="E438" s="1" t="s">
        <v>1523</v>
      </c>
    </row>
    <row r="439" spans="1:5">
      <c r="A439" s="1" t="s">
        <v>434</v>
      </c>
      <c r="B439" s="1" t="s">
        <v>1018</v>
      </c>
      <c r="C439" s="1" t="s">
        <v>1018</v>
      </c>
      <c r="E439" s="1" t="s">
        <v>1523</v>
      </c>
    </row>
    <row r="440" spans="1:5">
      <c r="A440" s="1" t="s">
        <v>435</v>
      </c>
      <c r="B440" s="1" t="s">
        <v>1019</v>
      </c>
      <c r="C440" s="1" t="s">
        <v>1019</v>
      </c>
      <c r="E440" s="1" t="s">
        <v>1523</v>
      </c>
    </row>
    <row r="441" spans="1:5">
      <c r="A441" s="1" t="s">
        <v>436</v>
      </c>
      <c r="B441" s="1" t="s">
        <v>1020</v>
      </c>
      <c r="C441" s="1" t="s">
        <v>1020</v>
      </c>
      <c r="E441" s="1" t="s">
        <v>1523</v>
      </c>
    </row>
    <row r="442" spans="1:5">
      <c r="A442" s="1" t="s">
        <v>437</v>
      </c>
      <c r="B442" s="1" t="s">
        <v>1021</v>
      </c>
      <c r="C442" s="1" t="s">
        <v>1021</v>
      </c>
      <c r="E442" s="1" t="s">
        <v>1523</v>
      </c>
    </row>
    <row r="443" spans="1:5">
      <c r="A443" s="1" t="s">
        <v>438</v>
      </c>
      <c r="B443" s="1" t="s">
        <v>1022</v>
      </c>
      <c r="C443" s="1" t="s">
        <v>1022</v>
      </c>
      <c r="E443" s="1" t="s">
        <v>1523</v>
      </c>
    </row>
    <row r="444" spans="1:5">
      <c r="A444" s="1" t="s">
        <v>439</v>
      </c>
      <c r="B444" s="1" t="s">
        <v>1023</v>
      </c>
      <c r="C444" s="1" t="s">
        <v>1023</v>
      </c>
      <c r="E444" s="1" t="s">
        <v>1523</v>
      </c>
    </row>
    <row r="445" spans="1:5">
      <c r="A445" s="1" t="s">
        <v>440</v>
      </c>
      <c r="B445" s="1" t="s">
        <v>1024</v>
      </c>
      <c r="C445" s="1" t="s">
        <v>1024</v>
      </c>
      <c r="E445" s="1" t="s">
        <v>1523</v>
      </c>
    </row>
    <row r="446" spans="1:5">
      <c r="A446" s="1" t="s">
        <v>441</v>
      </c>
      <c r="B446" s="1" t="s">
        <v>1025</v>
      </c>
      <c r="C446" s="1" t="s">
        <v>1025</v>
      </c>
      <c r="E446" s="1" t="s">
        <v>1523</v>
      </c>
    </row>
    <row r="447" spans="1:5">
      <c r="A447" s="1" t="s">
        <v>442</v>
      </c>
      <c r="B447" s="1" t="s">
        <v>1026</v>
      </c>
      <c r="C447" s="1" t="s">
        <v>1026</v>
      </c>
      <c r="E447" s="1" t="s">
        <v>1523</v>
      </c>
    </row>
    <row r="448" spans="1:5">
      <c r="A448" s="1" t="s">
        <v>290</v>
      </c>
      <c r="B448" s="1" t="s">
        <v>1027</v>
      </c>
      <c r="C448" s="1" t="s">
        <v>1027</v>
      </c>
      <c r="E448" s="1" t="s">
        <v>1523</v>
      </c>
    </row>
    <row r="449" spans="1:5">
      <c r="A449" s="1" t="s">
        <v>443</v>
      </c>
      <c r="B449" s="1" t="s">
        <v>1028</v>
      </c>
      <c r="C449" s="1" t="s">
        <v>1028</v>
      </c>
      <c r="E449" s="1" t="s">
        <v>1523</v>
      </c>
    </row>
    <row r="450" spans="1:5">
      <c r="A450" s="1" t="s">
        <v>444</v>
      </c>
      <c r="B450" s="1" t="s">
        <v>1029</v>
      </c>
      <c r="C450" s="1" t="s">
        <v>1029</v>
      </c>
      <c r="E450" s="1" t="s">
        <v>1523</v>
      </c>
    </row>
    <row r="451" spans="1:5">
      <c r="A451" s="1" t="s">
        <v>445</v>
      </c>
      <c r="B451" s="1" t="s">
        <v>1030</v>
      </c>
      <c r="C451" s="1" t="s">
        <v>1030</v>
      </c>
      <c r="E451" s="1" t="s">
        <v>1523</v>
      </c>
    </row>
    <row r="452" spans="1:5">
      <c r="A452" s="1" t="s">
        <v>446</v>
      </c>
      <c r="B452" s="1" t="s">
        <v>1031</v>
      </c>
      <c r="C452" s="1" t="s">
        <v>1031</v>
      </c>
      <c r="E452" s="1" t="s">
        <v>1523</v>
      </c>
    </row>
    <row r="453" spans="1:5">
      <c r="A453" s="1" t="s">
        <v>447</v>
      </c>
      <c r="B453" s="1" t="s">
        <v>1032</v>
      </c>
      <c r="C453" s="1" t="s">
        <v>1032</v>
      </c>
      <c r="E453" s="1" t="s">
        <v>1523</v>
      </c>
    </row>
    <row r="454" spans="1:5">
      <c r="A454" s="1" t="s">
        <v>448</v>
      </c>
      <c r="B454" s="1" t="s">
        <v>1033</v>
      </c>
      <c r="C454" s="1" t="s">
        <v>1033</v>
      </c>
      <c r="E454" s="1" t="s">
        <v>1523</v>
      </c>
    </row>
    <row r="455" spans="1:5">
      <c r="A455" s="1" t="s">
        <v>449</v>
      </c>
      <c r="B455" s="1" t="s">
        <v>1034</v>
      </c>
      <c r="C455" s="1" t="s">
        <v>1034</v>
      </c>
      <c r="E455" s="1" t="s">
        <v>1523</v>
      </c>
    </row>
    <row r="456" spans="1:5">
      <c r="A456" s="1" t="s">
        <v>450</v>
      </c>
      <c r="B456" s="1" t="s">
        <v>1035</v>
      </c>
      <c r="C456" s="1" t="s">
        <v>1035</v>
      </c>
      <c r="E456" s="1" t="s">
        <v>1523</v>
      </c>
    </row>
    <row r="457" spans="1:5">
      <c r="A457" s="1" t="s">
        <v>451</v>
      </c>
      <c r="B457" s="1" t="s">
        <v>1036</v>
      </c>
      <c r="C457" s="1" t="s">
        <v>1036</v>
      </c>
      <c r="E457" s="1" t="s">
        <v>1523</v>
      </c>
    </row>
    <row r="458" spans="1:5">
      <c r="A458" s="1" t="s">
        <v>452</v>
      </c>
      <c r="B458" s="1" t="s">
        <v>1037</v>
      </c>
      <c r="C458" s="1" t="s">
        <v>1037</v>
      </c>
      <c r="E458" s="1" t="s">
        <v>1523</v>
      </c>
    </row>
    <row r="459" spans="1:5">
      <c r="A459" s="1" t="s">
        <v>453</v>
      </c>
      <c r="B459" s="1" t="s">
        <v>1038</v>
      </c>
      <c r="C459" s="1" t="s">
        <v>1038</v>
      </c>
      <c r="E459" s="1" t="s">
        <v>1523</v>
      </c>
    </row>
    <row r="460" spans="1:5">
      <c r="A460" s="1" t="s">
        <v>454</v>
      </c>
      <c r="B460" s="1" t="s">
        <v>1039</v>
      </c>
      <c r="C460" s="1" t="s">
        <v>1039</v>
      </c>
      <c r="E460" s="1" t="s">
        <v>1523</v>
      </c>
    </row>
    <row r="461" spans="1:5">
      <c r="A461" s="1" t="s">
        <v>455</v>
      </c>
      <c r="B461" s="1" t="s">
        <v>1040</v>
      </c>
      <c r="C461" s="1" t="s">
        <v>1040</v>
      </c>
      <c r="E461" s="1" t="s">
        <v>1523</v>
      </c>
    </row>
    <row r="462" spans="1:5">
      <c r="A462" s="1" t="s">
        <v>456</v>
      </c>
      <c r="B462" s="1" t="s">
        <v>1041</v>
      </c>
      <c r="C462" s="1" t="s">
        <v>1041</v>
      </c>
      <c r="E462" s="1" t="s">
        <v>1523</v>
      </c>
    </row>
    <row r="463" spans="1:5">
      <c r="A463" s="1" t="s">
        <v>457</v>
      </c>
      <c r="B463" s="1" t="s">
        <v>1042</v>
      </c>
      <c r="C463" s="1" t="s">
        <v>1042</v>
      </c>
      <c r="E463" s="1" t="s">
        <v>1523</v>
      </c>
    </row>
    <row r="464" spans="1:5">
      <c r="A464" s="1" t="s">
        <v>458</v>
      </c>
      <c r="B464" s="1" t="s">
        <v>1043</v>
      </c>
      <c r="C464" s="1" t="s">
        <v>1043</v>
      </c>
      <c r="E464" s="1" t="s">
        <v>1523</v>
      </c>
    </row>
    <row r="465" spans="1:5">
      <c r="A465" s="1" t="s">
        <v>459</v>
      </c>
      <c r="B465" s="1" t="s">
        <v>1044</v>
      </c>
      <c r="C465" s="1" t="s">
        <v>1044</v>
      </c>
      <c r="E465" s="1" t="s">
        <v>1523</v>
      </c>
    </row>
    <row r="466" spans="1:5">
      <c r="A466" s="1" t="s">
        <v>460</v>
      </c>
      <c r="B466" s="1" t="s">
        <v>1045</v>
      </c>
      <c r="C466" s="1" t="s">
        <v>1045</v>
      </c>
      <c r="E466" s="1" t="s">
        <v>1523</v>
      </c>
    </row>
    <row r="467" spans="1:5">
      <c r="A467" s="1" t="s">
        <v>461</v>
      </c>
      <c r="B467" s="1" t="s">
        <v>1046</v>
      </c>
      <c r="C467" s="1" t="s">
        <v>1046</v>
      </c>
      <c r="E467" s="1" t="s">
        <v>1523</v>
      </c>
    </row>
    <row r="468" spans="1:5">
      <c r="A468" s="1" t="s">
        <v>462</v>
      </c>
      <c r="B468" s="1" t="s">
        <v>1047</v>
      </c>
      <c r="C468" s="1" t="s">
        <v>1047</v>
      </c>
      <c r="E468" s="1" t="s">
        <v>1523</v>
      </c>
    </row>
    <row r="469" spans="1:5">
      <c r="A469" s="1" t="s">
        <v>463</v>
      </c>
      <c r="B469" s="1" t="s">
        <v>1048</v>
      </c>
      <c r="C469" s="1" t="s">
        <v>1048</v>
      </c>
      <c r="E469" s="1" t="s">
        <v>1523</v>
      </c>
    </row>
    <row r="470" spans="1:5">
      <c r="A470" s="1" t="s">
        <v>464</v>
      </c>
      <c r="B470" s="1" t="s">
        <v>1049</v>
      </c>
      <c r="C470" s="1" t="s">
        <v>1049</v>
      </c>
      <c r="E470" s="1" t="s">
        <v>1523</v>
      </c>
    </row>
    <row r="471" spans="1:5">
      <c r="A471" s="1" t="s">
        <v>465</v>
      </c>
      <c r="B471" s="1" t="s">
        <v>1050</v>
      </c>
      <c r="C471" s="1" t="s">
        <v>1050</v>
      </c>
      <c r="E471" s="1" t="s">
        <v>1523</v>
      </c>
    </row>
    <row r="472" spans="1:5">
      <c r="A472" s="4" t="s">
        <v>466</v>
      </c>
      <c r="B472" s="1" t="s">
        <v>1051</v>
      </c>
      <c r="C472" s="1" t="s">
        <v>1051</v>
      </c>
      <c r="D472" s="1" t="s">
        <v>1516</v>
      </c>
      <c r="E472" s="1" t="s">
        <v>1523</v>
      </c>
    </row>
    <row r="473" spans="1:5">
      <c r="A473" s="4" t="s">
        <v>467</v>
      </c>
      <c r="B473" s="1" t="s">
        <v>1052</v>
      </c>
      <c r="C473" s="1" t="s">
        <v>1052</v>
      </c>
      <c r="D473" s="1" t="s">
        <v>156</v>
      </c>
      <c r="E473" s="1" t="s">
        <v>1523</v>
      </c>
    </row>
    <row r="474" spans="1:5">
      <c r="A474" s="1" t="s">
        <v>468</v>
      </c>
      <c r="B474" s="1" t="s">
        <v>1053</v>
      </c>
      <c r="C474" s="1" t="s">
        <v>1053</v>
      </c>
      <c r="E474" s="1" t="s">
        <v>1523</v>
      </c>
    </row>
    <row r="475" spans="1:5">
      <c r="A475" s="1" t="s">
        <v>469</v>
      </c>
      <c r="B475" s="1" t="s">
        <v>1054</v>
      </c>
      <c r="C475" s="1" t="s">
        <v>1054</v>
      </c>
      <c r="E475" s="1" t="s">
        <v>1523</v>
      </c>
    </row>
    <row r="476" spans="1:5">
      <c r="A476" s="1" t="s">
        <v>470</v>
      </c>
      <c r="B476" s="1" t="s">
        <v>1055</v>
      </c>
      <c r="C476" s="1" t="s">
        <v>1055</v>
      </c>
      <c r="E476" s="1" t="s">
        <v>1523</v>
      </c>
    </row>
    <row r="477" spans="1:5">
      <c r="A477" s="1" t="s">
        <v>471</v>
      </c>
      <c r="B477" s="1" t="s">
        <v>1056</v>
      </c>
      <c r="C477" s="1" t="s">
        <v>1056</v>
      </c>
      <c r="E477" s="1" t="s">
        <v>1523</v>
      </c>
    </row>
    <row r="478" spans="1:5">
      <c r="A478" s="1" t="s">
        <v>472</v>
      </c>
      <c r="B478" s="1" t="s">
        <v>1057</v>
      </c>
      <c r="C478" s="1" t="s">
        <v>1057</v>
      </c>
      <c r="E478" s="1" t="s">
        <v>1523</v>
      </c>
    </row>
    <row r="479" spans="1:5">
      <c r="A479" s="1" t="s">
        <v>473</v>
      </c>
      <c r="B479" s="1" t="s">
        <v>1058</v>
      </c>
      <c r="C479" s="1" t="s">
        <v>1058</v>
      </c>
      <c r="E479" s="1" t="s">
        <v>1523</v>
      </c>
    </row>
    <row r="480" spans="1:5">
      <c r="A480" s="1" t="s">
        <v>474</v>
      </c>
      <c r="B480" s="1" t="s">
        <v>1059</v>
      </c>
      <c r="C480" s="1" t="s">
        <v>1429</v>
      </c>
      <c r="E480" s="1" t="s">
        <v>1523</v>
      </c>
    </row>
    <row r="481" spans="1:5">
      <c r="A481" s="1" t="s">
        <v>475</v>
      </c>
      <c r="B481" s="1" t="s">
        <v>1060</v>
      </c>
      <c r="C481" s="1" t="s">
        <v>1430</v>
      </c>
      <c r="E481" s="1" t="s">
        <v>1523</v>
      </c>
    </row>
    <row r="482" spans="1:5">
      <c r="A482" s="1" t="s">
        <v>476</v>
      </c>
      <c r="B482" s="1" t="s">
        <v>1061</v>
      </c>
      <c r="C482" s="1" t="s">
        <v>1061</v>
      </c>
      <c r="E482" s="1" t="s">
        <v>1523</v>
      </c>
    </row>
    <row r="483" spans="1:5">
      <c r="A483" s="1" t="s">
        <v>477</v>
      </c>
      <c r="B483" s="1" t="s">
        <v>1062</v>
      </c>
      <c r="C483" s="1" t="s">
        <v>1062</v>
      </c>
      <c r="E483" s="1" t="s">
        <v>1523</v>
      </c>
    </row>
    <row r="484" spans="1:5">
      <c r="A484" s="1" t="s">
        <v>478</v>
      </c>
      <c r="B484" s="1" t="s">
        <v>1063</v>
      </c>
      <c r="C484" s="1" t="s">
        <v>1063</v>
      </c>
      <c r="E484" s="1" t="s">
        <v>1523</v>
      </c>
    </row>
    <row r="485" spans="1:5">
      <c r="A485" s="1" t="s">
        <v>479</v>
      </c>
      <c r="B485" s="1" t="s">
        <v>1064</v>
      </c>
      <c r="C485" s="1" t="s">
        <v>1064</v>
      </c>
      <c r="E485" s="1" t="s">
        <v>1523</v>
      </c>
    </row>
    <row r="486" spans="1:5">
      <c r="A486" s="1" t="s">
        <v>480</v>
      </c>
      <c r="B486" s="1" t="s">
        <v>1065</v>
      </c>
      <c r="C486" s="1" t="s">
        <v>1065</v>
      </c>
      <c r="E486" s="1" t="s">
        <v>1523</v>
      </c>
    </row>
    <row r="487" spans="1:5">
      <c r="A487" s="1" t="s">
        <v>481</v>
      </c>
      <c r="B487" s="1" t="s">
        <v>1066</v>
      </c>
      <c r="C487" s="1" t="s">
        <v>1066</v>
      </c>
      <c r="E487" s="1" t="s">
        <v>1523</v>
      </c>
    </row>
    <row r="488" spans="1:5">
      <c r="A488" s="1" t="s">
        <v>482</v>
      </c>
      <c r="B488" s="1" t="s">
        <v>1067</v>
      </c>
      <c r="C488" s="1" t="s">
        <v>1067</v>
      </c>
      <c r="E488" s="1" t="s">
        <v>1523</v>
      </c>
    </row>
    <row r="489" spans="1:5">
      <c r="A489" s="1" t="s">
        <v>483</v>
      </c>
      <c r="B489" s="1" t="s">
        <v>1068</v>
      </c>
      <c r="C489" s="1" t="s">
        <v>1068</v>
      </c>
      <c r="E489" s="1" t="s">
        <v>1523</v>
      </c>
    </row>
    <row r="490" spans="1:5">
      <c r="A490" s="1" t="s">
        <v>484</v>
      </c>
      <c r="B490" s="1" t="s">
        <v>1069</v>
      </c>
      <c r="C490" s="1" t="s">
        <v>1069</v>
      </c>
      <c r="E490" s="1" t="s">
        <v>1523</v>
      </c>
    </row>
    <row r="491" spans="1:5">
      <c r="A491" s="1" t="s">
        <v>485</v>
      </c>
      <c r="B491" s="1" t="s">
        <v>1070</v>
      </c>
      <c r="C491" s="1" t="s">
        <v>1070</v>
      </c>
      <c r="E491" s="1" t="s">
        <v>1523</v>
      </c>
    </row>
    <row r="492" spans="1:5">
      <c r="A492" s="1" t="s">
        <v>486</v>
      </c>
      <c r="B492" s="1" t="s">
        <v>1071</v>
      </c>
      <c r="C492" s="1" t="s">
        <v>1071</v>
      </c>
      <c r="E492" s="1" t="s">
        <v>1523</v>
      </c>
    </row>
    <row r="493" spans="1:5">
      <c r="A493" s="1" t="s">
        <v>487</v>
      </c>
      <c r="B493" s="1" t="s">
        <v>1072</v>
      </c>
      <c r="C493" s="1" t="s">
        <v>1072</v>
      </c>
      <c r="E493" s="1" t="s">
        <v>1523</v>
      </c>
    </row>
    <row r="494" spans="1:5">
      <c r="A494" s="1" t="s">
        <v>488</v>
      </c>
      <c r="B494" s="1" t="s">
        <v>1073</v>
      </c>
      <c r="C494" s="1" t="s">
        <v>1073</v>
      </c>
      <c r="E494" s="1" t="s">
        <v>1523</v>
      </c>
    </row>
    <row r="495" spans="1:5">
      <c r="A495" s="1" t="s">
        <v>489</v>
      </c>
      <c r="B495" s="1" t="s">
        <v>1074</v>
      </c>
      <c r="C495" s="1" t="s">
        <v>1074</v>
      </c>
      <c r="E495" s="1" t="s">
        <v>1523</v>
      </c>
    </row>
    <row r="496" spans="1:5">
      <c r="A496" s="1" t="s">
        <v>490</v>
      </c>
      <c r="B496" s="1" t="s">
        <v>1075</v>
      </c>
      <c r="C496" s="1" t="s">
        <v>1075</v>
      </c>
      <c r="E496" s="1" t="s">
        <v>1523</v>
      </c>
    </row>
    <row r="497" spans="1:5">
      <c r="A497" s="1" t="s">
        <v>491</v>
      </c>
      <c r="B497" s="1" t="s">
        <v>1076</v>
      </c>
      <c r="C497" s="1" t="s">
        <v>1076</v>
      </c>
      <c r="E497" s="1" t="s">
        <v>1523</v>
      </c>
    </row>
    <row r="498" spans="1:5">
      <c r="A498" s="1" t="s">
        <v>492</v>
      </c>
      <c r="B498" s="1" t="s">
        <v>1077</v>
      </c>
      <c r="C498" s="1" t="s">
        <v>1077</v>
      </c>
      <c r="E498" s="1" t="s">
        <v>1523</v>
      </c>
    </row>
    <row r="499" spans="1:5">
      <c r="A499" s="1" t="s">
        <v>493</v>
      </c>
      <c r="B499" s="1" t="s">
        <v>1078</v>
      </c>
      <c r="C499" s="1" t="s">
        <v>1078</v>
      </c>
      <c r="E499" s="1" t="s">
        <v>1523</v>
      </c>
    </row>
    <row r="500" spans="1:5">
      <c r="A500" s="1" t="s">
        <v>494</v>
      </c>
      <c r="B500" s="1" t="s">
        <v>1079</v>
      </c>
      <c r="C500" s="1" t="s">
        <v>1079</v>
      </c>
      <c r="E500" s="1" t="s">
        <v>1523</v>
      </c>
    </row>
    <row r="501" spans="1:5">
      <c r="A501" s="1" t="s">
        <v>495</v>
      </c>
      <c r="B501" s="1" t="s">
        <v>1080</v>
      </c>
      <c r="C501" s="1" t="s">
        <v>1080</v>
      </c>
      <c r="E501" s="1" t="s">
        <v>1523</v>
      </c>
    </row>
    <row r="502" spans="1:5">
      <c r="A502" s="1" t="s">
        <v>496</v>
      </c>
      <c r="B502" s="1" t="s">
        <v>1081</v>
      </c>
      <c r="C502" s="1" t="s">
        <v>1081</v>
      </c>
      <c r="E502" s="1" t="s">
        <v>1523</v>
      </c>
    </row>
    <row r="503" spans="1:5">
      <c r="A503" s="1" t="s">
        <v>497</v>
      </c>
      <c r="B503" s="1" t="s">
        <v>1082</v>
      </c>
      <c r="C503" s="1" t="s">
        <v>1082</v>
      </c>
      <c r="E503" s="1" t="s">
        <v>1523</v>
      </c>
    </row>
    <row r="504" spans="1:5">
      <c r="A504" s="1" t="s">
        <v>498</v>
      </c>
      <c r="B504" s="1" t="s">
        <v>1083</v>
      </c>
      <c r="C504" s="1" t="s">
        <v>1431</v>
      </c>
      <c r="E504" s="1" t="s">
        <v>1523</v>
      </c>
    </row>
    <row r="505" spans="1:5">
      <c r="A505" s="1" t="s">
        <v>499</v>
      </c>
      <c r="B505" s="1" t="s">
        <v>1084</v>
      </c>
      <c r="C505" s="1" t="s">
        <v>1432</v>
      </c>
      <c r="E505" s="1" t="s">
        <v>1523</v>
      </c>
    </row>
    <row r="506" spans="1:5">
      <c r="A506" s="1" t="s">
        <v>500</v>
      </c>
      <c r="B506" s="1" t="s">
        <v>1085</v>
      </c>
      <c r="C506" s="1" t="s">
        <v>1433</v>
      </c>
      <c r="E506" s="1" t="s">
        <v>1523</v>
      </c>
    </row>
    <row r="507" spans="1:5">
      <c r="A507" s="1" t="s">
        <v>501</v>
      </c>
      <c r="B507" s="1" t="s">
        <v>1086</v>
      </c>
      <c r="C507" s="1" t="s">
        <v>1434</v>
      </c>
      <c r="E507" s="1" t="s">
        <v>1523</v>
      </c>
    </row>
    <row r="508" spans="1:5">
      <c r="A508" s="1" t="s">
        <v>502</v>
      </c>
      <c r="B508" s="1" t="s">
        <v>1087</v>
      </c>
      <c r="C508" s="1" t="s">
        <v>1435</v>
      </c>
      <c r="E508" s="1" t="s">
        <v>1523</v>
      </c>
    </row>
    <row r="509" spans="1:5">
      <c r="A509" s="1" t="s">
        <v>503</v>
      </c>
      <c r="B509" s="1" t="s">
        <v>1084</v>
      </c>
      <c r="C509" s="1" t="s">
        <v>1436</v>
      </c>
      <c r="E509" s="1" t="s">
        <v>1523</v>
      </c>
    </row>
    <row r="510" spans="1:5">
      <c r="A510" s="1" t="s">
        <v>504</v>
      </c>
      <c r="B510" s="1" t="s">
        <v>1085</v>
      </c>
      <c r="C510" s="1" t="s">
        <v>1437</v>
      </c>
      <c r="E510" s="1" t="s">
        <v>1523</v>
      </c>
    </row>
    <row r="511" spans="1:5">
      <c r="A511" s="1" t="s">
        <v>505</v>
      </c>
      <c r="B511" s="1" t="s">
        <v>1086</v>
      </c>
      <c r="C511" s="1" t="s">
        <v>1438</v>
      </c>
      <c r="E511" s="1" t="s">
        <v>1523</v>
      </c>
    </row>
    <row r="512" spans="1:5">
      <c r="A512" s="1" t="s">
        <v>506</v>
      </c>
      <c r="B512" s="1" t="s">
        <v>1087</v>
      </c>
      <c r="C512" s="1" t="s">
        <v>1439</v>
      </c>
      <c r="E512" s="1" t="s">
        <v>1523</v>
      </c>
    </row>
    <row r="513" spans="1:5">
      <c r="A513" s="1" t="s">
        <v>507</v>
      </c>
      <c r="B513" s="1" t="s">
        <v>1084</v>
      </c>
      <c r="C513" s="1" t="s">
        <v>1440</v>
      </c>
      <c r="E513" s="1" t="s">
        <v>1523</v>
      </c>
    </row>
    <row r="514" spans="1:5">
      <c r="A514" s="1" t="s">
        <v>508</v>
      </c>
      <c r="B514" s="1" t="s">
        <v>1085</v>
      </c>
      <c r="C514" s="1" t="s">
        <v>1441</v>
      </c>
      <c r="E514" s="1" t="s">
        <v>1523</v>
      </c>
    </row>
    <row r="515" spans="1:5">
      <c r="A515" s="1" t="s">
        <v>509</v>
      </c>
      <c r="B515" s="1" t="s">
        <v>1086</v>
      </c>
      <c r="C515" s="1" t="s">
        <v>1442</v>
      </c>
      <c r="E515" s="1" t="s">
        <v>1523</v>
      </c>
    </row>
    <row r="516" spans="1:5">
      <c r="A516" s="1" t="s">
        <v>510</v>
      </c>
      <c r="B516" s="1" t="s">
        <v>1087</v>
      </c>
      <c r="C516" s="1" t="s">
        <v>1443</v>
      </c>
      <c r="E516" s="1" t="s">
        <v>1523</v>
      </c>
    </row>
    <row r="517" spans="1:5">
      <c r="A517" s="1" t="s">
        <v>511</v>
      </c>
      <c r="B517" s="1" t="s">
        <v>1084</v>
      </c>
      <c r="C517" s="1" t="s">
        <v>1444</v>
      </c>
      <c r="E517" s="1" t="s">
        <v>1523</v>
      </c>
    </row>
    <row r="518" spans="1:5">
      <c r="A518" s="1" t="s">
        <v>512</v>
      </c>
      <c r="B518" s="1" t="s">
        <v>1085</v>
      </c>
      <c r="C518" s="1" t="s">
        <v>1445</v>
      </c>
      <c r="E518" s="1" t="s">
        <v>1523</v>
      </c>
    </row>
    <row r="519" spans="1:5">
      <c r="A519" s="1" t="s">
        <v>513</v>
      </c>
      <c r="B519" s="1" t="s">
        <v>1086</v>
      </c>
      <c r="C519" s="1" t="s">
        <v>1446</v>
      </c>
      <c r="E519" s="1" t="s">
        <v>1523</v>
      </c>
    </row>
    <row r="520" spans="1:5">
      <c r="A520" s="1" t="s">
        <v>514</v>
      </c>
      <c r="B520" s="1" t="s">
        <v>1087</v>
      </c>
      <c r="C520" s="1" t="s">
        <v>1447</v>
      </c>
      <c r="E520" s="1" t="s">
        <v>1523</v>
      </c>
    </row>
    <row r="521" spans="1:5">
      <c r="A521" s="1" t="s">
        <v>515</v>
      </c>
      <c r="B521" s="1" t="s">
        <v>1084</v>
      </c>
      <c r="C521" s="1" t="s">
        <v>1448</v>
      </c>
      <c r="E521" s="1" t="s">
        <v>1523</v>
      </c>
    </row>
    <row r="522" spans="1:5">
      <c r="A522" s="1" t="s">
        <v>516</v>
      </c>
      <c r="B522" s="1" t="s">
        <v>1085</v>
      </c>
      <c r="C522" s="1" t="s">
        <v>1449</v>
      </c>
      <c r="E522" s="1" t="s">
        <v>1523</v>
      </c>
    </row>
    <row r="523" spans="1:5">
      <c r="A523" s="1" t="s">
        <v>517</v>
      </c>
      <c r="B523" s="1" t="s">
        <v>1086</v>
      </c>
      <c r="C523" s="1" t="s">
        <v>1450</v>
      </c>
      <c r="E523" s="1" t="s">
        <v>1523</v>
      </c>
    </row>
    <row r="524" spans="1:5">
      <c r="A524" s="1" t="s">
        <v>518</v>
      </c>
      <c r="B524" s="1" t="s">
        <v>1087</v>
      </c>
      <c r="C524" s="1" t="s">
        <v>1451</v>
      </c>
      <c r="E524" s="1" t="s">
        <v>1523</v>
      </c>
    </row>
    <row r="525" spans="1:5">
      <c r="A525" s="1" t="s">
        <v>519</v>
      </c>
      <c r="B525" s="1" t="s">
        <v>1083</v>
      </c>
      <c r="C525" s="1" t="s">
        <v>1452</v>
      </c>
      <c r="E525" s="1" t="s">
        <v>1523</v>
      </c>
    </row>
    <row r="526" spans="1:5">
      <c r="A526" s="1" t="s">
        <v>520</v>
      </c>
      <c r="B526" s="1" t="s">
        <v>1088</v>
      </c>
      <c r="C526" s="1" t="s">
        <v>1453</v>
      </c>
      <c r="E526" s="1" t="s">
        <v>1523</v>
      </c>
    </row>
    <row r="527" spans="1:5">
      <c r="A527" s="1" t="s">
        <v>521</v>
      </c>
      <c r="B527" s="1" t="s">
        <v>1089</v>
      </c>
      <c r="C527" s="1" t="s">
        <v>1454</v>
      </c>
      <c r="E527" s="1" t="s">
        <v>1523</v>
      </c>
    </row>
    <row r="528" spans="1:5">
      <c r="A528" s="1" t="s">
        <v>522</v>
      </c>
      <c r="B528" s="1" t="s">
        <v>1090</v>
      </c>
      <c r="C528" s="1" t="s">
        <v>1455</v>
      </c>
      <c r="E528" s="1" t="s">
        <v>1523</v>
      </c>
    </row>
    <row r="529" spans="1:5">
      <c r="A529" s="1" t="s">
        <v>523</v>
      </c>
      <c r="B529" s="1" t="s">
        <v>1091</v>
      </c>
      <c r="C529" s="1" t="s">
        <v>1456</v>
      </c>
      <c r="E529" s="1" t="s">
        <v>1523</v>
      </c>
    </row>
    <row r="530" spans="1:5">
      <c r="A530" s="1" t="s">
        <v>524</v>
      </c>
      <c r="B530" s="1" t="s">
        <v>1088</v>
      </c>
      <c r="C530" s="1" t="s">
        <v>1457</v>
      </c>
      <c r="E530" s="1" t="s">
        <v>1523</v>
      </c>
    </row>
    <row r="531" spans="1:5">
      <c r="A531" s="1" t="s">
        <v>525</v>
      </c>
      <c r="B531" s="1" t="s">
        <v>1089</v>
      </c>
      <c r="C531" s="1" t="s">
        <v>1458</v>
      </c>
      <c r="E531" s="1" t="s">
        <v>1523</v>
      </c>
    </row>
    <row r="532" spans="1:5">
      <c r="A532" s="1" t="s">
        <v>526</v>
      </c>
      <c r="B532" s="1" t="s">
        <v>1090</v>
      </c>
      <c r="C532" s="1" t="s">
        <v>1459</v>
      </c>
      <c r="E532" s="1" t="s">
        <v>1523</v>
      </c>
    </row>
    <row r="533" spans="1:5">
      <c r="A533" s="1" t="s">
        <v>527</v>
      </c>
      <c r="B533" s="1" t="s">
        <v>1091</v>
      </c>
      <c r="C533" s="1" t="s">
        <v>1460</v>
      </c>
      <c r="E533" s="1" t="s">
        <v>1523</v>
      </c>
    </row>
    <row r="534" spans="1:5">
      <c r="A534" s="1" t="s">
        <v>528</v>
      </c>
      <c r="B534" s="1" t="s">
        <v>1088</v>
      </c>
      <c r="C534" s="1" t="s">
        <v>1461</v>
      </c>
      <c r="E534" s="1" t="s">
        <v>1523</v>
      </c>
    </row>
    <row r="535" spans="1:5">
      <c r="A535" s="1" t="s">
        <v>529</v>
      </c>
      <c r="B535" s="1" t="s">
        <v>1089</v>
      </c>
      <c r="C535" s="1" t="s">
        <v>1462</v>
      </c>
      <c r="E535" s="1" t="s">
        <v>1523</v>
      </c>
    </row>
    <row r="536" spans="1:5">
      <c r="A536" s="1" t="s">
        <v>530</v>
      </c>
      <c r="B536" s="1" t="s">
        <v>1090</v>
      </c>
      <c r="C536" s="1" t="s">
        <v>1463</v>
      </c>
      <c r="E536" s="1" t="s">
        <v>1523</v>
      </c>
    </row>
    <row r="537" spans="1:5">
      <c r="A537" s="1" t="s">
        <v>531</v>
      </c>
      <c r="B537" s="1" t="s">
        <v>1091</v>
      </c>
      <c r="C537" s="1" t="s">
        <v>1464</v>
      </c>
      <c r="E537" s="1" t="s">
        <v>1523</v>
      </c>
    </row>
    <row r="538" spans="1:5">
      <c r="A538" s="1" t="s">
        <v>532</v>
      </c>
      <c r="B538" s="1" t="s">
        <v>1088</v>
      </c>
      <c r="C538" s="1" t="s">
        <v>1465</v>
      </c>
      <c r="E538" s="1" t="s">
        <v>1523</v>
      </c>
    </row>
    <row r="539" spans="1:5">
      <c r="A539" s="1" t="s">
        <v>533</v>
      </c>
      <c r="B539" s="1" t="s">
        <v>1089</v>
      </c>
      <c r="C539" s="1" t="s">
        <v>1466</v>
      </c>
      <c r="E539" s="1" t="s">
        <v>1523</v>
      </c>
    </row>
    <row r="540" spans="1:5">
      <c r="A540" s="1" t="s">
        <v>534</v>
      </c>
      <c r="B540" s="1" t="s">
        <v>1090</v>
      </c>
      <c r="C540" s="1" t="s">
        <v>1467</v>
      </c>
      <c r="E540" s="1" t="s">
        <v>1523</v>
      </c>
    </row>
    <row r="541" spans="1:5">
      <c r="A541" s="1" t="s">
        <v>535</v>
      </c>
      <c r="B541" s="1" t="s">
        <v>1091</v>
      </c>
      <c r="C541" s="1" t="s">
        <v>1468</v>
      </c>
      <c r="E541" s="1" t="s">
        <v>1523</v>
      </c>
    </row>
    <row r="542" spans="1:5">
      <c r="A542" s="1" t="s">
        <v>536</v>
      </c>
      <c r="B542" s="1" t="s">
        <v>1088</v>
      </c>
      <c r="C542" s="1" t="s">
        <v>1469</v>
      </c>
      <c r="E542" s="1" t="s">
        <v>1523</v>
      </c>
    </row>
    <row r="543" spans="1:5">
      <c r="A543" s="1" t="s">
        <v>537</v>
      </c>
      <c r="B543" s="1" t="s">
        <v>1089</v>
      </c>
      <c r="C543" s="1" t="s">
        <v>1470</v>
      </c>
      <c r="E543" s="1" t="s">
        <v>1523</v>
      </c>
    </row>
    <row r="544" spans="1:5">
      <c r="A544" s="1" t="s">
        <v>538</v>
      </c>
      <c r="B544" s="1" t="s">
        <v>1090</v>
      </c>
      <c r="C544" s="1" t="s">
        <v>1471</v>
      </c>
      <c r="E544" s="1" t="s">
        <v>1523</v>
      </c>
    </row>
    <row r="545" spans="1:5">
      <c r="A545" s="1" t="s">
        <v>539</v>
      </c>
      <c r="B545" s="1" t="s">
        <v>1091</v>
      </c>
      <c r="C545" s="1" t="s">
        <v>1472</v>
      </c>
      <c r="E545" s="1" t="s">
        <v>1523</v>
      </c>
    </row>
    <row r="546" spans="1:5">
      <c r="A546" s="1" t="s">
        <v>540</v>
      </c>
      <c r="B546" s="1" t="s">
        <v>1083</v>
      </c>
      <c r="C546" s="1" t="s">
        <v>1473</v>
      </c>
      <c r="E546" s="1" t="s">
        <v>1523</v>
      </c>
    </row>
    <row r="547" spans="1:5">
      <c r="A547" s="1" t="s">
        <v>541</v>
      </c>
      <c r="B547" s="1" t="s">
        <v>1092</v>
      </c>
      <c r="C547" s="1" t="s">
        <v>1474</v>
      </c>
      <c r="E547" s="1" t="s">
        <v>1523</v>
      </c>
    </row>
    <row r="548" spans="1:5">
      <c r="A548" s="1" t="s">
        <v>542</v>
      </c>
      <c r="B548" s="1" t="s">
        <v>1093</v>
      </c>
      <c r="C548" s="1" t="s">
        <v>1475</v>
      </c>
      <c r="E548" s="1" t="s">
        <v>1523</v>
      </c>
    </row>
    <row r="549" spans="1:5">
      <c r="A549" s="1" t="s">
        <v>543</v>
      </c>
      <c r="B549" s="1" t="s">
        <v>1094</v>
      </c>
      <c r="C549" s="1" t="s">
        <v>1476</v>
      </c>
      <c r="E549" s="1" t="s">
        <v>1523</v>
      </c>
    </row>
    <row r="550" spans="1:5">
      <c r="A550" s="1" t="s">
        <v>544</v>
      </c>
      <c r="B550" s="1" t="s">
        <v>1095</v>
      </c>
      <c r="C550" s="1" t="s">
        <v>1477</v>
      </c>
      <c r="E550" s="1" t="s">
        <v>1523</v>
      </c>
    </row>
    <row r="551" spans="1:5">
      <c r="A551" s="1" t="s">
        <v>545</v>
      </c>
      <c r="B551" s="1" t="s">
        <v>1092</v>
      </c>
      <c r="C551" s="1" t="s">
        <v>1478</v>
      </c>
      <c r="E551" s="1" t="s">
        <v>1523</v>
      </c>
    </row>
    <row r="552" spans="1:5">
      <c r="A552" s="1" t="s">
        <v>546</v>
      </c>
      <c r="B552" s="1" t="s">
        <v>1093</v>
      </c>
      <c r="C552" s="1" t="s">
        <v>1479</v>
      </c>
      <c r="E552" s="1" t="s">
        <v>1523</v>
      </c>
    </row>
    <row r="553" spans="1:5">
      <c r="A553" s="1" t="s">
        <v>547</v>
      </c>
      <c r="B553" s="1" t="s">
        <v>1094</v>
      </c>
      <c r="C553" s="1" t="s">
        <v>1480</v>
      </c>
      <c r="E553" s="1" t="s">
        <v>1523</v>
      </c>
    </row>
    <row r="554" spans="1:5">
      <c r="A554" s="1" t="s">
        <v>548</v>
      </c>
      <c r="B554" s="1" t="s">
        <v>1095</v>
      </c>
      <c r="C554" s="1" t="s">
        <v>1481</v>
      </c>
      <c r="E554" s="1" t="s">
        <v>1523</v>
      </c>
    </row>
    <row r="555" spans="1:5">
      <c r="A555" s="1" t="s">
        <v>549</v>
      </c>
      <c r="B555" s="1" t="s">
        <v>1092</v>
      </c>
      <c r="C555" s="1" t="s">
        <v>1482</v>
      </c>
      <c r="E555" s="1" t="s">
        <v>1523</v>
      </c>
    </row>
    <row r="556" spans="1:5">
      <c r="A556" s="1" t="s">
        <v>550</v>
      </c>
      <c r="B556" s="1" t="s">
        <v>1093</v>
      </c>
      <c r="C556" s="1" t="s">
        <v>1483</v>
      </c>
      <c r="E556" s="1" t="s">
        <v>1523</v>
      </c>
    </row>
    <row r="557" spans="1:5">
      <c r="A557" s="1" t="s">
        <v>551</v>
      </c>
      <c r="B557" s="1" t="s">
        <v>1094</v>
      </c>
      <c r="C557" s="1" t="s">
        <v>1484</v>
      </c>
      <c r="E557" s="1" t="s">
        <v>1523</v>
      </c>
    </row>
    <row r="558" spans="1:5">
      <c r="A558" s="1" t="s">
        <v>552</v>
      </c>
      <c r="B558" s="1" t="s">
        <v>1095</v>
      </c>
      <c r="C558" s="1" t="s">
        <v>1485</v>
      </c>
      <c r="E558" s="1" t="s">
        <v>1523</v>
      </c>
    </row>
    <row r="559" spans="1:5">
      <c r="A559" s="1" t="s">
        <v>553</v>
      </c>
      <c r="B559" s="1" t="s">
        <v>1092</v>
      </c>
      <c r="C559" s="1" t="s">
        <v>1486</v>
      </c>
      <c r="E559" s="1" t="s">
        <v>1523</v>
      </c>
    </row>
    <row r="560" spans="1:5">
      <c r="A560" s="1" t="s">
        <v>554</v>
      </c>
      <c r="B560" s="1" t="s">
        <v>1093</v>
      </c>
      <c r="C560" s="1" t="s">
        <v>1487</v>
      </c>
      <c r="E560" s="1" t="s">
        <v>1523</v>
      </c>
    </row>
    <row r="561" spans="1:5">
      <c r="A561" s="1" t="s">
        <v>555</v>
      </c>
      <c r="B561" s="1" t="s">
        <v>1094</v>
      </c>
      <c r="C561" s="1" t="s">
        <v>1488</v>
      </c>
      <c r="E561" s="1" t="s">
        <v>1523</v>
      </c>
    </row>
    <row r="562" spans="1:5">
      <c r="A562" s="1" t="s">
        <v>556</v>
      </c>
      <c r="B562" s="1" t="s">
        <v>1095</v>
      </c>
      <c r="C562" s="1" t="s">
        <v>1489</v>
      </c>
      <c r="E562" s="1" t="s">
        <v>1523</v>
      </c>
    </row>
    <row r="563" spans="1:5">
      <c r="A563" s="1" t="s">
        <v>557</v>
      </c>
      <c r="B563" s="1" t="s">
        <v>1092</v>
      </c>
      <c r="C563" s="1" t="s">
        <v>1490</v>
      </c>
      <c r="E563" s="1" t="s">
        <v>1523</v>
      </c>
    </row>
    <row r="564" spans="1:5">
      <c r="A564" s="1" t="s">
        <v>558</v>
      </c>
      <c r="B564" s="1" t="s">
        <v>1093</v>
      </c>
      <c r="C564" s="1" t="s">
        <v>1491</v>
      </c>
      <c r="E564" s="1" t="s">
        <v>1523</v>
      </c>
    </row>
    <row r="565" spans="1:5">
      <c r="A565" s="1" t="s">
        <v>559</v>
      </c>
      <c r="B565" s="1" t="s">
        <v>1094</v>
      </c>
      <c r="C565" s="1" t="s">
        <v>1492</v>
      </c>
      <c r="E565" s="1" t="s">
        <v>1523</v>
      </c>
    </row>
    <row r="566" spans="1:5">
      <c r="A566" s="1" t="s">
        <v>560</v>
      </c>
      <c r="B566" s="1" t="s">
        <v>1095</v>
      </c>
      <c r="C566" s="1" t="s">
        <v>1493</v>
      </c>
      <c r="E566" s="1" t="s">
        <v>1523</v>
      </c>
    </row>
    <row r="567" spans="1:5">
      <c r="A567" s="1" t="s">
        <v>561</v>
      </c>
      <c r="B567" s="1" t="s">
        <v>1096</v>
      </c>
      <c r="C567" s="1" t="s">
        <v>1096</v>
      </c>
      <c r="E567" s="1" t="s">
        <v>1523</v>
      </c>
    </row>
    <row r="568" spans="1:5">
      <c r="A568" s="1" t="s">
        <v>562</v>
      </c>
      <c r="B568" s="1" t="s">
        <v>1097</v>
      </c>
      <c r="C568" s="1" t="s">
        <v>1494</v>
      </c>
      <c r="E568" s="1" t="s">
        <v>1523</v>
      </c>
    </row>
    <row r="569" spans="1:5">
      <c r="A569" s="1" t="s">
        <v>563</v>
      </c>
      <c r="B569" s="1" t="s">
        <v>1098</v>
      </c>
      <c r="C569" s="1" t="s">
        <v>1495</v>
      </c>
      <c r="E569" s="1" t="s">
        <v>1523</v>
      </c>
    </row>
    <row r="570" spans="1:5">
      <c r="A570" s="1" t="s">
        <v>564</v>
      </c>
      <c r="B570" s="1" t="s">
        <v>1099</v>
      </c>
      <c r="C570" s="1" t="s">
        <v>1496</v>
      </c>
      <c r="E570" s="1" t="s">
        <v>1523</v>
      </c>
    </row>
    <row r="571" spans="1:5">
      <c r="A571" s="1" t="s">
        <v>565</v>
      </c>
      <c r="B571" s="1" t="s">
        <v>1097</v>
      </c>
      <c r="C571" s="1" t="s">
        <v>1497</v>
      </c>
      <c r="E571" s="1" t="s">
        <v>1523</v>
      </c>
    </row>
    <row r="572" spans="1:5">
      <c r="A572" s="1" t="s">
        <v>566</v>
      </c>
      <c r="B572" s="1" t="s">
        <v>1098</v>
      </c>
      <c r="C572" s="1" t="s">
        <v>1498</v>
      </c>
      <c r="E572" s="1" t="s">
        <v>1523</v>
      </c>
    </row>
    <row r="573" spans="1:5">
      <c r="A573" s="1" t="s">
        <v>567</v>
      </c>
      <c r="B573" s="1" t="s">
        <v>1099</v>
      </c>
      <c r="C573" s="1" t="s">
        <v>1499</v>
      </c>
      <c r="E573" s="1" t="s">
        <v>1523</v>
      </c>
    </row>
    <row r="574" spans="1:5">
      <c r="A574" s="1" t="s">
        <v>568</v>
      </c>
      <c r="B574" s="1" t="s">
        <v>1097</v>
      </c>
      <c r="C574" s="1" t="s">
        <v>1500</v>
      </c>
      <c r="E574" s="1" t="s">
        <v>1523</v>
      </c>
    </row>
    <row r="575" spans="1:5">
      <c r="A575" s="1" t="s">
        <v>569</v>
      </c>
      <c r="B575" s="1" t="s">
        <v>1098</v>
      </c>
      <c r="C575" s="1" t="s">
        <v>1501</v>
      </c>
      <c r="E575" s="1" t="s">
        <v>1523</v>
      </c>
    </row>
    <row r="576" spans="1:5">
      <c r="A576" s="1" t="s">
        <v>570</v>
      </c>
      <c r="B576" s="1" t="s">
        <v>1099</v>
      </c>
      <c r="C576" s="1" t="s">
        <v>1502</v>
      </c>
      <c r="E576" s="1" t="s">
        <v>1523</v>
      </c>
    </row>
    <row r="577" spans="1:5">
      <c r="A577" s="1" t="s">
        <v>571</v>
      </c>
      <c r="B577" s="1" t="s">
        <v>1097</v>
      </c>
      <c r="C577" s="1" t="s">
        <v>1503</v>
      </c>
      <c r="E577" s="1" t="s">
        <v>1523</v>
      </c>
    </row>
    <row r="578" spans="1:5">
      <c r="A578" s="1" t="s">
        <v>572</v>
      </c>
      <c r="B578" s="1" t="s">
        <v>1098</v>
      </c>
      <c r="C578" s="1" t="s">
        <v>1504</v>
      </c>
      <c r="E578" s="1" t="s">
        <v>1523</v>
      </c>
    </row>
    <row r="579" spans="1:5">
      <c r="A579" s="1" t="s">
        <v>573</v>
      </c>
      <c r="B579" s="1" t="s">
        <v>1099</v>
      </c>
      <c r="C579" s="1" t="s">
        <v>1505</v>
      </c>
      <c r="E579" s="1" t="s">
        <v>1523</v>
      </c>
    </row>
    <row r="580" spans="1:5">
      <c r="A580" s="1" t="s">
        <v>574</v>
      </c>
      <c r="B580" s="1" t="s">
        <v>1100</v>
      </c>
      <c r="C580" s="1" t="s">
        <v>1506</v>
      </c>
      <c r="E580" s="1" t="s">
        <v>1523</v>
      </c>
    </row>
    <row r="581" spans="1:5">
      <c r="A581" s="1" t="s">
        <v>575</v>
      </c>
      <c r="B581" s="1" t="s">
        <v>1100</v>
      </c>
      <c r="C581" s="1" t="s">
        <v>1507</v>
      </c>
      <c r="E581" s="1" t="s">
        <v>1523</v>
      </c>
    </row>
    <row r="582" spans="1:5">
      <c r="A582" s="1" t="s">
        <v>576</v>
      </c>
      <c r="B582" s="1" t="s">
        <v>1100</v>
      </c>
      <c r="C582" s="1" t="s">
        <v>1508</v>
      </c>
      <c r="E582" s="1" t="s">
        <v>1523</v>
      </c>
    </row>
    <row r="583" spans="1:5">
      <c r="A583" s="1" t="s">
        <v>577</v>
      </c>
      <c r="B583" s="1" t="s">
        <v>1100</v>
      </c>
      <c r="C583" s="1" t="s">
        <v>1509</v>
      </c>
      <c r="E583" s="1" t="s">
        <v>1523</v>
      </c>
    </row>
  </sheetData>
  <autoFilter ref="A1:E1"/>
  <pageMargins left="0.7" right="0.7" top="0.75" bottom="0.75" header="0.3" footer="0.3"/>
  <pageSetup paperSize="9" orientation="portrait" horizontalDpi="300" verticalDpi="3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2020 </vt:lpstr>
      <vt:lpstr>2021</vt:lpstr>
      <vt:lpstr>2019</vt:lpstr>
      <vt:lpstr>2019 (2)</vt:lpstr>
      <vt:lpstr>Sheet2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XinyueChen</dc:creator>
  <cp:lastModifiedBy>Mercy XinMiao</cp:lastModifiedBy>
  <dcterms:created xsi:type="dcterms:W3CDTF">2017-01-25T01:13:11Z</dcterms:created>
  <dcterms:modified xsi:type="dcterms:W3CDTF">2022-07-05T04:33:09Z</dcterms:modified>
</cp:coreProperties>
</file>