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1C01B104-FBEF-4451-A5DC-67018FBA80D0}" xr6:coauthVersionLast="47" xr6:coauthVersionMax="47" xr10:uidLastSave="{00000000-0000-0000-0000-000000000000}"/>
  <bookViews>
    <workbookView xWindow="348" yWindow="1884" windowWidth="17280" windowHeight="9252" xr2:uid="{00000000-000D-0000-FFFF-FFFF00000000}"/>
  </bookViews>
  <sheets>
    <sheet name="财务报表" sheetId="3" r:id="rId1"/>
    <sheet name="基础信息" sheetId="1" r:id="rId2"/>
  </sheets>
  <externalReferences>
    <externalReference r:id="rId3"/>
  </externalReferences>
  <definedNames>
    <definedName name="_xlnm._FilterDatabase" localSheetId="0" hidden="1">财务报表!$A$1:$ZU$1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O42" i="3" l="1"/>
  <c r="UF42" i="3"/>
  <c r="SW42" i="3"/>
  <c r="UO42" i="3"/>
  <c r="TB42" i="3"/>
  <c r="TL22" i="3"/>
  <c r="TW22" i="3"/>
  <c r="VE42" i="3"/>
  <c r="UL22" i="3"/>
  <c r="UY42" i="3"/>
  <c r="TP42" i="3"/>
  <c r="VI22" i="3"/>
  <c r="TZ22" i="3"/>
  <c r="VN42" i="3"/>
  <c r="SV42" i="3"/>
  <c r="TG42" i="3"/>
  <c r="TJ22" i="3"/>
  <c r="VB42" i="3"/>
  <c r="TS42" i="3"/>
  <c r="TO42" i="3"/>
  <c r="SQ42" i="3"/>
  <c r="UP42" i="3"/>
  <c r="VH42" i="3"/>
  <c r="US42" i="3"/>
  <c r="UM22" i="3"/>
  <c r="TC42" i="3"/>
  <c r="UV22" i="3"/>
  <c r="TM22" i="3"/>
  <c r="TH42" i="3"/>
  <c r="TR22" i="3"/>
  <c r="SZ22" i="3"/>
  <c r="SP22" i="3"/>
  <c r="SS42" i="3"/>
  <c r="SO42" i="3"/>
  <c r="VO22" i="3"/>
  <c r="UF22" i="3"/>
  <c r="SW22" i="3"/>
  <c r="VE22" i="3"/>
  <c r="UG42" i="3"/>
  <c r="VL22" i="3"/>
  <c r="UL42" i="3"/>
  <c r="TY42" i="3"/>
  <c r="SP42" i="3"/>
  <c r="UI22" i="3"/>
  <c r="SX22" i="3"/>
  <c r="UR42" i="3"/>
  <c r="TF42" i="3"/>
  <c r="TV22" i="3"/>
  <c r="UA42" i="3"/>
  <c r="TB22" i="3"/>
  <c r="SU22" i="3"/>
  <c r="VF42" i="3"/>
  <c r="UZ22" i="3"/>
  <c r="UY22" i="3"/>
  <c r="TG22" i="3"/>
  <c r="UI42" i="3"/>
  <c r="TD22" i="3"/>
  <c r="TS22" i="3"/>
  <c r="VK42" i="3"/>
  <c r="UB42" i="3"/>
  <c r="UM42" i="3"/>
  <c r="VL42" i="3"/>
  <c r="UT42" i="3"/>
  <c r="UJ42" i="3"/>
  <c r="TI22" i="3"/>
  <c r="UJ22" i="3"/>
  <c r="TC22" i="3"/>
  <c r="UU42" i="3"/>
  <c r="TL42" i="3"/>
  <c r="TX22" i="3"/>
  <c r="UW22" i="3"/>
  <c r="UE22" i="3"/>
  <c r="TU22" i="3"/>
  <c r="UO22" i="3"/>
  <c r="TF22" i="3"/>
  <c r="UX42" i="3"/>
  <c r="VH22" i="3"/>
  <c r="UN22" i="3"/>
  <c r="SY22" i="3"/>
  <c r="UE42" i="3"/>
  <c r="SR42" i="3"/>
  <c r="VD22" i="3"/>
  <c r="UD22" i="3"/>
  <c r="SN42" i="3"/>
  <c r="VI42" i="3"/>
  <c r="TA22" i="3"/>
  <c r="TY22" i="3"/>
  <c r="UH42" i="3"/>
  <c r="SY42" i="3"/>
  <c r="UR22" i="3"/>
  <c r="SQ22" i="3"/>
  <c r="TP22" i="3"/>
  <c r="TM42" i="3"/>
  <c r="VG42" i="3"/>
  <c r="TX42" i="3"/>
  <c r="SS22" i="3"/>
  <c r="TR42" i="3"/>
  <c r="VK22" i="3"/>
  <c r="UB22" i="3"/>
  <c r="VC22" i="3"/>
  <c r="SZ42" i="3"/>
  <c r="VJ22" i="3"/>
  <c r="SN22" i="3"/>
  <c r="VD42" i="3"/>
  <c r="TU42" i="3"/>
  <c r="VN22" i="3"/>
  <c r="VF22" i="3"/>
  <c r="SU42" i="3"/>
  <c r="UH22" i="3"/>
  <c r="UQ42" i="3"/>
  <c r="UC22" i="3"/>
  <c r="UK22" i="3"/>
  <c r="SR22" i="3"/>
  <c r="TD42" i="3"/>
  <c r="UG22" i="3"/>
  <c r="TT42" i="3"/>
  <c r="TE42" i="3"/>
  <c r="US22" i="3"/>
  <c r="TI42" i="3"/>
  <c r="UX22" i="3"/>
  <c r="TO22" i="3"/>
  <c r="TV42" i="3"/>
  <c r="UK42" i="3"/>
  <c r="UU22" i="3"/>
  <c r="UN42" i="3"/>
  <c r="UV42" i="3"/>
  <c r="VM42" i="3"/>
  <c r="UD42" i="3"/>
  <c r="VA42" i="3"/>
  <c r="SO22" i="3"/>
  <c r="SX42" i="3"/>
  <c r="TK42" i="3"/>
  <c r="TK22" i="3"/>
  <c r="VC42" i="3"/>
  <c r="UA22" i="3"/>
  <c r="UW42" i="3"/>
  <c r="TN42" i="3"/>
  <c r="VG22" i="3"/>
  <c r="VA22" i="3"/>
  <c r="VJ42" i="3"/>
  <c r="SV22" i="3"/>
  <c r="UQ22" i="3"/>
  <c r="TH22" i="3"/>
  <c r="UZ42" i="3"/>
  <c r="TQ42" i="3"/>
  <c r="VB22" i="3"/>
  <c r="TA42" i="3"/>
  <c r="UT22" i="3"/>
  <c r="TE22" i="3"/>
  <c r="TT22" i="3"/>
  <c r="UC42" i="3"/>
  <c r="ST22" i="3"/>
  <c r="TZ42" i="3"/>
  <c r="VM22" i="3"/>
  <c r="TN22" i="3"/>
  <c r="TW42" i="3"/>
  <c r="TQ22" i="3"/>
  <c r="UP22" i="3"/>
  <c r="TJ42" i="3"/>
  <c r="ST4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如需修改，请使用Excel插件-Wind-函数-编辑函数</t>
        </r>
      </text>
    </comment>
    <comment ref="F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如需修改，请使用Excel插件-Wind-函数-编辑函数</t>
        </r>
      </text>
    </comment>
    <comment ref="G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如需修改，请使用Excel插件-Wind-函数-编辑函数</t>
        </r>
      </text>
    </comment>
    <comment ref="H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如需修改，请使用Excel插件-Wind-函数-编辑函数</t>
        </r>
      </text>
    </comment>
    <comment ref="I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<sst xmlns="http://schemas.openxmlformats.org/spreadsheetml/2006/main" count="1520" uniqueCount="932">
  <si>
    <t>代码</t>
  </si>
  <si>
    <t>名称</t>
  </si>
  <si>
    <t>证券简称</t>
  </si>
  <si>
    <t>所属申万行业名称
[行业级别]一级行业</t>
  </si>
  <si>
    <t>所属申万行业名称
[行业级别]二级行业</t>
  </si>
  <si>
    <t>所属Wind行业名称
[行业级别]一级行业</t>
  </si>
  <si>
    <t>所属Wind行业名称
[行业级别]二级行业</t>
  </si>
  <si>
    <t>所属Wind行业名称
[行业级别]三级行业</t>
  </si>
  <si>
    <t>所属Wind行业名称
[行业级别]四级行业</t>
  </si>
  <si>
    <t>公司简介</t>
  </si>
  <si>
    <t>证券代码</t>
  </si>
  <si>
    <t>公司属性
[交易日期]2022-04-27</t>
  </si>
  <si>
    <t>公司中文名称</t>
  </si>
  <si>
    <t>主体最新信用评级日期</t>
  </si>
  <si>
    <t>主体信用评级评级机构
[交易日期] 最新收盘日
[评级对象类型] 主体信用评级
[评级机构] 国内评级机构(除中债资信)</t>
  </si>
  <si>
    <t>主体信用评级展望
[交易日期] 最新收盘日
[评级对象类型] 主体信用评级
[评级机构] 国内评级机构(除中债资信)</t>
  </si>
  <si>
    <t>主体信用评级
[交易日期] 最新收盘日
[评级机构] 国内评级机构(除中债资信)
[评级对象类型] 主体信用评级</t>
  </si>
  <si>
    <t>Code</t>
  </si>
  <si>
    <t>Name</t>
  </si>
  <si>
    <t>sec_name</t>
  </si>
  <si>
    <t>industry_sw</t>
  </si>
  <si>
    <t>industry_gics</t>
  </si>
  <si>
    <t>briefing</t>
  </si>
  <si>
    <t>trade_code</t>
  </si>
  <si>
    <t>nature1</t>
  </si>
  <si>
    <t>comp_name</t>
  </si>
  <si>
    <t>grade_date</t>
  </si>
  <si>
    <t>code</t>
  </si>
  <si>
    <t>BS_0101</t>
  </si>
  <si>
    <t>BS_0102</t>
  </si>
  <si>
    <t>BS_0103</t>
  </si>
  <si>
    <t>BS_0104</t>
  </si>
  <si>
    <t>BS_0108</t>
  </si>
  <si>
    <t>BS_0105</t>
  </si>
  <si>
    <t>BS_0119</t>
  </si>
  <si>
    <t>BS_0107</t>
  </si>
  <si>
    <t>BS_0106</t>
  </si>
  <si>
    <t>BS_0109</t>
  </si>
  <si>
    <t>consumptive_bio_assets</t>
  </si>
  <si>
    <t>BS_0112</t>
  </si>
  <si>
    <t>BS_0110</t>
  </si>
  <si>
    <t>BS_0111</t>
  </si>
  <si>
    <t>BS_0114_1</t>
  </si>
  <si>
    <t>BS_0114_2</t>
  </si>
  <si>
    <t>BS_0115</t>
  </si>
  <si>
    <t>BS_0114_3</t>
  </si>
  <si>
    <t>BS_0114_4</t>
  </si>
  <si>
    <t>BS_0114_5</t>
  </si>
  <si>
    <t>BS_0114_7</t>
  </si>
  <si>
    <t>BS_0116</t>
  </si>
  <si>
    <t>BS_0113</t>
  </si>
  <si>
    <t>BS_0148</t>
  </si>
  <si>
    <t>BS_0148_1</t>
  </si>
  <si>
    <t>BS_0191</t>
  </si>
  <si>
    <t>BS_0219</t>
  </si>
  <si>
    <t>BS_0220</t>
  </si>
  <si>
    <t>BS_0202</t>
  </si>
  <si>
    <t>BS_0203</t>
  </si>
  <si>
    <t>BS_0206</t>
  </si>
  <si>
    <t>BS_0205</t>
  </si>
  <si>
    <t>BS_0204</t>
  </si>
  <si>
    <t>BS_0207</t>
  </si>
  <si>
    <t>BS_0209</t>
  </si>
  <si>
    <t>BS_0208</t>
  </si>
  <si>
    <t>BS_0210</t>
  </si>
  <si>
    <t>BS_0211</t>
  </si>
  <si>
    <t>BS_0212</t>
  </si>
  <si>
    <t>BS_0213</t>
  </si>
  <si>
    <t>BS_0214</t>
  </si>
  <si>
    <t>BS_0215</t>
  </si>
  <si>
    <t>BS_0216</t>
  </si>
  <si>
    <t>BS_0217</t>
  </si>
  <si>
    <t>BS_0201</t>
  </si>
  <si>
    <t>BS_0218</t>
  </si>
  <si>
    <t>BS_0248</t>
  </si>
  <si>
    <t>BS_0248_1</t>
  </si>
  <si>
    <t>BS_0291</t>
  </si>
  <si>
    <t>BS_0221</t>
  </si>
  <si>
    <t>BS_0222</t>
  </si>
  <si>
    <t>BS_0223</t>
  </si>
  <si>
    <t>BS_0224</t>
  </si>
  <si>
    <t>BS_0225</t>
  </si>
  <si>
    <t>BS_0226</t>
  </si>
  <si>
    <t>BS_0227</t>
  </si>
  <si>
    <t>BS_0228</t>
  </si>
  <si>
    <t>BS_0229</t>
  </si>
  <si>
    <t>BS_0230</t>
  </si>
  <si>
    <t>BS_0231</t>
  </si>
  <si>
    <t>BS_0232</t>
  </si>
  <si>
    <t>BS_0233</t>
  </si>
  <si>
    <t>BS_0234</t>
  </si>
  <si>
    <t>BS_0235</t>
  </si>
  <si>
    <t>BS_0236</t>
  </si>
  <si>
    <t>BS_0237</t>
  </si>
  <si>
    <t>BS_0238</t>
  </si>
  <si>
    <t>BS_0239</t>
  </si>
  <si>
    <t>BS_0240</t>
  </si>
  <si>
    <t>BS_0348</t>
  </si>
  <si>
    <t>BS_0348_1</t>
  </si>
  <si>
    <t>BS_0299</t>
  </si>
  <si>
    <t>BS_0301</t>
  </si>
  <si>
    <t>BS_0317_8</t>
  </si>
  <si>
    <t>BS_0303</t>
  </si>
  <si>
    <t>BS_0304</t>
  </si>
  <si>
    <t>BS_0305</t>
  </si>
  <si>
    <t>BS_0307</t>
  </si>
  <si>
    <t>BS_0308</t>
  </si>
  <si>
    <t>BS_0318</t>
  </si>
  <si>
    <t>BS_0309</t>
  </si>
  <si>
    <t>BS_0310</t>
  </si>
  <si>
    <t>BS_0311</t>
  </si>
  <si>
    <t>BS_0313</t>
  </si>
  <si>
    <t>BS_0314</t>
  </si>
  <si>
    <t>BS_0414</t>
  </si>
  <si>
    <t>BS_0312</t>
  </si>
  <si>
    <t>BS_0315</t>
  </si>
  <si>
    <t>BS_0302</t>
  </si>
  <si>
    <t>BS_0317_5</t>
  </si>
  <si>
    <t>BS_0317_6</t>
  </si>
  <si>
    <t>BS_0317_7</t>
  </si>
  <si>
    <t>BS_0306</t>
  </si>
  <si>
    <t>BS_0317_1</t>
  </si>
  <si>
    <t>BS_0317_2</t>
  </si>
  <si>
    <t>BS_0317_3</t>
  </si>
  <si>
    <t>BS_0317_4</t>
  </si>
  <si>
    <t>BS_0316</t>
  </si>
  <si>
    <t>BS_0448</t>
  </si>
  <si>
    <t>BS_0448_1</t>
  </si>
  <si>
    <t>BS_0391</t>
  </si>
  <si>
    <t>BS_0401</t>
  </si>
  <si>
    <t>BS_0402</t>
  </si>
  <si>
    <t>BS_0403</t>
  </si>
  <si>
    <t>BS_0410</t>
  </si>
  <si>
    <t>BS_0404</t>
  </si>
  <si>
    <t>BS_0405</t>
  </si>
  <si>
    <t>BS_0406</t>
  </si>
  <si>
    <t>BS_0407</t>
  </si>
  <si>
    <t>BS_0408</t>
  </si>
  <si>
    <t>BS_0548</t>
  </si>
  <si>
    <t>BS_0548_1</t>
  </si>
  <si>
    <t>BS_0491</t>
  </si>
  <si>
    <t>BS_0411</t>
  </si>
  <si>
    <t>BS_0412</t>
  </si>
  <si>
    <t>BS_0413</t>
  </si>
  <si>
    <t>BS_0415</t>
  </si>
  <si>
    <t>BS_0416</t>
  </si>
  <si>
    <t>BS_0417</t>
  </si>
  <si>
    <t>BS_0418</t>
  </si>
  <si>
    <t>BS_0419</t>
  </si>
  <si>
    <t>BS_0420</t>
  </si>
  <si>
    <t>BS_0421</t>
  </si>
  <si>
    <t>BS_0422</t>
  </si>
  <si>
    <t>BS_0423</t>
  </si>
  <si>
    <t>BS_0424</t>
  </si>
  <si>
    <t>BS_0425</t>
  </si>
  <si>
    <t>BS_0426</t>
  </si>
  <si>
    <t>BS_0427</t>
  </si>
  <si>
    <t>BS_0428</t>
  </si>
  <si>
    <t>BS_0648</t>
  </si>
  <si>
    <t>BS_0648_1</t>
  </si>
  <si>
    <t>BS_0499</t>
  </si>
  <si>
    <t>BS_0501</t>
  </si>
  <si>
    <t>BS_0702</t>
  </si>
  <si>
    <t>BS_0703</t>
  </si>
  <si>
    <t>BS_0502</t>
  </si>
  <si>
    <t>BS_0505</t>
  </si>
  <si>
    <t>BS_0507</t>
  </si>
  <si>
    <t>BS_0503</t>
  </si>
  <si>
    <t>BS_0708</t>
  </si>
  <si>
    <t>BS_0504</t>
  </si>
  <si>
    <t>BS_0506</t>
  </si>
  <si>
    <t>BS_0508</t>
  </si>
  <si>
    <t>BS_0509</t>
  </si>
  <si>
    <t>BS_0748</t>
  </si>
  <si>
    <t>BS_0748_1</t>
  </si>
  <si>
    <t>BS_0510</t>
  </si>
  <si>
    <t>BS_0511</t>
  </si>
  <si>
    <t>BS_0591</t>
  </si>
  <si>
    <t>BS_0848</t>
  </si>
  <si>
    <t>BS_0848_1</t>
  </si>
  <si>
    <t>BS_0592</t>
  </si>
  <si>
    <t>PF_0101</t>
  </si>
  <si>
    <t>PF_0102</t>
  </si>
  <si>
    <t>PF_0102_1</t>
  </si>
  <si>
    <t>PF_0102_2</t>
  </si>
  <si>
    <t>PF_0102_3</t>
  </si>
  <si>
    <t>PF_0102_4</t>
  </si>
  <si>
    <t>PF_0102_5</t>
  </si>
  <si>
    <t>PF_0102_6</t>
  </si>
  <si>
    <t>PF_0102_7</t>
  </si>
  <si>
    <t>PF_0102_8</t>
  </si>
  <si>
    <t>PF_0102_9</t>
  </si>
  <si>
    <t>PF_0102_10</t>
  </si>
  <si>
    <t>PF_0102_11</t>
  </si>
  <si>
    <t>PF_0102_12</t>
  </si>
  <si>
    <t>PF_0102_13</t>
  </si>
  <si>
    <t>PF_0102_14</t>
  </si>
  <si>
    <t>PF_0106</t>
  </si>
  <si>
    <t>PF_0107</t>
  </si>
  <si>
    <t>PF_0108_1</t>
  </si>
  <si>
    <t>PF_0108_2</t>
  </si>
  <si>
    <t>PF_0109</t>
  </si>
  <si>
    <t>PF_0115</t>
  </si>
  <si>
    <t>PF_0116</t>
  </si>
  <si>
    <t>PF_0117</t>
  </si>
  <si>
    <t>PF_0118</t>
  </si>
  <si>
    <t>PF_0119</t>
  </si>
  <si>
    <t>PF_0108_3</t>
  </si>
  <si>
    <t>PF_0108_4</t>
  </si>
  <si>
    <t>PF_0108_5</t>
  </si>
  <si>
    <t>PF_0108_6</t>
  </si>
  <si>
    <t>PF_0108_7</t>
  </si>
  <si>
    <t>PF_0110</t>
  </si>
  <si>
    <t>PF_0111</t>
  </si>
  <si>
    <t>PF_0112</t>
  </si>
  <si>
    <t>PF_0113</t>
  </si>
  <si>
    <t>PF_0114</t>
  </si>
  <si>
    <t>PF_0121</t>
  </si>
  <si>
    <t>PF_0122</t>
  </si>
  <si>
    <t>incl_inc_invest_assoc_jv_entp</t>
  </si>
  <si>
    <t>PF_0124</t>
  </si>
  <si>
    <t>PF_0123</t>
  </si>
  <si>
    <t>PF_0120</t>
  </si>
  <si>
    <t>IS_0348</t>
  </si>
  <si>
    <t>IS_0348_1</t>
  </si>
  <si>
    <t>PF_0125</t>
  </si>
  <si>
    <t>PF_0126</t>
  </si>
  <si>
    <t>PF_0127</t>
  </si>
  <si>
    <t>PF_0128</t>
  </si>
  <si>
    <t>IS_0448</t>
  </si>
  <si>
    <t>IS_0448_1</t>
  </si>
  <si>
    <t>PF_0129</t>
  </si>
  <si>
    <t>PF_0130</t>
  </si>
  <si>
    <t>PF_0131</t>
  </si>
  <si>
    <t>IS_0548</t>
  </si>
  <si>
    <t>IS_0548_1</t>
  </si>
  <si>
    <t>PF_0132</t>
  </si>
  <si>
    <t>PF_0132_1</t>
  </si>
  <si>
    <t>PF_0132_2</t>
  </si>
  <si>
    <t>PF_0133</t>
  </si>
  <si>
    <t>PF_0134</t>
  </si>
  <si>
    <t>s_fa_eps_basic</t>
  </si>
  <si>
    <t>s_fa_eps_diluted</t>
  </si>
  <si>
    <t>PF_0135</t>
  </si>
  <si>
    <t>PF_0136</t>
  </si>
  <si>
    <t>PF_0137</t>
  </si>
  <si>
    <t>PF_0138</t>
  </si>
  <si>
    <t>CF_0101</t>
  </si>
  <si>
    <t>CF_0102</t>
  </si>
  <si>
    <t>CF_0103</t>
  </si>
  <si>
    <t>CF_0104_1</t>
  </si>
  <si>
    <t>CF_0104_2</t>
  </si>
  <si>
    <t>CF_0104_3</t>
  </si>
  <si>
    <t>CF_0104_4</t>
  </si>
  <si>
    <t>CF_0104_5</t>
  </si>
  <si>
    <t>CF_0104_6</t>
  </si>
  <si>
    <t>CF_0104_7</t>
  </si>
  <si>
    <t>CF_0104_8</t>
  </si>
  <si>
    <t>net_incr_disp_faas</t>
  </si>
  <si>
    <t>CF_0104_9</t>
  </si>
  <si>
    <t>CF_0104_10</t>
  </si>
  <si>
    <t>CF_0104_11</t>
  </si>
  <si>
    <t>CF_0148</t>
  </si>
  <si>
    <t>CF_0148_1</t>
  </si>
  <si>
    <t>CF_0105</t>
  </si>
  <si>
    <t>CF_0106_1</t>
  </si>
  <si>
    <t>CF_0106_2</t>
  </si>
  <si>
    <t>CF_0106</t>
  </si>
  <si>
    <t>CF_0107</t>
  </si>
  <si>
    <t>CF_0108</t>
  </si>
  <si>
    <t>CF_0109</t>
  </si>
  <si>
    <t>CF_0110_1</t>
  </si>
  <si>
    <t>CF_0110_2</t>
  </si>
  <si>
    <t>CF_0110_3</t>
  </si>
  <si>
    <t>CF_0110_4</t>
  </si>
  <si>
    <t>CF_0110_5</t>
  </si>
  <si>
    <t>CF_0248</t>
  </si>
  <si>
    <t>CF_0248_1</t>
  </si>
  <si>
    <t>CF_0111</t>
  </si>
  <si>
    <t>CF_0112</t>
  </si>
  <si>
    <t>CF_0113</t>
  </si>
  <si>
    <t>CF_0114</t>
  </si>
  <si>
    <t>CF_0115</t>
  </si>
  <si>
    <t>CF_0116</t>
  </si>
  <si>
    <t>CF_0117</t>
  </si>
  <si>
    <t>CF_0448</t>
  </si>
  <si>
    <t>CF_0448_1</t>
  </si>
  <si>
    <t>CF_0118</t>
  </si>
  <si>
    <t>CF_0119</t>
  </si>
  <si>
    <t>CF_0120</t>
  </si>
  <si>
    <t>net_incr_pledge_loan</t>
  </si>
  <si>
    <t>CF_0121</t>
  </si>
  <si>
    <t>CF_0122</t>
  </si>
  <si>
    <t>CF_0548</t>
  </si>
  <si>
    <t>CF_0548_1</t>
  </si>
  <si>
    <t>CF_0123</t>
  </si>
  <si>
    <t>CF_0124</t>
  </si>
  <si>
    <t>CF_0130</t>
  </si>
  <si>
    <t>incl_cash_rec_saims</t>
  </si>
  <si>
    <t>CF_0132</t>
  </si>
  <si>
    <t>CF_0133</t>
  </si>
  <si>
    <t>CF_0134</t>
  </si>
  <si>
    <t>CF_0748</t>
  </si>
  <si>
    <t>CF_0748_1</t>
  </si>
  <si>
    <t>CF_0135</t>
  </si>
  <si>
    <t>CF_0136</t>
  </si>
  <si>
    <t>CF_0137</t>
  </si>
  <si>
    <t>incl_dvd_profit_paid_sc_ms</t>
  </si>
  <si>
    <t>CF_0139</t>
  </si>
  <si>
    <t>CF_0848</t>
  </si>
  <si>
    <t>CF_0848_1</t>
  </si>
  <si>
    <t>CF_0140</t>
  </si>
  <si>
    <t>CF_0141</t>
  </si>
  <si>
    <t>CF_0142</t>
  </si>
  <si>
    <t>CF_1148</t>
  </si>
  <si>
    <t>CF_1148_1</t>
  </si>
  <si>
    <t>CF_0143</t>
  </si>
  <si>
    <t>CF_0144</t>
  </si>
  <si>
    <t>CF_0145</t>
  </si>
  <si>
    <t>IN_0101</t>
  </si>
  <si>
    <t>IN_0102</t>
  </si>
  <si>
    <t>IN_0104</t>
  </si>
  <si>
    <t>IN_0105</t>
  </si>
  <si>
    <t>IN_0106</t>
  </si>
  <si>
    <t>IN_0107</t>
  </si>
  <si>
    <t>IN_0108</t>
  </si>
  <si>
    <t>IN_0109</t>
  </si>
  <si>
    <t>IN_0110</t>
  </si>
  <si>
    <t>IN_0111</t>
  </si>
  <si>
    <t>IN_0112</t>
  </si>
  <si>
    <t>IN_0113</t>
  </si>
  <si>
    <t>IN_0114</t>
  </si>
  <si>
    <t>IN_0115</t>
  </si>
  <si>
    <t>IN_0116</t>
  </si>
  <si>
    <t>IN_0117</t>
  </si>
  <si>
    <t>IN_0118</t>
  </si>
  <si>
    <t>IN_0119</t>
  </si>
  <si>
    <t>IN_0120</t>
  </si>
  <si>
    <t>IN_0148</t>
  </si>
  <si>
    <t>IN_0148_1</t>
  </si>
  <si>
    <t>IN_0121</t>
  </si>
  <si>
    <t>IN_0122</t>
  </si>
  <si>
    <t>IN_0123</t>
  </si>
  <si>
    <t>IN_0124</t>
  </si>
  <si>
    <t>IN_0125</t>
  </si>
  <si>
    <t>IN_0126</t>
  </si>
  <si>
    <t>IN_0127</t>
  </si>
  <si>
    <t>IN_0128</t>
  </si>
  <si>
    <t>IN_0248</t>
  </si>
  <si>
    <t>IN_0248_1</t>
  </si>
  <si>
    <t>IN_0199</t>
  </si>
  <si>
    <t>stmnote_profitapr_1</t>
  </si>
  <si>
    <t>stmnote_profitapr_2</t>
  </si>
  <si>
    <t>stmnote_profitapr_3</t>
  </si>
  <si>
    <t>stmnote_profitapr_4</t>
  </si>
  <si>
    <t>stmnote_profitapr_5</t>
  </si>
  <si>
    <t>stmnote_profitapr_6</t>
  </si>
  <si>
    <t>stmnote_profitapr_8</t>
  </si>
  <si>
    <t>stmnote_profitapr_9</t>
  </si>
  <si>
    <t>stmnote_profitapr_10</t>
  </si>
  <si>
    <t>stmnote_guarantee_1</t>
  </si>
  <si>
    <t>stmnote_guarantee_2</t>
  </si>
  <si>
    <t>stmnote_guarantee_3</t>
  </si>
  <si>
    <t>stmnote_guarantee_4</t>
  </si>
  <si>
    <t>stmnote_guarantee_5</t>
  </si>
  <si>
    <t>stmnote_guarantee_6</t>
  </si>
  <si>
    <t>stmnote_associated_1</t>
  </si>
  <si>
    <t>stmnote_associated_2</t>
  </si>
  <si>
    <t>stmnote_associated_3</t>
  </si>
  <si>
    <t>stmnote_associated_4</t>
  </si>
  <si>
    <t>stmnote_associated_5</t>
  </si>
  <si>
    <t>stmnote_associated_6</t>
  </si>
  <si>
    <t>stmnote_audit_agency</t>
  </si>
  <si>
    <t>stmnote_audit_cpa</t>
  </si>
  <si>
    <t>stmnote_audit_expense</t>
  </si>
  <si>
    <t>stmnote_audit_category</t>
  </si>
  <si>
    <t>stmnote_audit_interpretation</t>
  </si>
  <si>
    <t>stmnote_inaudit_agency</t>
  </si>
  <si>
    <t>stmnote_inaudit_cpa</t>
  </si>
  <si>
    <t>stmnote_inaudit_category</t>
  </si>
  <si>
    <t>stmnote_inaudit_interpretation</t>
  </si>
  <si>
    <t>stmnote_inaudit_issuingdate</t>
  </si>
  <si>
    <t>stmnote_inv_1</t>
  </si>
  <si>
    <t>stmnote_inv_2</t>
  </si>
  <si>
    <t>stmnote_inv_3</t>
  </si>
  <si>
    <t>stmnote_inv_4</t>
  </si>
  <si>
    <t>stmnote_inv_5</t>
  </si>
  <si>
    <t>stmnote_inv_6</t>
  </si>
  <si>
    <t>stmnote_inv_7</t>
  </si>
  <si>
    <t>stmnote_inv_8</t>
  </si>
  <si>
    <t>stmnote_assetdetail_1</t>
  </si>
  <si>
    <t>stmnote_assetdetail_2</t>
  </si>
  <si>
    <t>stmnote_assetdetail_3</t>
  </si>
  <si>
    <t>stmnote_assetdetail_4</t>
  </si>
  <si>
    <t>stmnote_assetdetail_5</t>
  </si>
  <si>
    <t>stmnote_assetdetail_6</t>
  </si>
  <si>
    <t>stmnote_assetdetail_7</t>
  </si>
  <si>
    <t>stmnote_assetdetail_8</t>
  </si>
  <si>
    <t>stmnote_assetdetail_9</t>
  </si>
  <si>
    <t>stmnote_assetdetail_10</t>
  </si>
  <si>
    <t>stmnote_assetdetail_11</t>
  </si>
  <si>
    <t>stmnote_assetdetail_12</t>
  </si>
  <si>
    <t>stmnote_assetdetail_13</t>
  </si>
  <si>
    <t>stmnote_assetdetail_14</t>
  </si>
  <si>
    <t>stmnote_assetdetail_15</t>
  </si>
  <si>
    <t>stmnote_assetdetail_16</t>
  </si>
  <si>
    <t>stmnote_assetdetail_17</t>
  </si>
  <si>
    <t>stmnote_assetdetail_18</t>
  </si>
  <si>
    <t>stmnote_assetdetail_19</t>
  </si>
  <si>
    <t>stmnote_assetdetail_20</t>
  </si>
  <si>
    <t>stmnote_LandUseRights_19</t>
  </si>
  <si>
    <t>stmnote_LandUseRights_20</t>
  </si>
  <si>
    <t>stmnote_LandUseRights_21</t>
  </si>
  <si>
    <t>stmnote_LandUseRights_22</t>
  </si>
  <si>
    <t>stmnote_SPUAR_0001</t>
  </si>
  <si>
    <t>stmnote_SPUAR_0002</t>
  </si>
  <si>
    <t>stmnote_SPUAR_0003</t>
  </si>
  <si>
    <t>stmnote_SPUAR_0004</t>
  </si>
  <si>
    <t>stmnote_SPUAR_0005</t>
  </si>
  <si>
    <t>stmnote_SPUAR_0006</t>
  </si>
  <si>
    <t>stmnote_SPUAR_0007</t>
  </si>
  <si>
    <t>stmnote_SPUAR_10001</t>
  </si>
  <si>
    <t>stmnote_SPUAR_10002</t>
  </si>
  <si>
    <t>stmnote_SPUAR_10003</t>
  </si>
  <si>
    <t>stmnote_SPUAR_10004</t>
  </si>
  <si>
    <t>stmnote_SPUAR_10007</t>
  </si>
  <si>
    <t>stmnote_SPUAR_10005</t>
  </si>
  <si>
    <t>stmnote_SPUAR_10006</t>
  </si>
  <si>
    <t>stmnote_FAAviableForSale_0001</t>
  </si>
  <si>
    <t>stmnote_FAAviableForSale_0002</t>
  </si>
  <si>
    <t>stmnote_FAAviableForSale_0003</t>
  </si>
  <si>
    <t>stmnote_FAAviableForSale_0004</t>
  </si>
  <si>
    <t>stmnote_securitieslending_1</t>
  </si>
  <si>
    <t>stmnote_securitieslending_2</t>
  </si>
  <si>
    <t>stmnote_securitieslending_3</t>
  </si>
  <si>
    <t>stmnote_securitieslending_4</t>
  </si>
  <si>
    <t>stmnote_securitieslending_5</t>
  </si>
  <si>
    <t>stmnote_securitieslending_6</t>
  </si>
  <si>
    <t>stmnote_cash_deposits_1</t>
  </si>
  <si>
    <t>stmnote_cash_deposits_2</t>
  </si>
  <si>
    <t>stmnote_DPST_4405</t>
  </si>
  <si>
    <t>stmnote_DPST_4406</t>
  </si>
  <si>
    <t>stmnote_DPST_4407</t>
  </si>
  <si>
    <t>stmnote_DPST_4408</t>
  </si>
  <si>
    <t>stmnote_DPST_4409</t>
  </si>
  <si>
    <t>stmnote_DPST_4410</t>
  </si>
  <si>
    <t>stmnote_DPST_4411</t>
  </si>
  <si>
    <t>stmnote_DPST_4412</t>
  </si>
  <si>
    <t>stmnote_STBorrow_4505</t>
  </si>
  <si>
    <t>stmnote_STBorrow_4506</t>
  </si>
  <si>
    <t>stmnote_STBorrow_4507</t>
  </si>
  <si>
    <t>stmnote_STBorrow_4508</t>
  </si>
  <si>
    <t>stmnote_STBorrow_4509</t>
  </si>
  <si>
    <t>stmnote_STBorrow_4510</t>
  </si>
  <si>
    <t>stmnote_STBorrow_4511</t>
  </si>
  <si>
    <t>stmnote_STBorrow_4512</t>
  </si>
  <si>
    <t>stmnote_LTBorrow_4505</t>
  </si>
  <si>
    <t>stmnote_LTBorrow_4506</t>
  </si>
  <si>
    <t>stmnote_LTBorrow_4507</t>
  </si>
  <si>
    <t>stmnote_LTBorrow_4508</t>
  </si>
  <si>
    <t>stmnote_LTBorrow_4509</t>
  </si>
  <si>
    <t>stmnote_LTBorrow_4510</t>
  </si>
  <si>
    <t>stmnote_LTBorrow_4511</t>
  </si>
  <si>
    <t>stmnote_LTBorrow_4512</t>
  </si>
  <si>
    <t>stmnote_Borrow_4512</t>
  </si>
  <si>
    <t>stmnote_others_7636</t>
  </si>
  <si>
    <t>stmnote_others_7637</t>
  </si>
  <si>
    <t>stmnote_others_7639</t>
  </si>
  <si>
    <t>stmnote_Eoitems_6</t>
  </si>
  <si>
    <t>stmnote_Eoitems_7</t>
  </si>
  <si>
    <t>stmnote_Eoitems_8</t>
  </si>
  <si>
    <t>stmnote_Eoitems_9</t>
  </si>
  <si>
    <t>stmnote_Eoitems_10</t>
  </si>
  <si>
    <t>stmnote_Eoitems_11</t>
  </si>
  <si>
    <t>stmnote_Eoitems_12</t>
  </si>
  <si>
    <t>stmnote_Eoitems_13</t>
  </si>
  <si>
    <t>stmnote_Eoitems_14</t>
  </si>
  <si>
    <t>stmnote_Eoitems_15</t>
  </si>
  <si>
    <t>stmnote_Eoitems_16</t>
  </si>
  <si>
    <t>stmnote_Eoitems_17</t>
  </si>
  <si>
    <t>stmnote_Eoitems_18</t>
  </si>
  <si>
    <t>stmnote_Eoitems_28</t>
  </si>
  <si>
    <t>stmnote_Eoitems_29</t>
  </si>
  <si>
    <t>stmnote_Eoitems_30</t>
  </si>
  <si>
    <t>stmnote_Eoitems_31</t>
  </si>
  <si>
    <t>stmnote_Eoitems_32</t>
  </si>
  <si>
    <t>stmnote_Eoitems_33</t>
  </si>
  <si>
    <t>stmnote_Eoitems_19</t>
  </si>
  <si>
    <t>stmnote_Eoitems_20</t>
  </si>
  <si>
    <t>stmnote_Eoitems_21</t>
  </si>
  <si>
    <t>stmnote_Eoitems_22</t>
  </si>
  <si>
    <t>stmnote_Eoitems_23</t>
  </si>
  <si>
    <t>stmnote_Eoitems_24</t>
  </si>
  <si>
    <t>stmnote_ImpairmentLoss_4</t>
  </si>
  <si>
    <t>stmnote_ImpairmentLoss_5</t>
  </si>
  <si>
    <t>stmnote_ImpairmentLoss_6</t>
  </si>
  <si>
    <t>stmnote_ImpairmentLoss_7</t>
  </si>
  <si>
    <t>stmnote_ImpairmentLoss_8</t>
  </si>
  <si>
    <t>stmnote_ImpairmentLoss_9</t>
  </si>
  <si>
    <t>stmnote_finexp_4</t>
  </si>
  <si>
    <t>stmnote_finexp_5</t>
  </si>
  <si>
    <t>stmnote_finexp_13</t>
  </si>
  <si>
    <t>stmnote_finexp_6</t>
  </si>
  <si>
    <t>stmnote_finexp_7</t>
  </si>
  <si>
    <t>stmnote_finexp_8</t>
  </si>
  <si>
    <t>stmnote_RDexp_cost</t>
  </si>
  <si>
    <t>stmnote_RDexp_capital</t>
  </si>
  <si>
    <t>stmnote_Rdexp</t>
  </si>
  <si>
    <t>stmnote_Rdexptosales</t>
  </si>
  <si>
    <t>stmnote_others_7626</t>
  </si>
  <si>
    <t>stmnote_others_7627</t>
  </si>
  <si>
    <t>stmnote_others_7628</t>
  </si>
  <si>
    <t>stmnote_others_7629</t>
  </si>
  <si>
    <t>stmnote_others_7630</t>
  </si>
  <si>
    <t>stmnote_others_7631</t>
  </si>
  <si>
    <t>stmnote_others_7632</t>
  </si>
  <si>
    <t>stmnote_others_7633</t>
  </si>
  <si>
    <t>stmnote_tax</t>
  </si>
  <si>
    <t>stmnote_incometax_1</t>
  </si>
  <si>
    <t>stmnote_incometax_2</t>
  </si>
  <si>
    <t>stmnote_incometax_3</t>
  </si>
  <si>
    <t>stmnote_incometax_4</t>
  </si>
  <si>
    <t>stmnote_incometax_5</t>
  </si>
  <si>
    <t>stmnote_incometax_6</t>
  </si>
  <si>
    <t>stmnote_emplpayable_add</t>
  </si>
  <si>
    <t>stmnote_ben_eb</t>
  </si>
  <si>
    <t>stmnote_ben_sb</t>
  </si>
  <si>
    <t>stmnote_ben_add</t>
  </si>
  <si>
    <t>stmnote_ben_de</t>
  </si>
  <si>
    <t>stmnote_loans_1</t>
  </si>
  <si>
    <t>stmnote_others_4504</t>
  </si>
  <si>
    <t>segment_sales_industry</t>
    <phoneticPr fontId="0" type="noConversion"/>
  </si>
  <si>
    <t>segment_industry_item_1</t>
  </si>
  <si>
    <t>segment_industry_sales_1</t>
  </si>
  <si>
    <t>segment_industry_cost_1</t>
  </si>
  <si>
    <t>segment_industry_profit_1</t>
  </si>
  <si>
    <t>segment_industry_item_2</t>
  </si>
  <si>
    <t>segment_industry_sales_2</t>
  </si>
  <si>
    <t>segment_industry_cost_2</t>
  </si>
  <si>
    <t>segment_industry_profit_2</t>
  </si>
  <si>
    <t>segment_industry_item_3</t>
  </si>
  <si>
    <t>segment_industry_sales_3</t>
  </si>
  <si>
    <t>segment_industry_cost_3</t>
  </si>
  <si>
    <t>segment_industry_profit_3</t>
  </si>
  <si>
    <t>segment_industry_item_4</t>
  </si>
  <si>
    <t>segment_industry_sales_4</t>
  </si>
  <si>
    <t>segment_industry_cost_4</t>
  </si>
  <si>
    <t>segment_industry_profit_4</t>
  </si>
  <si>
    <t>segment_industry_item_5</t>
  </si>
  <si>
    <t>segment_industry_sales_5</t>
  </si>
  <si>
    <t>segment_industry_cost_5</t>
  </si>
  <si>
    <t>segment_industry_profit_5</t>
  </si>
  <si>
    <t>segment_sales_product</t>
  </si>
  <si>
    <t>segment_product_item_1</t>
  </si>
  <si>
    <t>segment_product_sales_1</t>
  </si>
  <si>
    <t>segment_product_cost_1</t>
  </si>
  <si>
    <t>segment_product_profit_1</t>
  </si>
  <si>
    <t>segment_product_item_2</t>
  </si>
  <si>
    <t>segment_product_sales_2</t>
  </si>
  <si>
    <t>segment_product_cost_2</t>
  </si>
  <si>
    <t>segment_product_profit_2</t>
  </si>
  <si>
    <t>segment_product_item_3</t>
  </si>
  <si>
    <t>segment_product_sales_3</t>
  </si>
  <si>
    <t>segment_product_cost_3</t>
  </si>
  <si>
    <t>segment_product_profit_3</t>
  </si>
  <si>
    <t>segment_product_item_4</t>
  </si>
  <si>
    <t>segment_product_sales_4</t>
  </si>
  <si>
    <t>segment_product_cost_4</t>
  </si>
  <si>
    <t>segment_product_profit_4</t>
  </si>
  <si>
    <t>segment_product_item_5</t>
  </si>
  <si>
    <t>segment_product_sales_5</t>
  </si>
  <si>
    <t>segment_product_cost_5</t>
  </si>
  <si>
    <t>segment_product_profit_5</t>
  </si>
  <si>
    <t>segment_sales_region</t>
  </si>
  <si>
    <t>segment_region_item_1</t>
  </si>
  <si>
    <t>segment_region_sales_1</t>
  </si>
  <si>
    <t>segment_region_cost_1</t>
  </si>
  <si>
    <t>segment_region_profit_1</t>
  </si>
  <si>
    <t>segment_region_item_2</t>
  </si>
  <si>
    <t>segment_region_sales_2</t>
  </si>
  <si>
    <t>segment_region_cost_2</t>
  </si>
  <si>
    <t>segment_region_profit_2</t>
  </si>
  <si>
    <t>segment_region_item_3</t>
  </si>
  <si>
    <t>segment_region_sales_3</t>
  </si>
  <si>
    <t>segment_region_cost_3</t>
  </si>
  <si>
    <t>segment_region_profit_3</t>
  </si>
  <si>
    <t>segment_region_item_4</t>
  </si>
  <si>
    <t>segment_region_sales_4</t>
  </si>
  <si>
    <t>segment_region_cost_4</t>
  </si>
  <si>
    <t>segment_region_profit_4</t>
  </si>
  <si>
    <t>segment_region_item_5</t>
  </si>
  <si>
    <t>segment_region_sales_5</t>
  </si>
  <si>
    <t>segment_region_cost_5</t>
  </si>
  <si>
    <t>segment_region_profit_5</t>
  </si>
  <si>
    <t>stmnote_seg_1501</t>
    <phoneticPr fontId="0" type="noConversion"/>
  </si>
  <si>
    <t>stmnote_ar_1_1</t>
  </si>
  <si>
    <t>stmnote_ar_2_1</t>
  </si>
  <si>
    <t>stmnote_ar_3_1</t>
  </si>
  <si>
    <t>stmnote_ar_1_2</t>
  </si>
  <si>
    <t>stmnote_ar_2_2</t>
  </si>
  <si>
    <t>stmnote_ar_3_2</t>
  </si>
  <si>
    <t>stmnote_ar_1_3</t>
  </si>
  <si>
    <t>stmnote_ar_2_3</t>
  </si>
  <si>
    <t>stmnote_ar_3_3</t>
  </si>
  <si>
    <t>stmnote_ar_1_4</t>
  </si>
  <si>
    <t>stmnote_ar_2_4</t>
  </si>
  <si>
    <t>stmnote_ar_3_4</t>
  </si>
  <si>
    <t>stmnote_ar_cat_0</t>
  </si>
  <si>
    <t>stmnote_ar_cat_1</t>
  </si>
  <si>
    <t>stmnote_ar_cat_2</t>
  </si>
  <si>
    <t>stmnote_ar_cat_3</t>
    <phoneticPr fontId="0" type="noConversion"/>
  </si>
  <si>
    <t>PARENTCOMPANYINCOME</t>
    <phoneticPr fontId="0" type="noConversion"/>
  </si>
  <si>
    <t>PARENTCOMPANYNETPROFIT</t>
  </si>
  <si>
    <t>PARENTCOMPANYTOTALASSETS</t>
  </si>
  <si>
    <t>PARENTCOMPANYINVESTMENT</t>
  </si>
  <si>
    <t>PARENTCOMPANYLONGEQUITY</t>
  </si>
  <si>
    <t>PARENTCOMPANYRECEIVABLES</t>
  </si>
  <si>
    <t>PARENTCOMPANYINVESTCASH</t>
  </si>
  <si>
    <t>PARENTCOMPANYCASH</t>
  </si>
  <si>
    <t>PARENTCOMRECEIVABLES</t>
  </si>
  <si>
    <t>PARENTCOMPANYPREPAID</t>
  </si>
  <si>
    <t>PARENTCOMPANYSTOCK</t>
  </si>
  <si>
    <t>PARENTCOMPANYFIXEDASSETS</t>
  </si>
  <si>
    <t>PARENTCOMPANYCONSTRUCTIONS</t>
  </si>
  <si>
    <t>PARENTCOMPANYENGINEERING</t>
  </si>
  <si>
    <t>PARENTCOMPANYINTANGIBLE</t>
  </si>
  <si>
    <t>BS_0242</t>
  </si>
  <si>
    <t>BS_0243</t>
  </si>
  <si>
    <t>BS_0244</t>
  </si>
  <si>
    <t>PF_0118_1</t>
  </si>
  <si>
    <t>PF_0139</t>
  </si>
  <si>
    <t>BS_0305_n</t>
  </si>
  <si>
    <t>stmnote_ar_cat</t>
  </si>
  <si>
    <t>BS_0117</t>
  </si>
  <si>
    <t>BS_0118</t>
  </si>
  <si>
    <t>BS_0120</t>
  </si>
  <si>
    <t>BS_0148_2</t>
  </si>
  <si>
    <t>BS_0245</t>
  </si>
  <si>
    <t>BS_0246</t>
  </si>
  <si>
    <t>BS_0247</t>
  </si>
  <si>
    <t>BS_0248_2</t>
  </si>
  <si>
    <t>BS_0249</t>
  </si>
  <si>
    <t>BS_0319</t>
  </si>
  <si>
    <t>BS_0320</t>
  </si>
  <si>
    <t>BS_0321</t>
  </si>
  <si>
    <t>BS_0348_2</t>
  </si>
  <si>
    <t>BS_0430</t>
  </si>
  <si>
    <t>BS_0431</t>
  </si>
  <si>
    <t>BS_0448_2</t>
  </si>
  <si>
    <t>BS_0548_2</t>
  </si>
  <si>
    <t>BS_0648_2</t>
  </si>
  <si>
    <t>BS_0709</t>
  </si>
  <si>
    <t>BS_0748_2</t>
  </si>
  <si>
    <t>BS_0848_2</t>
  </si>
  <si>
    <t>CF_0148_2</t>
  </si>
  <si>
    <t>CF_0248_2</t>
  </si>
  <si>
    <t>CF_0448_2</t>
  </si>
  <si>
    <t>CF_0548_2</t>
  </si>
  <si>
    <t>CF_0748_2</t>
  </si>
  <si>
    <t>CF_0848_2</t>
  </si>
  <si>
    <t>CF_1148_2</t>
  </si>
  <si>
    <t>IN_0103</t>
  </si>
  <si>
    <t>IN_0148_2</t>
  </si>
  <si>
    <t>IN_0248_2</t>
  </si>
  <si>
    <t>IS_0348_2</t>
  </si>
  <si>
    <t>IS_0448_2</t>
  </si>
  <si>
    <t>IS_0548_2</t>
  </si>
  <si>
    <t>PF_0140</t>
  </si>
  <si>
    <t>PF_0141</t>
  </si>
  <si>
    <t>PF_0142</t>
  </si>
  <si>
    <t>PF_0143</t>
  </si>
  <si>
    <t>FS_AEC_factor02</t>
  </si>
  <si>
    <t>FS_AEC_factor03</t>
  </si>
  <si>
    <t>FS_AEC_factor04</t>
  </si>
  <si>
    <t>FS_AOAO_factor01</t>
  </si>
  <si>
    <t>FS_AOAO_factor02</t>
  </si>
  <si>
    <t>FS_AOAO_factor03</t>
  </si>
  <si>
    <t>FS_AOAO_factor04</t>
  </si>
  <si>
    <t>FS_AOAO_factor05</t>
  </si>
  <si>
    <t>FS_AOAO_factor06</t>
  </si>
  <si>
    <t>FS_AOAO_factor07</t>
  </si>
  <si>
    <t>FS_AOAO_factor08</t>
  </si>
  <si>
    <t>FS_AOAO_factor09</t>
  </si>
  <si>
    <t>FS_AOAO_factor10</t>
  </si>
  <si>
    <t>FS_AOAO_factor11</t>
  </si>
  <si>
    <t>FS_AOAO_factor12</t>
  </si>
  <si>
    <t>FS_AOAO_factor13</t>
  </si>
  <si>
    <t>FS_AOAO_factor14</t>
  </si>
  <si>
    <t>MG_EP_factor01</t>
  </si>
  <si>
    <t>MG_EP_factor02</t>
  </si>
  <si>
    <t>MG_EP_factor03</t>
  </si>
  <si>
    <t>MG_EP_factor04</t>
  </si>
  <si>
    <t>MG_EP_factor05</t>
  </si>
  <si>
    <t>MG_EP_factor06</t>
  </si>
  <si>
    <t>MG_EP_factor07</t>
  </si>
  <si>
    <t>MG_EP_factor08</t>
  </si>
  <si>
    <t>MG_EP_factor09</t>
  </si>
  <si>
    <t>MG_EP_factor10</t>
  </si>
  <si>
    <t>MG_EP_factor11</t>
  </si>
  <si>
    <t>MG_EP_factor12</t>
  </si>
  <si>
    <t>MG_EP_factor13</t>
  </si>
  <si>
    <t>MG_EP_factor14</t>
  </si>
  <si>
    <t>MG_EP_factor15</t>
  </si>
  <si>
    <t>MG_EP_factor16</t>
  </si>
  <si>
    <t>MG_EP_factor17</t>
  </si>
  <si>
    <t>MG_EP_factor18</t>
  </si>
  <si>
    <t>MG_EP_factor19</t>
  </si>
  <si>
    <t>MG_GUARANTEE_factor01</t>
  </si>
  <si>
    <t>MG_GUARANTEE_factor02</t>
  </si>
  <si>
    <t>MG_GUARANTEE_factor03</t>
  </si>
  <si>
    <t>MG_GUARANTEE_factor04</t>
  </si>
  <si>
    <t>MG_GUARANTEE_factor05</t>
  </si>
  <si>
    <t>MG_GUARANTEE_factor06</t>
  </si>
  <si>
    <t>MG_GUARANTEE_factor07</t>
  </si>
  <si>
    <t>MG_LOCDU_factor01</t>
  </si>
  <si>
    <t>MG_LOCDU_factor02</t>
  </si>
  <si>
    <t>MG_LOCDU_factor03</t>
  </si>
  <si>
    <t>MG_LOCDU_factor04</t>
  </si>
  <si>
    <t>MG_LOCDU_factor05</t>
  </si>
  <si>
    <t>001229.SZ</t>
  </si>
  <si>
    <t>301121.SZ</t>
  </si>
  <si>
    <t>301197.SZ</t>
  </si>
  <si>
    <t>835985.BJ</t>
  </si>
  <si>
    <t>301095.SZ</t>
  </si>
  <si>
    <t>301308.SZ</t>
  </si>
  <si>
    <t>688373.SH</t>
  </si>
  <si>
    <t>688380.SH</t>
  </si>
  <si>
    <t>301278.SZ</t>
  </si>
  <si>
    <t>2280321.IB</t>
  </si>
  <si>
    <t>广东魅视科技股份有限公司</t>
  </si>
  <si>
    <t>重庆市紫建电子股份有限公司</t>
  </si>
  <si>
    <t>河北工大科雅能源科技股份有限公司</t>
  </si>
  <si>
    <t>唐山海泰新能科技股份有限公司</t>
  </si>
  <si>
    <t>杭州广立微电子股份有限公司</t>
  </si>
  <si>
    <t>深圳市江波龙电子股份有限公司</t>
  </si>
  <si>
    <t>上海盟科药业股份有限公司</t>
  </si>
  <si>
    <t>中微半导体(深圳)股份有限公司</t>
  </si>
  <si>
    <t>苏州快可光伏电子股份有限公司</t>
  </si>
  <si>
    <t>南通一诺城镇建设开发有限公司</t>
  </si>
  <si>
    <t>N魅视</t>
  </si>
  <si>
    <t>N紫建</t>
  </si>
  <si>
    <t>N工大</t>
  </si>
  <si>
    <t>N海泰</t>
  </si>
  <si>
    <t>N广立微</t>
  </si>
  <si>
    <t>N江波龙</t>
  </si>
  <si>
    <t>N盟科-U</t>
  </si>
  <si>
    <t>N中微</t>
  </si>
  <si>
    <t>C快可</t>
  </si>
  <si>
    <t>22南通一诺01</t>
  </si>
  <si>
    <t>广东司农会计师事务所</t>
  </si>
  <si>
    <t>连声柱,王娟</t>
  </si>
  <si>
    <t>标准无保留意见</t>
  </si>
  <si>
    <t>广东司农会计师事务所(特殊普通合伙)</t>
  </si>
  <si>
    <t/>
  </si>
  <si>
    <t>分布式系统:77.3%;其他:9.31%;中控系统:7.14%;矩阵拼接类产品:5.82%;其他业务:0.43%</t>
  </si>
  <si>
    <t>分布式系统</t>
  </si>
  <si>
    <t>其他</t>
  </si>
  <si>
    <t>中控系统</t>
  </si>
  <si>
    <t>矩阵拼接类产品</t>
  </si>
  <si>
    <t>其他业务</t>
  </si>
  <si>
    <t>华东:31.92%;华南:26.86%;华北:13.45%;西南:12.3%;西北:4.78%;境外:4.48%;华中:3.59%;东北:2.19%;其他业务(地区):0.43%</t>
  </si>
  <si>
    <t>华东</t>
  </si>
  <si>
    <t>华南</t>
  </si>
  <si>
    <t>华北</t>
  </si>
  <si>
    <t>西南</t>
  </si>
  <si>
    <t>西北</t>
  </si>
  <si>
    <t>大华会计师事务所</t>
  </si>
  <si>
    <t>吴萃柿,陈金龙</t>
  </si>
  <si>
    <t>大华会计师事务所(特殊普通合伙)</t>
  </si>
  <si>
    <t>方形电池:59.57%;扣式电池:35.19%;圆柱电池:4.39%;其他业务:0.73%;针型电池:0.12%</t>
  </si>
  <si>
    <t>方形电池</t>
  </si>
  <si>
    <t>扣式电池</t>
  </si>
  <si>
    <t>圆柱电池</t>
  </si>
  <si>
    <t>针型电池</t>
  </si>
  <si>
    <t>华南:40.32%;华东:22.43%;华中:18.62%;出口业务:15.49%;内销-其他:2.42%;其他业务(地区):0.73%</t>
  </si>
  <si>
    <t>华中</t>
  </si>
  <si>
    <t>出口业务</t>
  </si>
  <si>
    <t>内销-其他</t>
  </si>
  <si>
    <t>天健会计师事务所</t>
  </si>
  <si>
    <t>余龙,薛志娟</t>
  </si>
  <si>
    <t>天健会计师事务所(特殊普通合伙)</t>
  </si>
  <si>
    <t>热源及热力站自控系统:44.02%;热计量及二网智能平衡系统:29.49%;智慧供热应用平台:16.82%;供热维护托管:4.82%;合同能源管理:3.65%;供热运行托管:1.19%</t>
  </si>
  <si>
    <t>热源及热力站自控系统</t>
  </si>
  <si>
    <t>热计量及二网智能平衡系统</t>
  </si>
  <si>
    <t>智慧供热应用平台</t>
  </si>
  <si>
    <t>供热维护托管</t>
  </si>
  <si>
    <t>合同能源管理</t>
  </si>
  <si>
    <t>华北:52.55%;东北:13.64%;华中:12.98%;西北:12.18%;华东:8.65%</t>
  </si>
  <si>
    <t>东北</t>
  </si>
  <si>
    <t>天职国际会计师事务所</t>
  </si>
  <si>
    <t>周百鸣,解维</t>
  </si>
  <si>
    <t>自有品牌组件:84.04%;ODM组件:12.73%;加工费:2.8%;其他:0.21%;其他业务:0.2%;外购组件:0.02%</t>
  </si>
  <si>
    <t>自有品牌组件</t>
  </si>
  <si>
    <t>ODM组件</t>
  </si>
  <si>
    <t>加工费</t>
  </si>
  <si>
    <t>华东:40.55%;华北:16.74%;华南:12.6%;华中:6.74%;欧洲:5.62%;西北:4.7%;日本地区:3.1%;西南:2.87%;中国香港:2.34%;台湾地区:1.6%;其他外销地区:1.53%;东北:1.43%;其他业务(地区):0.2%</t>
  </si>
  <si>
    <t>欧洲</t>
  </si>
  <si>
    <t>黄元喜,方燕</t>
  </si>
  <si>
    <t>T4100S:46.17%;软件技术开发:22.31%;ATCompiler:7.88%;SmtCell:4.42%;DataExp:4.4%;ICSpider:3.48%;DenseArray:3.3%;TCMagic:3.17%;T4000:2.14%;T4000D:1.75%;其他测试机及配件:0.72%;其他软件工具授权:0.19%;测试服务:0.08%</t>
  </si>
  <si>
    <t>T4100S</t>
  </si>
  <si>
    <t>软件技术开发</t>
  </si>
  <si>
    <t>ATCompiler</t>
  </si>
  <si>
    <t>SmtCell</t>
  </si>
  <si>
    <t>DataExp</t>
  </si>
  <si>
    <t>中国大陆:92.23%;国外:7.77%</t>
  </si>
  <si>
    <t>中国大陆</t>
  </si>
  <si>
    <t>国外</t>
  </si>
  <si>
    <t>安永华明会计师事务所</t>
  </si>
  <si>
    <t>李剑光,曾赐花</t>
  </si>
  <si>
    <t>安永华明会计师事务所(特殊普通合伙)</t>
  </si>
  <si>
    <t>嵌入式存储:49.04%;移动存储:22.71%;固态硬盘:21.55%;内存条:6.69%;其他业务:0.01%</t>
  </si>
  <si>
    <t>嵌入式存储</t>
  </si>
  <si>
    <t>移动存储</t>
  </si>
  <si>
    <t>固态硬盘</t>
  </si>
  <si>
    <t>内存条</t>
  </si>
  <si>
    <t>境外:81.95%;中国大陆:18.05%;其他业务(地区):0.01%</t>
  </si>
  <si>
    <t>境外</t>
  </si>
  <si>
    <t>其他业务(地区)</t>
  </si>
  <si>
    <t>股份支付费用 45,390,225.31
递延收益增加 600,000.00</t>
  </si>
  <si>
    <t>普华永道中天会计师事务所</t>
  </si>
  <si>
    <t>潘振宇,胡玉琢</t>
  </si>
  <si>
    <t>普华永道中天会计师事务所(特殊普通合伙)</t>
  </si>
  <si>
    <t>销售药品制剂:100%</t>
  </si>
  <si>
    <t>销售药品制剂</t>
  </si>
  <si>
    <t>邓华明,曾祥胜</t>
  </si>
  <si>
    <t>家电控制芯片:44.2%;消费电子芯片:34.11%;电机与电池控制芯片:18.23%;传感与信号处理芯片:2.91%;其他业务:0.55%</t>
  </si>
  <si>
    <t>家电控制芯片</t>
  </si>
  <si>
    <t>消费电子芯片</t>
  </si>
  <si>
    <t>电机与电池控制芯片</t>
  </si>
  <si>
    <t>传感与信号处理芯片</t>
  </si>
  <si>
    <t>境内:99.45%;其他业务(地区):0.55%</t>
  </si>
  <si>
    <t>境内</t>
  </si>
  <si>
    <t>中审众环会计师事务所</t>
  </si>
  <si>
    <t>刘钧,胡永波</t>
  </si>
  <si>
    <t>中审众环会计师事务所(特殊普通合伙)</t>
  </si>
  <si>
    <t>光伏接线盒:78.82%;光伏连接器:19.48%;配件及其他:1.19%;其他业务:0.51%</t>
  </si>
  <si>
    <t>光伏接线盒</t>
  </si>
  <si>
    <t>光伏连接器</t>
  </si>
  <si>
    <t>配件及其他</t>
  </si>
  <si>
    <t>华东地区:72.42%;境外:22.36%;华北地区:4.17%;其他地区:0.53%;其他业务(地区):0.51%</t>
  </si>
  <si>
    <t>华东地区</t>
  </si>
  <si>
    <t>华北地区</t>
  </si>
  <si>
    <t>其他地区</t>
  </si>
  <si>
    <t>中兴华会计师事务所</t>
  </si>
  <si>
    <t>工程建设:30.46%;安置房销售:9.73%;贸易:8.45%;租赁:0.24%</t>
  </si>
  <si>
    <t>工程建设</t>
  </si>
  <si>
    <t>安置房销售</t>
  </si>
  <si>
    <t>贸易</t>
  </si>
  <si>
    <t>租赁</t>
  </si>
  <si>
    <t>分布式系统:76.78%;中控系统:10.36%;矩阵拼接类产品:7.12%;其他:5.65%;其他业务:0.09%</t>
  </si>
  <si>
    <t>华东:29.79%;华南:25.15%;华北:17.7%;西南:11.71%;境外:6.65%;华中:4.34%;西北:3.18%;东北:1.4%;其他业务(地区):0.09%</t>
  </si>
  <si>
    <t>方形电池:53.67%;扣式电池:37.56%;圆柱电池:5.66%;其他业务:1.61%;针型电池:1.51%</t>
  </si>
  <si>
    <t>华南:58.8%;华东:19.73%;出口业务:11.02%;华中:6.13%;内销-其他:2.71%;其他业务(地区):1.61%</t>
  </si>
  <si>
    <t>热源及热力站自控系统:41.93%;智慧供热应用平台:25.43%;热计量及二网智能平衡系统:21.68%;供热维护托管:6.29%;合同能源管理:2.64%;供热运行托管:1.53%;供热运营:0.5%</t>
  </si>
  <si>
    <t>华北:43.96%;华中:25.45%;东北:16.82%;西北:8.66%;华东:5.1%</t>
  </si>
  <si>
    <t>自有品牌组件:74.65%;ODM组件:13.53%;加工费:9.69%;其他:1.02%;外购组件:0.77%;其他业务:0.34%</t>
  </si>
  <si>
    <t>外购组件</t>
  </si>
  <si>
    <t>华东:40.5%;华北:19.05%;中国香港:8.81%;西南:5.96%;台湾地区:5.32%;日本地区:4.94%;西北:4.73%;华南:4.39%;欧洲:3.09%;其他外销地区:1.27%;华中:0.84%;东北:0.77%;其他业务(地区):0.34%</t>
  </si>
  <si>
    <t>中国香港</t>
  </si>
  <si>
    <t>台湾地区</t>
  </si>
  <si>
    <t>软件技术开发:49.22%;T4100S:20.9%;ATCompiler:10.37%;SmtCell:5.74%;TCMagic:3.79%;T4000D:2.8%;测试服务:1.91%;DataExp:1.57%;DenseArray:1.24%;ICSpider:1.24%;其他测试机及配件:1.13%;其他软件工具授权:0.1%</t>
  </si>
  <si>
    <t>TCMagic</t>
  </si>
  <si>
    <t>中国大陆:84.53%;国外:15.47%</t>
  </si>
  <si>
    <t>股份支付 162,029,840.00</t>
  </si>
  <si>
    <t>嵌入式存储:45.08%;固态硬盘:25.94%;移动存储:25.56%;内存条:3.37%;其他:0.05%</t>
  </si>
  <si>
    <t>境外:84.73%;中国大陆:15.26%</t>
  </si>
  <si>
    <t>股份支付费用 10,842,048.28
递延收益增加/(减少) 4,350,000.00
费用及收入合并 4,622,703.48</t>
  </si>
  <si>
    <t>家电控制芯片:56.9%;消费电子芯片:33.8%;电机与电池控制芯片:5.61%;传感与信号处理芯片:2.67%;其他业务:1.03%</t>
  </si>
  <si>
    <t>境内:98.97%;其他业务(地区):1.03%</t>
  </si>
  <si>
    <t>光伏接线盒:79.16%;光伏连接器:18.82%;配件及其他:1.36%;其他业务:0.65%</t>
  </si>
  <si>
    <t>华东地区:65.1%;境外:26.55%;华北地区:5.4%;其他地区:2.29%;其他业务(地区):0.65%</t>
  </si>
  <si>
    <t>工程建设:85.16%;贸易:10.79%;安置房销售:3.44%</t>
  </si>
  <si>
    <t>方形电池:51.27%;扣式电池:37.19%;圆柱电池:10.22%;其他业务:0.88%;针型电池:0.44%</t>
  </si>
  <si>
    <t>华南:78.1%;华东:16.65%;出口业务:2.53%;内销-其他:0.96%;华中:0.88%;其他业务(地区):0.88%</t>
  </si>
  <si>
    <t>热源及热力站自控系统:40.5%;热计量及二网智能平衡系统:27.4%;智慧供热应用平台:23.55%;供热维护托管:6.1%;供热运行托管:1.68%;供热运营:0.77%</t>
  </si>
  <si>
    <t>供热运行托管</t>
  </si>
  <si>
    <t>华北:38.67%;东北:32.52%;西北:13.26%;华中:12.6%;华东:2.96%</t>
  </si>
  <si>
    <t>自有品牌组件:61.85%;ODM组件:21.7%;加工费:11.2%;外购组件:2.81%;其他:1.49%;其他业务:0.96%</t>
  </si>
  <si>
    <t>华东:32.03%;中国香港:15.2%;华北:15.05%;欧洲:10.13%;西北:8.92%;台湾地区:5.68%;华南:5.62%;日本地区:3.99%;其他业务(地区):0.96%;其他外销地区:0.86%;西南:0.8%;华中:0.47%;东北:0.26%</t>
  </si>
  <si>
    <t>软件技术开发:45.58%;ATCompiler:20.5%;T4000:10.07%;SmtCell:7.11%;TCMagic:3.89%;测试服务:3.65%;DataExp:2.95%;DenseArray:2.26%;ICSpider:2.26%;其他测试机及配件:1.55%;其他软件工具授权:0.19%</t>
  </si>
  <si>
    <t>T4000</t>
  </si>
  <si>
    <t>中国大陆:62.63%;国外:37.37%</t>
  </si>
  <si>
    <t>股东投入成本 2,394,826.33</t>
  </si>
  <si>
    <t>嵌入式存储:42%;移动存储:33.34%;固态硬盘:24.48%;其他:0.18%</t>
  </si>
  <si>
    <t>境外:85.19%;中国大陆:14.81%</t>
  </si>
  <si>
    <t>股份支付费用 16,490,582.25
递延收益增加/(减少) 6,943,200.00 
费用及收入合并 7,671,809.22</t>
  </si>
  <si>
    <t>家电控制芯片:68.66%;消费电子芯片:27.91%;传感与信号处理芯片:2.05%;其他业务:1.31%;电机与电池控制芯片:0.08%</t>
  </si>
  <si>
    <t>境内:98.69%;其他业务(地区):1.31%</t>
  </si>
  <si>
    <t>光伏接线盒:80.28%;光伏连接器:17.23%;配件及其他:2.07%;其他业务:0.41%</t>
  </si>
  <si>
    <t>华东地区:53.09%;境外:34.98%;华北地区:8.2%;其他地区:3.32%;其他业务(地区):0.41%</t>
  </si>
  <si>
    <t>工程建设:84.5%;安置房销售:15.37%;租赁:0.13%</t>
  </si>
  <si>
    <t>分布式系统:51.85%;矩阵拼接类产品:18.22%;中控系统:16.59%;其他:13.24%;其他业务:0.1%</t>
  </si>
  <si>
    <t>华东:31.03%;华南:22.96%;华北:21.07%;西南:15.96%;西北:5.9%;华中:2.13%;东北:0.52%;境外:0.34%;其他业务(地区):0.1%</t>
  </si>
  <si>
    <t>方形电池:43.35%;圆柱电池:33.28%;扣式电池:21.48%;其他业务:1.87%;针型电池:0.02%</t>
  </si>
  <si>
    <t>华南:81.56%;华东:13.75%;出口业务:2.26%;其他业务(地区):1.87%;内销-其他:0.33%;华中:0.23%</t>
  </si>
  <si>
    <t>刘绍秋,余龙</t>
  </si>
  <si>
    <t>热源及热力站自控系统:46.23%;热计量及二网智能平衡系统:36.5%;智慧供热应用平台:9.33%;供热维护托管:4.34%;供热运行托管:1.95%;其他业务:0.83%;供热运营:0.81%</t>
  </si>
  <si>
    <t>华北:48.92%;西北:18.81%;华中:17.37%;东北:11.57%;华东:3.33%</t>
  </si>
  <si>
    <t>自有品牌组件:83.21%;加工费:7.36%;ODM组件:3.3%;外购组件:2.6%;其他:2.11%;其他业务:1.42%</t>
  </si>
  <si>
    <t>华东:46.13%;西南:14.59%;华北:8.67%;中国香港:7.62%;欧洲:5.86%;日本地区:5.51%;华南:5.1%;西北:2.12%;其他业务(地区):1.42%;东北:1.25%;华中:0.8%;台湾地区:0.66%;其他外销地区:0.28%</t>
  </si>
  <si>
    <t>软件技术开发:39.42%;T4100:18%;ATCompiler:11.26%;测试服务:8.25%;SmtCell:6.94%;DenseArray:4.42%;ICSpider:4.42%;DataExp:3.96%;TCMagic:3.08%;其他软件工具授权:0.24%</t>
  </si>
  <si>
    <t>T4100</t>
  </si>
  <si>
    <t>测试服务</t>
  </si>
  <si>
    <t>中国大陆:70.2%;国外:29.8%</t>
  </si>
  <si>
    <t>股东投入成本 7,626,002.38</t>
  </si>
  <si>
    <t>嵌入式存储:40.72%;移动存储:40.06%;固态硬盘:17.72%;其他:1.5%</t>
  </si>
  <si>
    <t>境外:85.24%;中国大陆:14.76%</t>
  </si>
  <si>
    <t>股份支付费用 23,205,042.72
递延收益增加/(减少) (14,596,700.00) 
费用及收入合并 82,816,539.26</t>
  </si>
  <si>
    <t>家电控制芯片:80.7%;消费电子芯片:14.8%;传感与信号处理芯片:2.38%;其他业务:2.12%</t>
  </si>
  <si>
    <t>境内:97.88%;其他业务(地区):2.12%</t>
  </si>
  <si>
    <t>光伏接线盒:80.6%;光伏连接器:17.91%;配件及其他:1.44%;其他业务:0.05%</t>
  </si>
  <si>
    <t>华东地区:48.34%;境外:39.8%;华北地区:5.95%;其他地区:5.86%;其他业务(地区):0.05%</t>
  </si>
  <si>
    <t>工程建设:96.89%;安置房销售:3.11%</t>
  </si>
  <si>
    <t>方形电池:59.58%;圆柱电池:35.36%;扣式电池:4.71%;其他业务:0.35%</t>
  </si>
  <si>
    <t>华南:89.27%;华东:9.43%;内销-其他:0.51%;出口业务:0.37%;其他业务(地区):0.35%;华中:0.06%</t>
  </si>
  <si>
    <t>热网监控:55.27%;计量温控:37.52%;供热服务:7.21%</t>
  </si>
  <si>
    <t>热网监控</t>
  </si>
  <si>
    <t>计量温控</t>
  </si>
  <si>
    <t>供热服务</t>
  </si>
  <si>
    <t>东北:37.41%;西北:23.37%;华北:22.35%;华东:11%;华中:5.88%</t>
  </si>
  <si>
    <t>乔国刚,尹录</t>
  </si>
  <si>
    <t>集中式太阳能电池组件收入:74.03%;分布式组件及材料收入:19.01%;加工费:5.46%;其他业务:0.82%;硅片:0.68%</t>
  </si>
  <si>
    <t>集中式太阳能电池组件收入</t>
  </si>
  <si>
    <t>分布式组件及材料收入</t>
  </si>
  <si>
    <t>硅片</t>
  </si>
  <si>
    <t>内销收入:86.03%;外销收入:13.97%</t>
  </si>
  <si>
    <t>内销收入</t>
  </si>
  <si>
    <t>外销收入</t>
  </si>
  <si>
    <t>光伏接线盒:74.38%;光伏连接器:23.53%;配件及其他:2.02%;其他业务:0.07%</t>
  </si>
  <si>
    <t>境内:72.79%;境外:27.14%;其他业务(地区):0.07%</t>
  </si>
  <si>
    <t>report_period</t>
  </si>
  <si>
    <t>s_info_compname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</si>
</sst>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"/>
    <numFmt numFmtId="177" formatCode="0.0000"/>
    <numFmt numFmtId="178" formatCode="000000"/>
    <numFmt numFmtId="179" formatCode="###,###,###,##0.0000"/>
    <numFmt numFmtId="180" formatCode="yyyy\-mm\-dd\ h:mm:ss"/>
  </numFmts>
  <fonts count="8" x14ac:knownFonts="1">
    <font>
      <sz val="11"/>
      <color theme="1"/>
      <name val="等线"/>
      <family val="2"/>
      <scheme val="minor"/>
    </font>
    <font>
      <sz val="9"/>
      <color rgb="FF000000"/>
      <name val="Arial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  <scheme val="minor"/>
    </font>
    <font>
      <sz val="8"/>
      <color rgb="FF000000"/>
      <name val="Arial"/>
      <family val="2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1" fillId="0" borderId="1" xfId="0" applyFont="1" applyBorder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76" fontId="0" fillId="0" borderId="0" xfId="0" applyNumberFormat="1"/>
    <xf numFmtId="0" fontId="3" fillId="0" borderId="0" xfId="0" applyFont="1" applyAlignment="1">
      <alignment vertical="center"/>
    </xf>
    <xf numFmtId="14" fontId="4" fillId="0" borderId="0" xfId="1" applyNumberFormat="1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4" fillId="0" borderId="0" xfId="2" applyNumberFormat="1" applyFont="1" applyFill="1" applyAlignment="1">
      <alignment vertical="center"/>
    </xf>
    <xf numFmtId="0" fontId="4" fillId="0" borderId="0" xfId="2" applyNumberFormat="1" applyFont="1" applyAlignment="1">
      <alignment vertical="center"/>
    </xf>
    <xf numFmtId="0" fontId="4" fillId="2" borderId="0" xfId="2" applyNumberFormat="1" applyFont="1" applyFill="1" applyAlignment="1">
      <alignment vertical="center"/>
    </xf>
    <xf numFmtId="0" fontId="3" fillId="3" borderId="0" xfId="0" applyFont="1" applyFill="1" applyAlignment="1">
      <alignment vertical="top"/>
    </xf>
    <xf numFmtId="0" fontId="3" fillId="4" borderId="0" xfId="0" applyFont="1" applyFill="1" applyAlignment="1">
      <alignment horizontal="left" vertical="center"/>
    </xf>
    <xf numFmtId="0" fontId="0" fillId="2" borderId="0" xfId="0" applyFill="1" applyAlignment="1"/>
    <xf numFmtId="0" fontId="0" fillId="0" borderId="0" xfId="0" applyAlignment="1">
      <alignment vertical="center"/>
    </xf>
    <xf numFmtId="177" fontId="3" fillId="0" borderId="0" xfId="0" applyNumberFormat="1" applyFont="1" applyAlignment="1">
      <alignment horizontal="right"/>
    </xf>
    <xf numFmtId="178" fontId="3" fillId="0" borderId="0" xfId="0" applyNumberFormat="1" applyFont="1" applyAlignment="1">
      <alignment horizontal="right"/>
    </xf>
    <xf numFmtId="178" fontId="3" fillId="0" borderId="0" xfId="0" applyNumberFormat="1" applyFont="1" applyAlignment="1">
      <alignment horizontal="right" wrapText="1"/>
    </xf>
    <xf numFmtId="0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178" fontId="3" fillId="0" borderId="0" xfId="0" applyNumberFormat="1" applyFont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178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/>
    </xf>
    <xf numFmtId="177" fontId="5" fillId="0" borderId="0" xfId="0" applyNumberFormat="1" applyFont="1" applyFill="1" applyAlignment="1">
      <alignment horizontal="right"/>
    </xf>
    <xf numFmtId="0" fontId="6" fillId="0" borderId="1" xfId="0" applyFont="1" applyBorder="1"/>
    <xf numFmtId="180" fontId="0" fillId="0" borderId="0" xfId="0" applyNumberFormat="1"/>
    <xf numFmtId="178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76" fontId="0" fillId="0" borderId="0" xfId="0" applyNumberFormat="1" applyAlignment="1">
      <alignment horizontal="right"/>
    </xf>
  </cellXfs>
  <cellStyles count="3">
    <cellStyle name="Normal 2" xfId="1" xr:uid="{00000000-0005-0000-0000-000000000000}"/>
    <cellStyle name="常规" xfId="0" builtinId="0"/>
    <cellStyle name="常规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loitte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U126"/>
  <sheetViews>
    <sheetView tabSelected="1" zoomScaleNormal="100" workbookViewId="0">
      <pane xSplit="4" ySplit="1" topLeftCell="ZO2" activePane="bottomRight" state="frozen"/>
      <selection pane="topRight" activeCell="E1" sqref="E1"/>
      <selection pane="bottomLeft" activeCell="A2" sqref="A2"/>
      <selection pane="bottomRight"/>
    </sheetView>
  </sheetViews>
  <sheetFormatPr defaultRowHeight="13.8" x14ac:dyDescent="0.25"/>
  <cols>
    <col min="1" max="1" width="18.109375" bestFit="1" customWidth="1"/>
    <col min="2" max="2" width="12.6640625" bestFit="1" customWidth="1"/>
    <col min="3" max="3" width="14.109375" bestFit="1" customWidth="1"/>
    <col min="4" max="4" width="13.33203125" bestFit="1" customWidth="1"/>
    <col min="5" max="5" width="16.6640625" bestFit="1" customWidth="1"/>
    <col min="6" max="6" width="15.6640625" bestFit="1" customWidth="1"/>
    <col min="7" max="7" width="14.6640625" bestFit="1" customWidth="1"/>
    <col min="8" max="10" width="15.6640625" bestFit="1" customWidth="1"/>
    <col min="11" max="11" width="14.6640625" bestFit="1" customWidth="1"/>
    <col min="12" max="12" width="11.5546875" bestFit="1" customWidth="1"/>
    <col min="13" max="13" width="13.6640625" bestFit="1" customWidth="1"/>
    <col min="14" max="14" width="16.6640625" bestFit="1" customWidth="1"/>
    <col min="15" max="15" width="23.88671875" bestFit="1" customWidth="1"/>
    <col min="16" max="18" width="11.109375" bestFit="1" customWidth="1"/>
    <col min="19" max="20" width="13" bestFit="1" customWidth="1"/>
    <col min="21" max="21" width="11.109375" bestFit="1" customWidth="1"/>
    <col min="22" max="25" width="13" bestFit="1" customWidth="1"/>
    <col min="26" max="26" width="11.109375" bestFit="1" customWidth="1"/>
    <col min="27" max="27" width="15.6640625" bestFit="1" customWidth="1"/>
    <col min="28" max="28" width="11.109375" bestFit="1" customWidth="1"/>
    <col min="29" max="29" width="13" bestFit="1" customWidth="1"/>
    <col min="30" max="30" width="16.6640625" bestFit="1" customWidth="1"/>
    <col min="31" max="32" width="11.109375" bestFit="1" customWidth="1"/>
    <col min="33" max="33" width="15.6640625" bestFit="1" customWidth="1"/>
    <col min="34" max="34" width="11.109375" bestFit="1" customWidth="1"/>
    <col min="35" max="35" width="16.6640625" bestFit="1" customWidth="1"/>
    <col min="36" max="38" width="15.6640625" bestFit="1" customWidth="1"/>
    <col min="39" max="39" width="11.109375" bestFit="1" customWidth="1"/>
    <col min="40" max="40" width="15.6640625" bestFit="1" customWidth="1"/>
    <col min="41" max="41" width="13.6640625" bestFit="1" customWidth="1"/>
    <col min="42" max="42" width="12.5546875" bestFit="1" customWidth="1"/>
    <col min="43" max="43" width="11.109375" bestFit="1" customWidth="1"/>
    <col min="44" max="44" width="15.6640625" bestFit="1" customWidth="1"/>
    <col min="45" max="45" width="12.5546875" bestFit="1" customWidth="1"/>
    <col min="46" max="49" width="14.6640625" bestFit="1" customWidth="1"/>
    <col min="50" max="50" width="15.6640625" bestFit="1" customWidth="1"/>
    <col min="51" max="51" width="11.109375" bestFit="1" customWidth="1"/>
    <col min="52" max="52" width="13" bestFit="1" customWidth="1"/>
    <col min="53" max="53" width="16.6640625" bestFit="1" customWidth="1"/>
    <col min="54" max="72" width="11.109375" bestFit="1" customWidth="1"/>
    <col min="73" max="73" width="13.6640625" bestFit="1" customWidth="1"/>
    <col min="74" max="74" width="11.109375" bestFit="1" customWidth="1"/>
    <col min="75" max="75" width="13" bestFit="1" customWidth="1"/>
    <col min="76" max="76" width="16.6640625" bestFit="1" customWidth="1"/>
    <col min="77" max="77" width="15.6640625" bestFit="1" customWidth="1"/>
    <col min="78" max="78" width="13.6640625" bestFit="1" customWidth="1"/>
    <col min="79" max="79" width="14.6640625" bestFit="1" customWidth="1"/>
    <col min="80" max="80" width="15.6640625" bestFit="1" customWidth="1"/>
    <col min="81" max="81" width="16.6640625" bestFit="1" customWidth="1"/>
    <col min="82" max="82" width="14.6640625" bestFit="1" customWidth="1"/>
    <col min="83" max="83" width="15.6640625" bestFit="1" customWidth="1"/>
    <col min="84" max="84" width="11.109375" bestFit="1" customWidth="1"/>
    <col min="85" max="85" width="14.6640625" bestFit="1" customWidth="1"/>
    <col min="86" max="86" width="13.6640625" bestFit="1" customWidth="1"/>
    <col min="87" max="87" width="15.6640625" bestFit="1" customWidth="1"/>
    <col min="88" max="90" width="11.109375" bestFit="1" customWidth="1"/>
    <col min="91" max="91" width="16.6640625" bestFit="1" customWidth="1"/>
    <col min="92" max="93" width="11.109375" bestFit="1" customWidth="1"/>
    <col min="94" max="96" width="13" bestFit="1" customWidth="1"/>
    <col min="97" max="97" width="11.109375" bestFit="1" customWidth="1"/>
    <col min="98" max="101" width="13" bestFit="1" customWidth="1"/>
    <col min="102" max="102" width="15.6640625" bestFit="1" customWidth="1"/>
    <col min="103" max="103" width="11.109375" bestFit="1" customWidth="1"/>
    <col min="104" max="104" width="13" bestFit="1" customWidth="1"/>
    <col min="105" max="106" width="16.6640625" bestFit="1" customWidth="1"/>
    <col min="107" max="108" width="15.6640625" bestFit="1" customWidth="1"/>
    <col min="109" max="109" width="13.6640625" bestFit="1" customWidth="1"/>
    <col min="110" max="110" width="15.6640625" bestFit="1" customWidth="1"/>
    <col min="111" max="111" width="14.6640625" bestFit="1" customWidth="1"/>
    <col min="112" max="113" width="15.6640625" bestFit="1" customWidth="1"/>
    <col min="114" max="114" width="14.6640625" bestFit="1" customWidth="1"/>
    <col min="115" max="115" width="11.109375" bestFit="1" customWidth="1"/>
    <col min="116" max="116" width="13" bestFit="1" customWidth="1"/>
    <col min="117" max="117" width="16.6640625" bestFit="1" customWidth="1"/>
    <col min="118" max="133" width="11.109375" bestFit="1" customWidth="1"/>
    <col min="134" max="134" width="13.6640625" bestFit="1" customWidth="1"/>
    <col min="135" max="135" width="11.109375" bestFit="1" customWidth="1"/>
    <col min="136" max="136" width="13" bestFit="1" customWidth="1"/>
    <col min="137" max="137" width="16.6640625" bestFit="1" customWidth="1"/>
    <col min="138" max="138" width="15.6640625" bestFit="1" customWidth="1"/>
    <col min="139" max="139" width="14.6640625" bestFit="1" customWidth="1"/>
    <col min="140" max="140" width="11.109375" bestFit="1" customWidth="1"/>
    <col min="141" max="141" width="16.6640625" bestFit="1" customWidth="1"/>
    <col min="142" max="142" width="14.6640625" bestFit="1" customWidth="1"/>
    <col min="143" max="143" width="15.6640625" bestFit="1" customWidth="1"/>
    <col min="144" max="144" width="11.109375" bestFit="1" customWidth="1"/>
    <col min="145" max="145" width="15.6640625" bestFit="1" customWidth="1"/>
    <col min="146" max="146" width="13.6640625" bestFit="1" customWidth="1"/>
    <col min="147" max="147" width="12.5546875" bestFit="1" customWidth="1"/>
    <col min="148" max="150" width="11.109375" bestFit="1" customWidth="1"/>
    <col min="151" max="151" width="13" bestFit="1" customWidth="1"/>
    <col min="152" max="152" width="16.6640625" bestFit="1" customWidth="1"/>
    <col min="153" max="153" width="15.6640625" bestFit="1" customWidth="1"/>
    <col min="154" max="154" width="16.6640625" bestFit="1" customWidth="1"/>
    <col min="155" max="155" width="11.109375" bestFit="1" customWidth="1"/>
    <col min="156" max="156" width="13" bestFit="1" customWidth="1"/>
    <col min="157" max="159" width="16.6640625" bestFit="1" customWidth="1"/>
    <col min="160" max="160" width="13.6640625" bestFit="1" customWidth="1"/>
    <col min="161" max="168" width="12.88671875" bestFit="1" customWidth="1"/>
    <col min="169" max="173" width="13.88671875" bestFit="1" customWidth="1"/>
    <col min="174" max="175" width="16.6640625" bestFit="1" customWidth="1"/>
    <col min="176" max="177" width="12.88671875" bestFit="1" customWidth="1"/>
    <col min="178" max="178" width="11" bestFit="1" customWidth="1"/>
    <col min="179" max="182" width="14.6640625" bestFit="1" customWidth="1"/>
    <col min="183" max="183" width="16.33203125" bestFit="1" customWidth="1"/>
    <col min="184" max="188" width="12.88671875" bestFit="1" customWidth="1"/>
    <col min="189" max="193" width="11" bestFit="1" customWidth="1"/>
    <col min="194" max="194" width="15.33203125" bestFit="1" customWidth="1"/>
    <col min="195" max="195" width="14.6640625" bestFit="1" customWidth="1"/>
    <col min="196" max="196" width="28.33203125" bestFit="1" customWidth="1"/>
    <col min="197" max="197" width="11" bestFit="1" customWidth="1"/>
    <col min="198" max="199" width="14.6640625" bestFit="1" customWidth="1"/>
    <col min="200" max="200" width="10.21875" bestFit="1" customWidth="1"/>
    <col min="201" max="201" width="12.21875" bestFit="1" customWidth="1"/>
    <col min="202" max="202" width="15.6640625" bestFit="1" customWidth="1"/>
    <col min="203" max="203" width="14.6640625" bestFit="1" customWidth="1"/>
    <col min="204" max="204" width="13.6640625" bestFit="1" customWidth="1"/>
    <col min="205" max="205" width="11" bestFit="1" customWidth="1"/>
    <col min="206" max="206" width="10.21875" bestFit="1" customWidth="1"/>
    <col min="207" max="207" width="12.21875" bestFit="1" customWidth="1"/>
    <col min="208" max="208" width="15.6640625" bestFit="1" customWidth="1"/>
    <col min="209" max="209" width="14.6640625" bestFit="1" customWidth="1"/>
    <col min="210" max="210" width="11" bestFit="1" customWidth="1"/>
    <col min="211" max="211" width="10.21875" bestFit="1" customWidth="1"/>
    <col min="212" max="212" width="12.21875" bestFit="1" customWidth="1"/>
    <col min="213" max="214" width="16.33203125" bestFit="1" customWidth="1"/>
    <col min="215" max="215" width="12.88671875" bestFit="1" customWidth="1"/>
    <col min="216" max="217" width="15.33203125" bestFit="1" customWidth="1"/>
    <col min="218" max="218" width="16.33203125" bestFit="1" customWidth="1"/>
    <col min="219" max="219" width="17.33203125" bestFit="1" customWidth="1"/>
    <col min="220" max="220" width="15.33203125" bestFit="1" customWidth="1"/>
    <col min="221" max="221" width="15.6640625" bestFit="1" customWidth="1"/>
    <col min="222" max="223" width="15.33203125" bestFit="1" customWidth="1"/>
    <col min="224" max="224" width="16.6640625" bestFit="1" customWidth="1"/>
    <col min="225" max="225" width="14.6640625" bestFit="1" customWidth="1"/>
    <col min="226" max="226" width="16.6640625" bestFit="1" customWidth="1"/>
    <col min="227" max="230" width="12.88671875" bestFit="1" customWidth="1"/>
    <col min="231" max="231" width="13.6640625" bestFit="1" customWidth="1"/>
    <col min="232" max="234" width="12.88671875" bestFit="1" customWidth="1"/>
    <col min="235" max="235" width="18.88671875" bestFit="1" customWidth="1"/>
    <col min="236" max="236" width="12.88671875" bestFit="1" customWidth="1"/>
    <col min="237" max="238" width="13.88671875" bestFit="1" customWidth="1"/>
    <col min="239" max="239" width="11" bestFit="1" customWidth="1"/>
    <col min="240" max="240" width="12.88671875" bestFit="1" customWidth="1"/>
    <col min="241" max="241" width="16.6640625" bestFit="1" customWidth="1"/>
    <col min="242" max="243" width="12.88671875" bestFit="1" customWidth="1"/>
    <col min="244" max="244" width="16.6640625" bestFit="1" customWidth="1"/>
    <col min="245" max="246" width="15.6640625" bestFit="1" customWidth="1"/>
    <col min="247" max="247" width="16.6640625" bestFit="1" customWidth="1"/>
    <col min="248" max="248" width="14.6640625" bestFit="1" customWidth="1"/>
    <col min="249" max="252" width="12.88671875" bestFit="1" customWidth="1"/>
    <col min="253" max="253" width="11" bestFit="1" customWidth="1"/>
    <col min="254" max="254" width="12.88671875" bestFit="1" customWidth="1"/>
    <col min="255" max="255" width="16.6640625" bestFit="1" customWidth="1"/>
    <col min="256" max="256" width="16.33203125" bestFit="1" customWidth="1"/>
    <col min="257" max="257" width="15.6640625" bestFit="1" customWidth="1"/>
    <col min="258" max="261" width="14.6640625" bestFit="1" customWidth="1"/>
    <col min="262" max="262" width="11" bestFit="1" customWidth="1"/>
    <col min="263" max="263" width="12.88671875" bestFit="1" customWidth="1"/>
    <col min="264" max="265" width="15.6640625" bestFit="1" customWidth="1"/>
    <col min="266" max="266" width="16.33203125" bestFit="1" customWidth="1"/>
    <col min="267" max="267" width="21" bestFit="1" customWidth="1"/>
    <col min="268" max="269" width="15.6640625" bestFit="1" customWidth="1"/>
    <col min="270" max="270" width="11" bestFit="1" customWidth="1"/>
    <col min="271" max="271" width="12.88671875" bestFit="1" customWidth="1"/>
    <col min="272" max="272" width="15.6640625" bestFit="1" customWidth="1"/>
    <col min="273" max="273" width="16.33203125" bestFit="1" customWidth="1"/>
    <col min="274" max="274" width="15.6640625" bestFit="1" customWidth="1"/>
    <col min="275" max="275" width="21" bestFit="1" customWidth="1"/>
    <col min="276" max="276" width="16.6640625" bestFit="1" customWidth="1"/>
    <col min="277" max="278" width="15.6640625" bestFit="1" customWidth="1"/>
    <col min="279" max="279" width="11" bestFit="1" customWidth="1"/>
    <col min="280" max="280" width="12.88671875" bestFit="1" customWidth="1"/>
    <col min="281" max="282" width="16.6640625" bestFit="1" customWidth="1"/>
    <col min="283" max="283" width="15.6640625" bestFit="1" customWidth="1"/>
    <col min="284" max="284" width="26.109375" bestFit="1" customWidth="1"/>
    <col min="285" max="285" width="15.6640625" bestFit="1" customWidth="1"/>
    <col min="286" max="286" width="11" bestFit="1" customWidth="1"/>
    <col min="287" max="287" width="12.88671875" bestFit="1" customWidth="1"/>
    <col min="288" max="288" width="16.6640625" bestFit="1" customWidth="1"/>
    <col min="289" max="289" width="16.33203125" bestFit="1" customWidth="1"/>
    <col min="290" max="290" width="14.33203125" bestFit="1" customWidth="1"/>
    <col min="291" max="291" width="11" bestFit="1" customWidth="1"/>
    <col min="292" max="292" width="12.88671875" bestFit="1" customWidth="1"/>
    <col min="293" max="293" width="16.33203125" bestFit="1" customWidth="1"/>
    <col min="294" max="295" width="16.6640625" bestFit="1" customWidth="1"/>
    <col min="296" max="296" width="16.33203125" bestFit="1" customWidth="1"/>
    <col min="297" max="297" width="15.6640625" bestFit="1" customWidth="1"/>
    <col min="298" max="298" width="14.6640625" bestFit="1" customWidth="1"/>
    <col min="299" max="300" width="13.6640625" bestFit="1" customWidth="1"/>
    <col min="301" max="302" width="10.21875" bestFit="1" customWidth="1"/>
    <col min="303" max="305" width="15.33203125" bestFit="1" customWidth="1"/>
    <col min="306" max="306" width="14.6640625" bestFit="1" customWidth="1"/>
    <col min="307" max="309" width="15.33203125" bestFit="1" customWidth="1"/>
    <col min="310" max="310" width="17.44140625" bestFit="1" customWidth="1"/>
    <col min="311" max="312" width="16.33203125" bestFit="1" customWidth="1"/>
    <col min="313" max="313" width="10.21875" bestFit="1" customWidth="1"/>
    <col min="314" max="314" width="13.6640625" bestFit="1" customWidth="1"/>
    <col min="315" max="315" width="14.6640625" bestFit="1" customWidth="1"/>
    <col min="316" max="316" width="45" bestFit="1" customWidth="1"/>
    <col min="317" max="317" width="16.33203125" bestFit="1" customWidth="1"/>
    <col min="318" max="320" width="10.21875" bestFit="1" customWidth="1"/>
    <col min="321" max="322" width="16.6640625" bestFit="1" customWidth="1"/>
    <col min="323" max="325" width="10.21875" bestFit="1" customWidth="1"/>
    <col min="326" max="326" width="12.21875" bestFit="1" customWidth="1"/>
    <col min="327" max="327" width="16.33203125" bestFit="1" customWidth="1"/>
    <col min="328" max="335" width="19.88671875" bestFit="1" customWidth="1"/>
    <col min="336" max="336" width="20.77734375" bestFit="1" customWidth="1"/>
    <col min="337" max="342" width="21.33203125" bestFit="1" customWidth="1"/>
    <col min="343" max="348" width="22.21875" bestFit="1" customWidth="1"/>
    <col min="349" max="349" width="24.33203125" bestFit="1" customWidth="1"/>
    <col min="350" max="350" width="19.109375" bestFit="1" customWidth="1"/>
    <col min="351" max="351" width="23.21875" bestFit="1" customWidth="1"/>
    <col min="352" max="352" width="23.33203125" bestFit="1" customWidth="1"/>
    <col min="353" max="353" width="26.88671875" bestFit="1" customWidth="1"/>
    <col min="354" max="354" width="36.21875" bestFit="1" customWidth="1"/>
    <col min="355" max="355" width="20.6640625" bestFit="1" customWidth="1"/>
    <col min="356" max="356" width="24.88671875" bestFit="1" customWidth="1"/>
    <col min="357" max="357" width="28.44140625" bestFit="1" customWidth="1"/>
    <col min="358" max="358" width="27.109375" bestFit="1" customWidth="1"/>
    <col min="359" max="359" width="15.21875" bestFit="1" customWidth="1"/>
    <col min="360" max="360" width="15.6640625" bestFit="1" customWidth="1"/>
    <col min="361" max="366" width="15.21875" bestFit="1" customWidth="1"/>
    <col min="367" max="375" width="22.21875" bestFit="1" customWidth="1"/>
    <col min="376" max="386" width="23.21875" bestFit="1" customWidth="1"/>
    <col min="387" max="390" width="26.77734375" bestFit="1" customWidth="1"/>
    <col min="391" max="397" width="22.6640625" bestFit="1" customWidth="1"/>
    <col min="398" max="404" width="23.77734375" bestFit="1" customWidth="1"/>
    <col min="405" max="408" width="31" bestFit="1" customWidth="1"/>
    <col min="409" max="414" width="27.109375" bestFit="1" customWidth="1"/>
    <col min="415" max="416" width="25.21875" bestFit="1" customWidth="1"/>
    <col min="417" max="424" width="21.109375" bestFit="1" customWidth="1"/>
    <col min="425" max="432" width="24.33203125" bestFit="1" customWidth="1"/>
    <col min="433" max="440" width="24" bestFit="1" customWidth="1"/>
    <col min="441" max="441" width="21.88671875" bestFit="1" customWidth="1"/>
    <col min="442" max="444" width="21.33203125" bestFit="1" customWidth="1"/>
    <col min="445" max="448" width="20.109375" bestFit="1" customWidth="1"/>
    <col min="449" max="469" width="21.109375" bestFit="1" customWidth="1"/>
    <col min="470" max="475" width="26.33203125" bestFit="1" customWidth="1"/>
    <col min="476" max="477" width="18" bestFit="1" customWidth="1"/>
    <col min="478" max="478" width="19" bestFit="1" customWidth="1"/>
    <col min="479" max="481" width="18" bestFit="1" customWidth="1"/>
    <col min="482" max="482" width="21.33203125" bestFit="1" customWidth="1"/>
    <col min="483" max="483" width="23.21875" bestFit="1" customWidth="1"/>
    <col min="484" max="484" width="16.5546875" bestFit="1" customWidth="1"/>
    <col min="485" max="485" width="22.44140625" bestFit="1" customWidth="1"/>
    <col min="486" max="493" width="21.33203125" bestFit="1" customWidth="1"/>
    <col min="494" max="494" width="13.77734375" bestFit="1" customWidth="1"/>
    <col min="495" max="500" width="21.77734375" bestFit="1" customWidth="1"/>
    <col min="501" max="501" width="25.6640625" bestFit="1" customWidth="1"/>
    <col min="502" max="503" width="17.21875" bestFit="1" customWidth="1"/>
    <col min="504" max="504" width="18.21875" bestFit="1" customWidth="1"/>
    <col min="505" max="505" width="17.21875" bestFit="1" customWidth="1"/>
    <col min="506" max="506" width="17.6640625" bestFit="1" customWidth="1"/>
    <col min="507" max="507" width="21.33203125" bestFit="1" customWidth="1"/>
    <col min="508" max="508" width="23.77734375" bestFit="1" customWidth="1"/>
    <col min="509" max="509" width="24.88671875" bestFit="1" customWidth="1"/>
    <col min="510" max="510" width="25.6640625" bestFit="1" customWidth="1"/>
    <col min="511" max="511" width="24.88671875" bestFit="1" customWidth="1"/>
    <col min="512" max="512" width="25.21875" bestFit="1" customWidth="1"/>
    <col min="513" max="513" width="24.88671875" bestFit="1" customWidth="1"/>
    <col min="514" max="514" width="25.6640625" bestFit="1" customWidth="1"/>
    <col min="515" max="515" width="24.88671875" bestFit="1" customWidth="1"/>
    <col min="516" max="516" width="25.21875" bestFit="1" customWidth="1"/>
    <col min="517" max="517" width="24.88671875" bestFit="1" customWidth="1"/>
    <col min="518" max="518" width="25.6640625" bestFit="1" customWidth="1"/>
    <col min="519" max="519" width="24.88671875" bestFit="1" customWidth="1"/>
    <col min="520" max="520" width="25.21875" bestFit="1" customWidth="1"/>
    <col min="521" max="521" width="24.88671875" bestFit="1" customWidth="1"/>
    <col min="522" max="522" width="25.6640625" bestFit="1" customWidth="1"/>
    <col min="523" max="523" width="24.88671875" bestFit="1" customWidth="1"/>
    <col min="524" max="524" width="25.21875" bestFit="1" customWidth="1"/>
    <col min="525" max="525" width="24.88671875" bestFit="1" customWidth="1"/>
    <col min="526" max="526" width="25.6640625" bestFit="1" customWidth="1"/>
    <col min="527" max="527" width="24.88671875" bestFit="1" customWidth="1"/>
    <col min="528" max="528" width="25.21875" bestFit="1" customWidth="1"/>
    <col min="529" max="529" width="255.77734375" bestFit="1" customWidth="1"/>
    <col min="530" max="530" width="24.44140625" bestFit="1" customWidth="1"/>
    <col min="531" max="531" width="25.21875" bestFit="1" customWidth="1"/>
    <col min="532" max="532" width="24.44140625" bestFit="1" customWidth="1"/>
    <col min="533" max="533" width="24.88671875" bestFit="1" customWidth="1"/>
    <col min="534" max="534" width="30.5546875" bestFit="1" customWidth="1"/>
    <col min="535" max="535" width="25.21875" bestFit="1" customWidth="1"/>
    <col min="536" max="536" width="24.44140625" bestFit="1" customWidth="1"/>
    <col min="537" max="537" width="24.88671875" bestFit="1" customWidth="1"/>
    <col min="538" max="538" width="26.5546875" bestFit="1" customWidth="1"/>
    <col min="539" max="539" width="25.21875" bestFit="1" customWidth="1"/>
    <col min="540" max="540" width="24.44140625" bestFit="1" customWidth="1"/>
    <col min="541" max="541" width="24.88671875" bestFit="1" customWidth="1"/>
    <col min="542" max="542" width="26.5546875" bestFit="1" customWidth="1"/>
    <col min="543" max="543" width="25.21875" bestFit="1" customWidth="1"/>
    <col min="544" max="544" width="24.44140625" bestFit="1" customWidth="1"/>
    <col min="545" max="545" width="24.88671875" bestFit="1" customWidth="1"/>
    <col min="546" max="546" width="26.5546875" bestFit="1" customWidth="1"/>
    <col min="547" max="547" width="25.21875" bestFit="1" customWidth="1"/>
    <col min="548" max="548" width="24.44140625" bestFit="1" customWidth="1"/>
    <col min="549" max="549" width="24.88671875" bestFit="1" customWidth="1"/>
    <col min="550" max="550" width="255.77734375" bestFit="1" customWidth="1"/>
    <col min="551" max="551" width="23.21875" bestFit="1" customWidth="1"/>
    <col min="552" max="552" width="24.109375" bestFit="1" customWidth="1"/>
    <col min="553" max="553" width="23.21875" bestFit="1" customWidth="1"/>
    <col min="554" max="554" width="23.77734375" bestFit="1" customWidth="1"/>
    <col min="555" max="555" width="23.21875" bestFit="1" customWidth="1"/>
    <col min="556" max="556" width="24.109375" bestFit="1" customWidth="1"/>
    <col min="557" max="557" width="23.21875" bestFit="1" customWidth="1"/>
    <col min="558" max="558" width="23.77734375" bestFit="1" customWidth="1"/>
    <col min="559" max="559" width="23.21875" bestFit="1" customWidth="1"/>
    <col min="560" max="560" width="24.109375" bestFit="1" customWidth="1"/>
    <col min="561" max="561" width="23.21875" bestFit="1" customWidth="1"/>
    <col min="562" max="562" width="23.77734375" bestFit="1" customWidth="1"/>
    <col min="563" max="563" width="23.21875" bestFit="1" customWidth="1"/>
    <col min="564" max="564" width="24.109375" bestFit="1" customWidth="1"/>
    <col min="565" max="565" width="23.21875" bestFit="1" customWidth="1"/>
    <col min="566" max="566" width="23.77734375" bestFit="1" customWidth="1"/>
    <col min="567" max="567" width="23.21875" bestFit="1" customWidth="1"/>
    <col min="568" max="568" width="24.109375" bestFit="1" customWidth="1"/>
    <col min="569" max="569" width="23.21875" bestFit="1" customWidth="1"/>
    <col min="570" max="570" width="23.77734375" bestFit="1" customWidth="1"/>
    <col min="571" max="571" width="19.109375" bestFit="1" customWidth="1"/>
    <col min="572" max="583" width="16.77734375" bestFit="1" customWidth="1"/>
    <col min="584" max="587" width="18.33203125" bestFit="1" customWidth="1"/>
    <col min="588" max="588" width="27.77734375" bestFit="1" customWidth="1"/>
    <col min="589" max="589" width="30.5546875" bestFit="1" customWidth="1"/>
    <col min="590" max="590" width="33.5546875" bestFit="1" customWidth="1"/>
    <col min="591" max="591" width="32.21875" bestFit="1" customWidth="1"/>
    <col min="592" max="592" width="32.33203125" bestFit="1" customWidth="1"/>
    <col min="593" max="593" width="33.44140625" bestFit="1" customWidth="1"/>
    <col min="594" max="594" width="32.21875" bestFit="1" customWidth="1"/>
    <col min="595" max="595" width="25.5546875" bestFit="1" customWidth="1"/>
    <col min="596" max="596" width="28.33203125" bestFit="1" customWidth="1"/>
    <col min="597" max="597" width="28.5546875" bestFit="1" customWidth="1"/>
    <col min="598" max="598" width="26.6640625" bestFit="1" customWidth="1"/>
    <col min="599" max="599" width="33" bestFit="1" customWidth="1"/>
    <col min="600" max="600" width="20.21875" customWidth="1"/>
    <col min="601" max="601" width="18.109375" customWidth="1"/>
    <col min="602" max="602" width="14.6640625" customWidth="1"/>
    <col min="603" max="603" width="11.109375" bestFit="1" customWidth="1"/>
    <col min="604" max="605" width="15.6640625" bestFit="1" customWidth="1"/>
    <col min="606" max="607" width="14.6640625" bestFit="1" customWidth="1"/>
    <col min="608" max="608" width="16.6640625" bestFit="1" customWidth="1"/>
    <col min="609" max="609" width="16.33203125" bestFit="1" customWidth="1"/>
    <col min="610" max="610" width="15.6640625" bestFit="1" customWidth="1"/>
    <col min="611" max="611" width="13.6640625" bestFit="1" customWidth="1"/>
    <col min="612" max="612" width="15.6640625" bestFit="1" customWidth="1"/>
    <col min="613" max="613" width="12.6640625" bestFit="1" customWidth="1"/>
    <col min="614" max="615" width="15.6640625" bestFit="1" customWidth="1"/>
    <col min="616" max="616" width="14.6640625" bestFit="1" customWidth="1"/>
    <col min="617" max="617" width="12.6640625" bestFit="1" customWidth="1"/>
    <col min="618" max="618" width="12.5546875" bestFit="1" customWidth="1"/>
    <col min="619" max="620" width="15.6640625" bestFit="1" customWidth="1"/>
    <col min="621" max="621" width="13.6640625" bestFit="1" customWidth="1"/>
    <col min="622" max="622" width="12.6640625" bestFit="1" customWidth="1"/>
    <col min="623" max="623" width="14.6640625" bestFit="1" customWidth="1"/>
    <col min="624" max="624" width="15.6640625" bestFit="1" customWidth="1"/>
    <col min="625" max="627" width="12.6640625" bestFit="1" customWidth="1"/>
    <col min="628" max="628" width="14.6640625" bestFit="1" customWidth="1"/>
    <col min="629" max="637" width="12.6640625" bestFit="1" customWidth="1"/>
    <col min="638" max="638" width="14.6640625" bestFit="1" customWidth="1"/>
    <col min="639" max="640" width="12.44140625" bestFit="1" customWidth="1"/>
    <col min="641" max="643" width="12.109375" bestFit="1" customWidth="1"/>
    <col min="644" max="644" width="14.6640625" bestFit="1" customWidth="1"/>
    <col min="645" max="645" width="15.33203125" bestFit="1" customWidth="1"/>
    <col min="646" max="647" width="10.6640625" bestFit="1" customWidth="1"/>
    <col min="648" max="648" width="14.6640625" bestFit="1" customWidth="1"/>
    <col min="649" max="649" width="18.44140625" bestFit="1" customWidth="1"/>
    <col min="650" max="651" width="18" bestFit="1" customWidth="1"/>
    <col min="652" max="654" width="20.109375" bestFit="1" customWidth="1"/>
    <col min="655" max="655" width="24.33203125" bestFit="1" customWidth="1"/>
    <col min="656" max="659" width="20.109375" bestFit="1" customWidth="1"/>
    <col min="660" max="660" width="36.5546875" bestFit="1" customWidth="1"/>
    <col min="661" max="664" width="20.109375" bestFit="1" customWidth="1"/>
    <col min="665" max="665" width="36.21875" bestFit="1" customWidth="1"/>
    <col min="666" max="666" width="17.77734375" bestFit="1" customWidth="1"/>
    <col min="667" max="667" width="18.44140625" bestFit="1" customWidth="1"/>
    <col min="668" max="668" width="17.77734375" bestFit="1" customWidth="1"/>
    <col min="669" max="669" width="46" bestFit="1" customWidth="1"/>
    <col min="670" max="671" width="17.77734375" bestFit="1" customWidth="1"/>
    <col min="672" max="672" width="39.44140625" bestFit="1" customWidth="1"/>
    <col min="673" max="674" width="17.77734375" bestFit="1" customWidth="1"/>
    <col min="675" max="675" width="39.44140625" bestFit="1" customWidth="1"/>
    <col min="676" max="684" width="17.77734375" bestFit="1" customWidth="1"/>
    <col min="685" max="691" width="26.33203125" bestFit="1" customWidth="1"/>
    <col min="692" max="696" width="21.6640625" bestFit="1" customWidth="1"/>
  </cols>
  <sheetData>
    <row r="1" spans="1:697" ht="14.4" thickBot="1" x14ac:dyDescent="0.3">
      <c r="A1" s="11" t="s">
        <v>931</v>
      </c>
      <c r="B1" s="12" t="s">
        <v>26</v>
      </c>
      <c r="C1" s="13" t="s">
        <v>930</v>
      </c>
      <c r="D1" s="14" t="s">
        <v>27</v>
      </c>
      <c r="E1" s="15" t="s">
        <v>28</v>
      </c>
      <c r="F1" s="15" t="s">
        <v>29</v>
      </c>
      <c r="G1" s="15" t="s">
        <v>30</v>
      </c>
      <c r="H1" s="15" t="s">
        <v>31</v>
      </c>
      <c r="I1" s="15" t="s">
        <v>32</v>
      </c>
      <c r="J1" s="15" t="s">
        <v>33</v>
      </c>
      <c r="K1" s="15" t="s">
        <v>34</v>
      </c>
      <c r="L1" s="15" t="s">
        <v>35</v>
      </c>
      <c r="M1" s="15" t="s">
        <v>36</v>
      </c>
      <c r="N1" s="15" t="s">
        <v>37</v>
      </c>
      <c r="O1" s="15" t="s">
        <v>38</v>
      </c>
      <c r="P1" s="15" t="s">
        <v>39</v>
      </c>
      <c r="Q1" s="15" t="s">
        <v>40</v>
      </c>
      <c r="R1" s="15" t="s">
        <v>41</v>
      </c>
      <c r="S1" s="15" t="s">
        <v>42</v>
      </c>
      <c r="T1" s="15" t="s">
        <v>43</v>
      </c>
      <c r="U1" s="15" t="s">
        <v>44</v>
      </c>
      <c r="V1" s="15" t="s">
        <v>45</v>
      </c>
      <c r="W1" s="15" t="s">
        <v>46</v>
      </c>
      <c r="X1" s="15" t="s">
        <v>47</v>
      </c>
      <c r="Y1" s="15" t="s">
        <v>48</v>
      </c>
      <c r="Z1" s="15" t="s">
        <v>49</v>
      </c>
      <c r="AA1" s="15" t="s">
        <v>50</v>
      </c>
      <c r="AB1" s="15" t="s">
        <v>51</v>
      </c>
      <c r="AC1" s="15" t="s">
        <v>52</v>
      </c>
      <c r="AD1" s="15" t="s">
        <v>53</v>
      </c>
      <c r="AE1" s="15" t="s">
        <v>54</v>
      </c>
      <c r="AF1" s="15" t="s">
        <v>55</v>
      </c>
      <c r="AG1" s="15" t="s">
        <v>56</v>
      </c>
      <c r="AH1" s="15" t="s">
        <v>57</v>
      </c>
      <c r="AI1" s="15" t="s">
        <v>58</v>
      </c>
      <c r="AJ1" s="15" t="s">
        <v>59</v>
      </c>
      <c r="AK1" s="15" t="s">
        <v>60</v>
      </c>
      <c r="AL1" s="15" t="s">
        <v>61</v>
      </c>
      <c r="AM1" s="15" t="s">
        <v>62</v>
      </c>
      <c r="AN1" s="15" t="s">
        <v>63</v>
      </c>
      <c r="AO1" s="15" t="s">
        <v>64</v>
      </c>
      <c r="AP1" s="15" t="s">
        <v>65</v>
      </c>
      <c r="AQ1" s="15" t="s">
        <v>66</v>
      </c>
      <c r="AR1" s="15" t="s">
        <v>67</v>
      </c>
      <c r="AS1" s="15" t="s">
        <v>68</v>
      </c>
      <c r="AT1" s="15" t="s">
        <v>69</v>
      </c>
      <c r="AU1" s="15" t="s">
        <v>70</v>
      </c>
      <c r="AV1" s="15" t="s">
        <v>71</v>
      </c>
      <c r="AW1" s="15" t="s">
        <v>72</v>
      </c>
      <c r="AX1" s="15" t="s">
        <v>73</v>
      </c>
      <c r="AY1" s="15" t="s">
        <v>74</v>
      </c>
      <c r="AZ1" s="15" t="s">
        <v>75</v>
      </c>
      <c r="BA1" s="15" t="s">
        <v>76</v>
      </c>
      <c r="BB1" s="15" t="s">
        <v>77</v>
      </c>
      <c r="BC1" s="15" t="s">
        <v>78</v>
      </c>
      <c r="BD1" s="15" t="s">
        <v>79</v>
      </c>
      <c r="BE1" s="15" t="s">
        <v>80</v>
      </c>
      <c r="BF1" s="15" t="s">
        <v>81</v>
      </c>
      <c r="BG1" s="15" t="s">
        <v>82</v>
      </c>
      <c r="BH1" s="15" t="s">
        <v>83</v>
      </c>
      <c r="BI1" s="15" t="s">
        <v>84</v>
      </c>
      <c r="BJ1" s="15" t="s">
        <v>85</v>
      </c>
      <c r="BK1" s="15" t="s">
        <v>86</v>
      </c>
      <c r="BL1" s="15" t="s">
        <v>87</v>
      </c>
      <c r="BM1" s="15" t="s">
        <v>88</v>
      </c>
      <c r="BN1" s="15" t="s">
        <v>89</v>
      </c>
      <c r="BO1" s="15" t="s">
        <v>90</v>
      </c>
      <c r="BP1" s="15" t="s">
        <v>91</v>
      </c>
      <c r="BQ1" s="15" t="s">
        <v>92</v>
      </c>
      <c r="BR1" s="15" t="s">
        <v>93</v>
      </c>
      <c r="BS1" s="15" t="s">
        <v>94</v>
      </c>
      <c r="BT1" s="15" t="s">
        <v>95</v>
      </c>
      <c r="BU1" s="15" t="s">
        <v>96</v>
      </c>
      <c r="BV1" s="15" t="s">
        <v>97</v>
      </c>
      <c r="BW1" s="15" t="s">
        <v>98</v>
      </c>
      <c r="BX1" s="15" t="s">
        <v>99</v>
      </c>
      <c r="BY1" s="15" t="s">
        <v>100</v>
      </c>
      <c r="BZ1" s="15" t="s">
        <v>101</v>
      </c>
      <c r="CA1" s="15" t="s">
        <v>102</v>
      </c>
      <c r="CB1" s="15" t="s">
        <v>103</v>
      </c>
      <c r="CC1" s="15" t="s">
        <v>104</v>
      </c>
      <c r="CD1" s="15" t="s">
        <v>105</v>
      </c>
      <c r="CE1" s="15" t="s">
        <v>106</v>
      </c>
      <c r="CF1" s="15" t="s">
        <v>107</v>
      </c>
      <c r="CG1" s="15" t="s">
        <v>108</v>
      </c>
      <c r="CH1" s="15" t="s">
        <v>109</v>
      </c>
      <c r="CI1" s="15" t="s">
        <v>110</v>
      </c>
      <c r="CJ1" s="15" t="s">
        <v>111</v>
      </c>
      <c r="CK1" s="15" t="s">
        <v>112</v>
      </c>
      <c r="CL1" s="15" t="s">
        <v>113</v>
      </c>
      <c r="CM1" s="15" t="s">
        <v>114</v>
      </c>
      <c r="CN1" s="15" t="s">
        <v>115</v>
      </c>
      <c r="CO1" s="15" t="s">
        <v>116</v>
      </c>
      <c r="CP1" s="15" t="s">
        <v>117</v>
      </c>
      <c r="CQ1" s="15" t="s">
        <v>118</v>
      </c>
      <c r="CR1" s="15" t="s">
        <v>119</v>
      </c>
      <c r="CS1" s="15" t="s">
        <v>120</v>
      </c>
      <c r="CT1" s="15" t="s">
        <v>121</v>
      </c>
      <c r="CU1" s="15" t="s">
        <v>122</v>
      </c>
      <c r="CV1" s="15" t="s">
        <v>123</v>
      </c>
      <c r="CW1" s="15" t="s">
        <v>124</v>
      </c>
      <c r="CX1" s="15" t="s">
        <v>125</v>
      </c>
      <c r="CY1" s="15" t="s">
        <v>126</v>
      </c>
      <c r="CZ1" s="15" t="s">
        <v>127</v>
      </c>
      <c r="DA1" s="15" t="s">
        <v>128</v>
      </c>
      <c r="DB1" s="15" t="s">
        <v>129</v>
      </c>
      <c r="DC1" s="15" t="s">
        <v>130</v>
      </c>
      <c r="DD1" s="15" t="s">
        <v>131</v>
      </c>
      <c r="DE1" s="15" t="s">
        <v>132</v>
      </c>
      <c r="DF1" s="15" t="s">
        <v>133</v>
      </c>
      <c r="DG1" s="15" t="s">
        <v>134</v>
      </c>
      <c r="DH1" s="15" t="s">
        <v>135</v>
      </c>
      <c r="DI1" s="15" t="s">
        <v>136</v>
      </c>
      <c r="DJ1" s="15" t="s">
        <v>137</v>
      </c>
      <c r="DK1" s="15" t="s">
        <v>138</v>
      </c>
      <c r="DL1" s="15" t="s">
        <v>139</v>
      </c>
      <c r="DM1" s="15" t="s">
        <v>140</v>
      </c>
      <c r="DN1" s="15" t="s">
        <v>141</v>
      </c>
      <c r="DO1" s="15" t="s">
        <v>142</v>
      </c>
      <c r="DP1" s="15" t="s">
        <v>143</v>
      </c>
      <c r="DQ1" s="15" t="s">
        <v>144</v>
      </c>
      <c r="DR1" s="15" t="s">
        <v>145</v>
      </c>
      <c r="DS1" s="15" t="s">
        <v>146</v>
      </c>
      <c r="DT1" s="15" t="s">
        <v>147</v>
      </c>
      <c r="DU1" s="15" t="s">
        <v>148</v>
      </c>
      <c r="DV1" s="15" t="s">
        <v>149</v>
      </c>
      <c r="DW1" s="15" t="s">
        <v>150</v>
      </c>
      <c r="DX1" s="15" t="s">
        <v>151</v>
      </c>
      <c r="DY1" s="15" t="s">
        <v>152</v>
      </c>
      <c r="DZ1" s="15" t="s">
        <v>153</v>
      </c>
      <c r="EA1" s="15" t="s">
        <v>154</v>
      </c>
      <c r="EB1" s="15" t="s">
        <v>155</v>
      </c>
      <c r="EC1" s="15" t="s">
        <v>156</v>
      </c>
      <c r="ED1" s="15" t="s">
        <v>157</v>
      </c>
      <c r="EE1" s="15" t="s">
        <v>158</v>
      </c>
      <c r="EF1" s="15" t="s">
        <v>159</v>
      </c>
      <c r="EG1" s="15" t="s">
        <v>160</v>
      </c>
      <c r="EH1" s="15" t="s">
        <v>161</v>
      </c>
      <c r="EI1" s="15" t="s">
        <v>162</v>
      </c>
      <c r="EJ1" s="15" t="s">
        <v>163</v>
      </c>
      <c r="EK1" s="15" t="s">
        <v>164</v>
      </c>
      <c r="EL1" s="15" t="s">
        <v>165</v>
      </c>
      <c r="EM1" s="15" t="s">
        <v>166</v>
      </c>
      <c r="EN1" s="15" t="s">
        <v>167</v>
      </c>
      <c r="EO1" s="15" t="s">
        <v>168</v>
      </c>
      <c r="EP1" s="15" t="s">
        <v>169</v>
      </c>
      <c r="EQ1" s="15" t="s">
        <v>170</v>
      </c>
      <c r="ER1" s="15" t="s">
        <v>171</v>
      </c>
      <c r="ES1" s="15" t="s">
        <v>172</v>
      </c>
      <c r="ET1" s="15" t="s">
        <v>173</v>
      </c>
      <c r="EU1" s="15" t="s">
        <v>174</v>
      </c>
      <c r="EV1" s="15" t="s">
        <v>175</v>
      </c>
      <c r="EW1" s="15" t="s">
        <v>176</v>
      </c>
      <c r="EX1" s="15" t="s">
        <v>177</v>
      </c>
      <c r="EY1" s="15" t="s">
        <v>178</v>
      </c>
      <c r="EZ1" s="15" t="s">
        <v>179</v>
      </c>
      <c r="FA1" s="15" t="s">
        <v>180</v>
      </c>
      <c r="FB1" s="15" t="s">
        <v>181</v>
      </c>
      <c r="FC1" s="16" t="s">
        <v>182</v>
      </c>
      <c r="FD1" s="16" t="s">
        <v>183</v>
      </c>
      <c r="FE1" s="16" t="s">
        <v>184</v>
      </c>
      <c r="FF1" s="16" t="s">
        <v>185</v>
      </c>
      <c r="FG1" s="16" t="s">
        <v>186</v>
      </c>
      <c r="FH1" s="16" t="s">
        <v>187</v>
      </c>
      <c r="FI1" s="16" t="s">
        <v>188</v>
      </c>
      <c r="FJ1" s="16" t="s">
        <v>189</v>
      </c>
      <c r="FK1" s="16" t="s">
        <v>190</v>
      </c>
      <c r="FL1" s="16" t="s">
        <v>191</v>
      </c>
      <c r="FM1" s="16" t="s">
        <v>192</v>
      </c>
      <c r="FN1" s="16" t="s">
        <v>193</v>
      </c>
      <c r="FO1" s="16" t="s">
        <v>194</v>
      </c>
      <c r="FP1" s="16" t="s">
        <v>195</v>
      </c>
      <c r="FQ1" s="16" t="s">
        <v>196</v>
      </c>
      <c r="FR1" s="16" t="s">
        <v>197</v>
      </c>
      <c r="FS1" s="16" t="s">
        <v>198</v>
      </c>
      <c r="FT1" s="16" t="s">
        <v>199</v>
      </c>
      <c r="FU1" s="16" t="s">
        <v>200</v>
      </c>
      <c r="FV1" s="16" t="s">
        <v>201</v>
      </c>
      <c r="FW1" s="16" t="s">
        <v>202</v>
      </c>
      <c r="FX1" s="16" t="s">
        <v>203</v>
      </c>
      <c r="FY1" s="16" t="s">
        <v>204</v>
      </c>
      <c r="FZ1" s="16" t="s">
        <v>205</v>
      </c>
      <c r="GA1" s="16" t="s">
        <v>206</v>
      </c>
      <c r="GB1" s="16" t="s">
        <v>207</v>
      </c>
      <c r="GC1" s="16" t="s">
        <v>208</v>
      </c>
      <c r="GD1" s="16" t="s">
        <v>209</v>
      </c>
      <c r="GE1" s="16" t="s">
        <v>210</v>
      </c>
      <c r="GF1" s="16" t="s">
        <v>211</v>
      </c>
      <c r="GG1" s="16" t="s">
        <v>212</v>
      </c>
      <c r="GH1" s="16" t="s">
        <v>213</v>
      </c>
      <c r="GI1" s="16" t="s">
        <v>214</v>
      </c>
      <c r="GJ1" s="16" t="s">
        <v>215</v>
      </c>
      <c r="GK1" s="16" t="s">
        <v>216</v>
      </c>
      <c r="GL1" s="16" t="s">
        <v>217</v>
      </c>
      <c r="GM1" s="16" t="s">
        <v>218</v>
      </c>
      <c r="GN1" s="16" t="s">
        <v>219</v>
      </c>
      <c r="GO1" s="16" t="s">
        <v>220</v>
      </c>
      <c r="GP1" s="16" t="s">
        <v>221</v>
      </c>
      <c r="GQ1" s="16" t="s">
        <v>222</v>
      </c>
      <c r="GR1" s="16" t="s">
        <v>223</v>
      </c>
      <c r="GS1" s="16" t="s">
        <v>224</v>
      </c>
      <c r="GT1" s="16" t="s">
        <v>225</v>
      </c>
      <c r="GU1" s="16" t="s">
        <v>226</v>
      </c>
      <c r="GV1" s="16" t="s">
        <v>227</v>
      </c>
      <c r="GW1" s="16" t="s">
        <v>228</v>
      </c>
      <c r="GX1" s="16" t="s">
        <v>229</v>
      </c>
      <c r="GY1" s="16" t="s">
        <v>230</v>
      </c>
      <c r="GZ1" s="16" t="s">
        <v>231</v>
      </c>
      <c r="HA1" s="16" t="s">
        <v>232</v>
      </c>
      <c r="HB1" s="16" t="s">
        <v>233</v>
      </c>
      <c r="HC1" s="16" t="s">
        <v>234</v>
      </c>
      <c r="HD1" s="16" t="s">
        <v>235</v>
      </c>
      <c r="HE1" s="16" t="s">
        <v>236</v>
      </c>
      <c r="HF1" s="16" t="s">
        <v>237</v>
      </c>
      <c r="HG1" s="16" t="s">
        <v>238</v>
      </c>
      <c r="HH1" s="16" t="s">
        <v>239</v>
      </c>
      <c r="HI1" s="16" t="s">
        <v>240</v>
      </c>
      <c r="HJ1" s="16" t="s">
        <v>241</v>
      </c>
      <c r="HK1" s="16" t="s">
        <v>242</v>
      </c>
      <c r="HL1" s="16" t="s">
        <v>243</v>
      </c>
      <c r="HM1" s="16" t="s">
        <v>244</v>
      </c>
      <c r="HN1" s="16" t="s">
        <v>245</v>
      </c>
      <c r="HO1" s="16" t="s">
        <v>246</v>
      </c>
      <c r="HP1" s="16" t="s">
        <v>247</v>
      </c>
      <c r="HQ1" s="16" t="s">
        <v>248</v>
      </c>
      <c r="HR1" s="16" t="s">
        <v>249</v>
      </c>
      <c r="HS1" s="16" t="s">
        <v>250</v>
      </c>
      <c r="HT1" s="16" t="s">
        <v>251</v>
      </c>
      <c r="HU1" s="16" t="s">
        <v>252</v>
      </c>
      <c r="HV1" s="16" t="s">
        <v>253</v>
      </c>
      <c r="HW1" s="16" t="s">
        <v>254</v>
      </c>
      <c r="HX1" s="16" t="s">
        <v>255</v>
      </c>
      <c r="HY1" s="16" t="s">
        <v>256</v>
      </c>
      <c r="HZ1" s="16" t="s">
        <v>257</v>
      </c>
      <c r="IA1" s="16" t="s">
        <v>258</v>
      </c>
      <c r="IB1" s="16" t="s">
        <v>259</v>
      </c>
      <c r="IC1" s="16" t="s">
        <v>260</v>
      </c>
      <c r="ID1" s="16" t="s">
        <v>261</v>
      </c>
      <c r="IE1" s="16" t="s">
        <v>262</v>
      </c>
      <c r="IF1" s="16" t="s">
        <v>263</v>
      </c>
      <c r="IG1" s="16" t="s">
        <v>264</v>
      </c>
      <c r="IH1" s="16" t="s">
        <v>265</v>
      </c>
      <c r="II1" s="16" t="s">
        <v>266</v>
      </c>
      <c r="IJ1" s="16" t="s">
        <v>267</v>
      </c>
      <c r="IK1" s="16" t="s">
        <v>268</v>
      </c>
      <c r="IL1" s="16" t="s">
        <v>269</v>
      </c>
      <c r="IM1" s="16" t="s">
        <v>270</v>
      </c>
      <c r="IN1" s="16" t="s">
        <v>271</v>
      </c>
      <c r="IO1" s="16" t="s">
        <v>272</v>
      </c>
      <c r="IP1" s="16" t="s">
        <v>273</v>
      </c>
      <c r="IQ1" s="16" t="s">
        <v>274</v>
      </c>
      <c r="IR1" s="16" t="s">
        <v>275</v>
      </c>
      <c r="IS1" s="16" t="s">
        <v>276</v>
      </c>
      <c r="IT1" s="16" t="s">
        <v>277</v>
      </c>
      <c r="IU1" s="16" t="s">
        <v>278</v>
      </c>
      <c r="IV1" s="16" t="s">
        <v>279</v>
      </c>
      <c r="IW1" s="16" t="s">
        <v>280</v>
      </c>
      <c r="IX1" s="16" t="s">
        <v>281</v>
      </c>
      <c r="IY1" s="16" t="s">
        <v>282</v>
      </c>
      <c r="IZ1" s="16" t="s">
        <v>283</v>
      </c>
      <c r="JA1" s="16" t="s">
        <v>284</v>
      </c>
      <c r="JB1" s="16" t="s">
        <v>285</v>
      </c>
      <c r="JC1" s="16" t="s">
        <v>286</v>
      </c>
      <c r="JD1" s="16" t="s">
        <v>287</v>
      </c>
      <c r="JE1" s="16" t="s">
        <v>288</v>
      </c>
      <c r="JF1" s="16" t="s">
        <v>289</v>
      </c>
      <c r="JG1" s="16" t="s">
        <v>290</v>
      </c>
      <c r="JH1" s="16" t="s">
        <v>291</v>
      </c>
      <c r="JI1" s="16" t="s">
        <v>292</v>
      </c>
      <c r="JJ1" s="16" t="s">
        <v>293</v>
      </c>
      <c r="JK1" s="16" t="s">
        <v>294</v>
      </c>
      <c r="JL1" s="16" t="s">
        <v>295</v>
      </c>
      <c r="JM1" s="16" t="s">
        <v>296</v>
      </c>
      <c r="JN1" s="16" t="s">
        <v>297</v>
      </c>
      <c r="JO1" s="16" t="s">
        <v>298</v>
      </c>
      <c r="JP1" s="16" t="s">
        <v>299</v>
      </c>
      <c r="JQ1" s="16" t="s">
        <v>300</v>
      </c>
      <c r="JR1" s="16" t="s">
        <v>301</v>
      </c>
      <c r="JS1" s="16" t="s">
        <v>302</v>
      </c>
      <c r="JT1" s="16" t="s">
        <v>303</v>
      </c>
      <c r="JU1" s="16" t="s">
        <v>304</v>
      </c>
      <c r="JV1" s="16" t="s">
        <v>305</v>
      </c>
      <c r="JW1" s="16" t="s">
        <v>306</v>
      </c>
      <c r="JX1" s="16" t="s">
        <v>307</v>
      </c>
      <c r="JY1" s="16" t="s">
        <v>308</v>
      </c>
      <c r="JZ1" s="16" t="s">
        <v>309</v>
      </c>
      <c r="KA1" s="16" t="s">
        <v>310</v>
      </c>
      <c r="KB1" s="16" t="s">
        <v>311</v>
      </c>
      <c r="KC1" s="16" t="s">
        <v>312</v>
      </c>
      <c r="KD1" s="16" t="s">
        <v>313</v>
      </c>
      <c r="KE1" s="16" t="s">
        <v>314</v>
      </c>
      <c r="KF1" s="16" t="s">
        <v>315</v>
      </c>
      <c r="KG1" s="16" t="s">
        <v>316</v>
      </c>
      <c r="KH1" s="16" t="s">
        <v>317</v>
      </c>
      <c r="KI1" s="16" t="s">
        <v>318</v>
      </c>
      <c r="KJ1" s="16" t="s">
        <v>319</v>
      </c>
      <c r="KK1" s="16" t="s">
        <v>320</v>
      </c>
      <c r="KL1" s="16" t="s">
        <v>321</v>
      </c>
      <c r="KM1" s="16" t="s">
        <v>322</v>
      </c>
      <c r="KN1" s="16" t="s">
        <v>323</v>
      </c>
      <c r="KO1" s="16" t="s">
        <v>324</v>
      </c>
      <c r="KP1" s="16" t="s">
        <v>325</v>
      </c>
      <c r="KQ1" s="16" t="s">
        <v>326</v>
      </c>
      <c r="KR1" s="16" t="s">
        <v>327</v>
      </c>
      <c r="KS1" s="16" t="s">
        <v>328</v>
      </c>
      <c r="KT1" s="16" t="s">
        <v>329</v>
      </c>
      <c r="KU1" s="16" t="s">
        <v>330</v>
      </c>
      <c r="KV1" s="16" t="s">
        <v>331</v>
      </c>
      <c r="KW1" s="16" t="s">
        <v>332</v>
      </c>
      <c r="KX1" s="16" t="s">
        <v>333</v>
      </c>
      <c r="KY1" s="16" t="s">
        <v>334</v>
      </c>
      <c r="KZ1" s="16" t="s">
        <v>335</v>
      </c>
      <c r="LA1" s="16" t="s">
        <v>336</v>
      </c>
      <c r="LB1" s="16" t="s">
        <v>337</v>
      </c>
      <c r="LC1" s="16" t="s">
        <v>338</v>
      </c>
      <c r="LD1" s="16" t="s">
        <v>339</v>
      </c>
      <c r="LE1" s="16" t="s">
        <v>340</v>
      </c>
      <c r="LF1" s="16" t="s">
        <v>341</v>
      </c>
      <c r="LG1" s="16" t="s">
        <v>342</v>
      </c>
      <c r="LH1" s="16" t="s">
        <v>343</v>
      </c>
      <c r="LI1" s="16" t="s">
        <v>344</v>
      </c>
      <c r="LJ1" s="16" t="s">
        <v>345</v>
      </c>
      <c r="LK1" s="16" t="s">
        <v>346</v>
      </c>
      <c r="LL1" s="16" t="s">
        <v>347</v>
      </c>
      <c r="LM1" s="16" t="s">
        <v>348</v>
      </c>
      <c r="LN1" s="16" t="s">
        <v>349</v>
      </c>
      <c r="LO1" s="16" t="s">
        <v>350</v>
      </c>
      <c r="LP1" s="16" t="s">
        <v>351</v>
      </c>
      <c r="LQ1" s="16" t="s">
        <v>352</v>
      </c>
      <c r="LR1" s="16" t="s">
        <v>353</v>
      </c>
      <c r="LS1" s="16" t="s">
        <v>354</v>
      </c>
      <c r="LT1" s="16" t="s">
        <v>355</v>
      </c>
      <c r="LU1" s="16" t="s">
        <v>356</v>
      </c>
      <c r="LV1" s="16" t="s">
        <v>357</v>
      </c>
      <c r="LW1" s="16" t="s">
        <v>358</v>
      </c>
      <c r="LX1" s="16" t="s">
        <v>359</v>
      </c>
      <c r="LY1" s="16" t="s">
        <v>360</v>
      </c>
      <c r="LZ1" s="16" t="s">
        <v>361</v>
      </c>
      <c r="MA1" s="16" t="s">
        <v>362</v>
      </c>
      <c r="MB1" s="16" t="s">
        <v>363</v>
      </c>
      <c r="MC1" s="16" t="s">
        <v>364</v>
      </c>
      <c r="MD1" s="16" t="s">
        <v>365</v>
      </c>
      <c r="ME1" s="16" t="s">
        <v>366</v>
      </c>
      <c r="MF1" s="16" t="s">
        <v>367</v>
      </c>
      <c r="MG1" s="16" t="s">
        <v>368</v>
      </c>
      <c r="MH1" s="16" t="s">
        <v>369</v>
      </c>
      <c r="MI1" s="16" t="s">
        <v>370</v>
      </c>
      <c r="MJ1" s="16" t="s">
        <v>371</v>
      </c>
      <c r="MK1" s="16" t="s">
        <v>372</v>
      </c>
      <c r="ML1" s="16" t="s">
        <v>373</v>
      </c>
      <c r="MM1" s="16" t="s">
        <v>374</v>
      </c>
      <c r="MN1" s="16" t="s">
        <v>375</v>
      </c>
      <c r="MO1" s="16" t="s">
        <v>376</v>
      </c>
      <c r="MP1" s="16" t="s">
        <v>377</v>
      </c>
      <c r="MQ1" s="16" t="s">
        <v>378</v>
      </c>
      <c r="MR1" s="16" t="s">
        <v>379</v>
      </c>
      <c r="MS1" s="16" t="s">
        <v>380</v>
      </c>
      <c r="MT1" s="16" t="s">
        <v>381</v>
      </c>
      <c r="MU1" s="16" t="s">
        <v>382</v>
      </c>
      <c r="MV1" s="16" t="s">
        <v>383</v>
      </c>
      <c r="MW1" s="16" t="s">
        <v>384</v>
      </c>
      <c r="MX1" s="16" t="s">
        <v>385</v>
      </c>
      <c r="MY1" s="16" t="s">
        <v>386</v>
      </c>
      <c r="MZ1" s="16" t="s">
        <v>387</v>
      </c>
      <c r="NA1" s="16" t="s">
        <v>388</v>
      </c>
      <c r="NB1" s="16" t="s">
        <v>389</v>
      </c>
      <c r="NC1" s="16" t="s">
        <v>390</v>
      </c>
      <c r="ND1" s="16" t="s">
        <v>391</v>
      </c>
      <c r="NE1" s="16" t="s">
        <v>392</v>
      </c>
      <c r="NF1" s="16" t="s">
        <v>393</v>
      </c>
      <c r="NG1" s="16" t="s">
        <v>394</v>
      </c>
      <c r="NH1" s="16" t="s">
        <v>395</v>
      </c>
      <c r="NI1" s="16" t="s">
        <v>396</v>
      </c>
      <c r="NJ1" s="16" t="s">
        <v>397</v>
      </c>
      <c r="NK1" s="16" t="s">
        <v>398</v>
      </c>
      <c r="NL1" s="16" t="s">
        <v>399</v>
      </c>
      <c r="NM1" s="16" t="s">
        <v>400</v>
      </c>
      <c r="NN1" s="16" t="s">
        <v>401</v>
      </c>
      <c r="NO1" s="16" t="s">
        <v>402</v>
      </c>
      <c r="NP1" s="16" t="s">
        <v>403</v>
      </c>
      <c r="NQ1" s="16" t="s">
        <v>404</v>
      </c>
      <c r="NR1" s="16" t="s">
        <v>405</v>
      </c>
      <c r="NS1" s="16" t="s">
        <v>406</v>
      </c>
      <c r="NT1" s="16" t="s">
        <v>407</v>
      </c>
      <c r="NU1" s="16" t="s">
        <v>408</v>
      </c>
      <c r="NV1" s="16" t="s">
        <v>409</v>
      </c>
      <c r="NW1" s="16" t="s">
        <v>410</v>
      </c>
      <c r="NX1" s="16" t="s">
        <v>411</v>
      </c>
      <c r="NY1" s="16" t="s">
        <v>412</v>
      </c>
      <c r="NZ1" s="16" t="s">
        <v>413</v>
      </c>
      <c r="OA1" s="16" t="s">
        <v>414</v>
      </c>
      <c r="OB1" s="16" t="s">
        <v>415</v>
      </c>
      <c r="OC1" s="16" t="s">
        <v>416</v>
      </c>
      <c r="OD1" s="16" t="s">
        <v>417</v>
      </c>
      <c r="OE1" s="16" t="s">
        <v>418</v>
      </c>
      <c r="OF1" s="16" t="s">
        <v>419</v>
      </c>
      <c r="OG1" s="16" t="s">
        <v>420</v>
      </c>
      <c r="OH1" s="16" t="s">
        <v>421</v>
      </c>
      <c r="OI1" s="16" t="s">
        <v>422</v>
      </c>
      <c r="OJ1" s="16" t="s">
        <v>423</v>
      </c>
      <c r="OK1" s="16" t="s">
        <v>424</v>
      </c>
      <c r="OL1" s="16" t="s">
        <v>425</v>
      </c>
      <c r="OM1" s="16" t="s">
        <v>426</v>
      </c>
      <c r="ON1" s="16" t="s">
        <v>427</v>
      </c>
      <c r="OO1" s="16" t="s">
        <v>428</v>
      </c>
      <c r="OP1" s="16" t="s">
        <v>429</v>
      </c>
      <c r="OQ1" s="16" t="s">
        <v>430</v>
      </c>
      <c r="OR1" s="16" t="s">
        <v>431</v>
      </c>
      <c r="OS1" s="16" t="s">
        <v>432</v>
      </c>
      <c r="OT1" s="16" t="s">
        <v>433</v>
      </c>
      <c r="OU1" s="16" t="s">
        <v>434</v>
      </c>
      <c r="OV1" s="16" t="s">
        <v>435</v>
      </c>
      <c r="OW1" s="16" t="s">
        <v>436</v>
      </c>
      <c r="OX1" s="16" t="s">
        <v>437</v>
      </c>
      <c r="OY1" s="16" t="s">
        <v>438</v>
      </c>
      <c r="OZ1" s="16" t="s">
        <v>439</v>
      </c>
      <c r="PA1" s="16" t="s">
        <v>440</v>
      </c>
      <c r="PB1" s="16" t="s">
        <v>441</v>
      </c>
      <c r="PC1" s="16" t="s">
        <v>442</v>
      </c>
      <c r="PD1" s="16" t="s">
        <v>443</v>
      </c>
      <c r="PE1" s="16" t="s">
        <v>444</v>
      </c>
      <c r="PF1" s="16" t="s">
        <v>445</v>
      </c>
      <c r="PG1" s="16" t="s">
        <v>446</v>
      </c>
      <c r="PH1" s="16" t="s">
        <v>447</v>
      </c>
      <c r="PI1" s="16" t="s">
        <v>448</v>
      </c>
      <c r="PJ1" s="16" t="s">
        <v>449</v>
      </c>
      <c r="PK1" s="16" t="s">
        <v>450</v>
      </c>
      <c r="PL1" s="16" t="s">
        <v>451</v>
      </c>
      <c r="PM1" s="16" t="s">
        <v>452</v>
      </c>
      <c r="PN1" s="16" t="s">
        <v>453</v>
      </c>
      <c r="PO1" s="16" t="s">
        <v>454</v>
      </c>
      <c r="PP1" s="16" t="s">
        <v>455</v>
      </c>
      <c r="PQ1" s="16" t="s">
        <v>456</v>
      </c>
      <c r="PR1" s="16" t="s">
        <v>457</v>
      </c>
      <c r="PS1" s="16" t="s">
        <v>458</v>
      </c>
      <c r="PT1" s="16" t="s">
        <v>459</v>
      </c>
      <c r="PU1" s="16" t="s">
        <v>460</v>
      </c>
      <c r="PV1" s="16" t="s">
        <v>461</v>
      </c>
      <c r="PW1" s="16" t="s">
        <v>462</v>
      </c>
      <c r="PX1" s="16" t="s">
        <v>463</v>
      </c>
      <c r="PY1" s="16" t="s">
        <v>464</v>
      </c>
      <c r="PZ1" s="16" t="s">
        <v>465</v>
      </c>
      <c r="QA1" s="16" t="s">
        <v>466</v>
      </c>
      <c r="QB1" s="16" t="s">
        <v>467</v>
      </c>
      <c r="QC1" s="16" t="s">
        <v>468</v>
      </c>
      <c r="QD1" s="16" t="s">
        <v>469</v>
      </c>
      <c r="QE1" s="16" t="s">
        <v>470</v>
      </c>
      <c r="QF1" s="16" t="s">
        <v>471</v>
      </c>
      <c r="QG1" s="16" t="s">
        <v>472</v>
      </c>
      <c r="QH1" s="16" t="s">
        <v>473</v>
      </c>
      <c r="QI1" s="16" t="s">
        <v>474</v>
      </c>
      <c r="QJ1" s="16" t="s">
        <v>475</v>
      </c>
      <c r="QK1" s="16" t="s">
        <v>476</v>
      </c>
      <c r="QL1" s="16" t="s">
        <v>477</v>
      </c>
      <c r="QM1" s="16" t="s">
        <v>478</v>
      </c>
      <c r="QN1" s="16" t="s">
        <v>479</v>
      </c>
      <c r="QO1" s="16" t="s">
        <v>480</v>
      </c>
      <c r="QP1" s="16" t="s">
        <v>481</v>
      </c>
      <c r="QQ1" s="16" t="s">
        <v>482</v>
      </c>
      <c r="QR1" s="16" t="s">
        <v>483</v>
      </c>
      <c r="QS1" s="16" t="s">
        <v>484</v>
      </c>
      <c r="QT1" s="16" t="s">
        <v>485</v>
      </c>
      <c r="QU1" s="16" t="s">
        <v>486</v>
      </c>
      <c r="QV1" s="16" t="s">
        <v>487</v>
      </c>
      <c r="QW1" s="16" t="s">
        <v>488</v>
      </c>
      <c r="QX1" s="16" t="s">
        <v>489</v>
      </c>
      <c r="QY1" s="16" t="s">
        <v>490</v>
      </c>
      <c r="QZ1" s="16" t="s">
        <v>491</v>
      </c>
      <c r="RA1" s="16" t="s">
        <v>492</v>
      </c>
      <c r="RB1" s="16" t="s">
        <v>493</v>
      </c>
      <c r="RC1" s="16" t="s">
        <v>494</v>
      </c>
      <c r="RD1" s="16" t="s">
        <v>495</v>
      </c>
      <c r="RE1" s="16" t="s">
        <v>496</v>
      </c>
      <c r="RF1" s="16" t="s">
        <v>497</v>
      </c>
      <c r="RG1" s="16" t="s">
        <v>498</v>
      </c>
      <c r="RH1" s="16" t="s">
        <v>499</v>
      </c>
      <c r="RI1" s="16" t="s">
        <v>500</v>
      </c>
      <c r="RJ1" s="16" t="s">
        <v>501</v>
      </c>
      <c r="RK1" s="16" t="s">
        <v>502</v>
      </c>
      <c r="RL1" s="16" t="s">
        <v>503</v>
      </c>
      <c r="RM1" s="16" t="s">
        <v>504</v>
      </c>
      <c r="RN1" s="16" t="s">
        <v>505</v>
      </c>
      <c r="RO1" s="16" t="s">
        <v>506</v>
      </c>
      <c r="RP1" s="16" t="s">
        <v>507</v>
      </c>
      <c r="RQ1" s="16" t="s">
        <v>508</v>
      </c>
      <c r="RR1" s="16" t="s">
        <v>509</v>
      </c>
      <c r="RS1" s="16" t="s">
        <v>510</v>
      </c>
      <c r="RT1" s="16" t="s">
        <v>511</v>
      </c>
      <c r="RU1" s="16" t="s">
        <v>512</v>
      </c>
      <c r="RV1" s="16" t="s">
        <v>513</v>
      </c>
      <c r="RW1" s="16" t="s">
        <v>514</v>
      </c>
      <c r="RX1" s="16" t="s">
        <v>515</v>
      </c>
      <c r="RY1" s="16" t="s">
        <v>516</v>
      </c>
      <c r="RZ1" s="16" t="s">
        <v>517</v>
      </c>
      <c r="SA1" s="16" t="s">
        <v>518</v>
      </c>
      <c r="SB1" s="16" t="s">
        <v>519</v>
      </c>
      <c r="SC1" s="16" t="s">
        <v>520</v>
      </c>
      <c r="SD1" s="16" t="s">
        <v>521</v>
      </c>
      <c r="SE1" s="16" t="s">
        <v>522</v>
      </c>
      <c r="SF1" s="16" t="s">
        <v>523</v>
      </c>
      <c r="SG1" s="16" t="s">
        <v>524</v>
      </c>
      <c r="SH1" s="16" t="s">
        <v>525</v>
      </c>
      <c r="SI1" s="16" t="s">
        <v>526</v>
      </c>
      <c r="SJ1" s="16" t="s">
        <v>527</v>
      </c>
      <c r="SK1" s="16" t="s">
        <v>528</v>
      </c>
      <c r="SL1" s="16" t="s">
        <v>529</v>
      </c>
      <c r="SM1" s="16" t="s">
        <v>530</v>
      </c>
      <c r="SN1" s="17" t="s">
        <v>531</v>
      </c>
      <c r="SO1" s="16" t="s">
        <v>532</v>
      </c>
      <c r="SP1" s="16" t="s">
        <v>533</v>
      </c>
      <c r="SQ1" s="16" t="s">
        <v>534</v>
      </c>
      <c r="SR1" s="16" t="s">
        <v>535</v>
      </c>
      <c r="SS1" s="16" t="s">
        <v>536</v>
      </c>
      <c r="ST1" s="16" t="s">
        <v>537</v>
      </c>
      <c r="SU1" s="16" t="s">
        <v>538</v>
      </c>
      <c r="SV1" s="16" t="s">
        <v>539</v>
      </c>
      <c r="SW1" s="16" t="s">
        <v>540</v>
      </c>
      <c r="SX1" s="16" t="s">
        <v>541</v>
      </c>
      <c r="SY1" s="16" t="s">
        <v>542</v>
      </c>
      <c r="SZ1" s="16" t="s">
        <v>543</v>
      </c>
      <c r="TA1" s="16" t="s">
        <v>544</v>
      </c>
      <c r="TB1" s="16" t="s">
        <v>545</v>
      </c>
      <c r="TC1" s="16" t="s">
        <v>546</v>
      </c>
      <c r="TD1" s="16" t="s">
        <v>547</v>
      </c>
      <c r="TE1" s="16" t="s">
        <v>548</v>
      </c>
      <c r="TF1" s="16" t="s">
        <v>549</v>
      </c>
      <c r="TG1" s="16" t="s">
        <v>550</v>
      </c>
      <c r="TH1" s="16" t="s">
        <v>551</v>
      </c>
      <c r="TI1" s="16" t="s">
        <v>552</v>
      </c>
      <c r="TJ1" s="16" t="s">
        <v>553</v>
      </c>
      <c r="TK1" s="16" t="s">
        <v>554</v>
      </c>
      <c r="TL1" s="16" t="s">
        <v>555</v>
      </c>
      <c r="TM1" s="16" t="s">
        <v>556</v>
      </c>
      <c r="TN1" s="16" t="s">
        <v>557</v>
      </c>
      <c r="TO1" s="16" t="s">
        <v>558</v>
      </c>
      <c r="TP1" s="16" t="s">
        <v>559</v>
      </c>
      <c r="TQ1" s="16" t="s">
        <v>560</v>
      </c>
      <c r="TR1" s="16" t="s">
        <v>561</v>
      </c>
      <c r="TS1" s="16" t="s">
        <v>562</v>
      </c>
      <c r="TT1" s="16" t="s">
        <v>563</v>
      </c>
      <c r="TU1" s="16" t="s">
        <v>564</v>
      </c>
      <c r="TV1" s="16" t="s">
        <v>565</v>
      </c>
      <c r="TW1" s="16" t="s">
        <v>566</v>
      </c>
      <c r="TX1" s="16" t="s">
        <v>567</v>
      </c>
      <c r="TY1" s="16" t="s">
        <v>568</v>
      </c>
      <c r="TZ1" s="16" t="s">
        <v>569</v>
      </c>
      <c r="UA1" s="16" t="s">
        <v>570</v>
      </c>
      <c r="UB1" s="16" t="s">
        <v>571</v>
      </c>
      <c r="UC1" s="16" t="s">
        <v>572</v>
      </c>
      <c r="UD1" s="16" t="s">
        <v>573</v>
      </c>
      <c r="UE1" s="16" t="s">
        <v>574</v>
      </c>
      <c r="UF1" s="16" t="s">
        <v>575</v>
      </c>
      <c r="UG1" s="16" t="s">
        <v>576</v>
      </c>
      <c r="UH1" s="16" t="s">
        <v>577</v>
      </c>
      <c r="UI1" s="16" t="s">
        <v>578</v>
      </c>
      <c r="UJ1" s="16" t="s">
        <v>579</v>
      </c>
      <c r="UK1" s="16" t="s">
        <v>580</v>
      </c>
      <c r="UL1" s="16" t="s">
        <v>581</v>
      </c>
      <c r="UM1" s="16" t="s">
        <v>582</v>
      </c>
      <c r="UN1" s="16" t="s">
        <v>583</v>
      </c>
      <c r="UO1" s="16" t="s">
        <v>584</v>
      </c>
      <c r="UP1" s="16" t="s">
        <v>585</v>
      </c>
      <c r="UQ1" s="16" t="s">
        <v>586</v>
      </c>
      <c r="UR1" s="16" t="s">
        <v>587</v>
      </c>
      <c r="US1" s="16" t="s">
        <v>588</v>
      </c>
      <c r="UT1" s="16" t="s">
        <v>589</v>
      </c>
      <c r="UU1" s="16" t="s">
        <v>590</v>
      </c>
      <c r="UV1" s="16" t="s">
        <v>591</v>
      </c>
      <c r="UW1" s="16" t="s">
        <v>592</v>
      </c>
      <c r="UX1" s="16" t="s">
        <v>593</v>
      </c>
      <c r="UY1" s="15" t="s">
        <v>594</v>
      </c>
      <c r="UZ1" s="16" t="s">
        <v>595</v>
      </c>
      <c r="VA1" s="16" t="s">
        <v>596</v>
      </c>
      <c r="VB1" s="16" t="s">
        <v>597</v>
      </c>
      <c r="VC1" s="16" t="s">
        <v>598</v>
      </c>
      <c r="VD1" s="16" t="s">
        <v>599</v>
      </c>
      <c r="VE1" s="16" t="s">
        <v>600</v>
      </c>
      <c r="VF1" s="16" t="s">
        <v>601</v>
      </c>
      <c r="VG1" s="16" t="s">
        <v>602</v>
      </c>
      <c r="VH1" s="16" t="s">
        <v>603</v>
      </c>
      <c r="VI1" s="16" t="s">
        <v>604</v>
      </c>
      <c r="VJ1" s="16" t="s">
        <v>605</v>
      </c>
      <c r="VK1" s="16" t="s">
        <v>606</v>
      </c>
      <c r="VL1" s="16" t="s">
        <v>607</v>
      </c>
      <c r="VM1" s="16" t="s">
        <v>608</v>
      </c>
      <c r="VN1" s="16" t="s">
        <v>609</v>
      </c>
      <c r="VO1" s="16" t="s">
        <v>610</v>
      </c>
      <c r="VP1" s="18" t="s">
        <v>611</v>
      </c>
      <c r="VQ1" s="18" t="s">
        <v>612</v>
      </c>
      <c r="VR1" s="18" t="s">
        <v>613</v>
      </c>
      <c r="VS1" s="18" t="s">
        <v>614</v>
      </c>
      <c r="VT1" s="18" t="s">
        <v>615</v>
      </c>
      <c r="VU1" s="18" t="s">
        <v>616</v>
      </c>
      <c r="VV1" s="18" t="s">
        <v>617</v>
      </c>
      <c r="VW1" s="18" t="s">
        <v>618</v>
      </c>
      <c r="VX1" s="18" t="s">
        <v>619</v>
      </c>
      <c r="VY1" s="18" t="s">
        <v>620</v>
      </c>
      <c r="VZ1" s="18" t="s">
        <v>621</v>
      </c>
      <c r="WA1" s="18" t="s">
        <v>622</v>
      </c>
      <c r="WB1" s="18" t="s">
        <v>623</v>
      </c>
      <c r="WC1" s="18" t="s">
        <v>624</v>
      </c>
      <c r="WD1" s="18" t="s">
        <v>625</v>
      </c>
      <c r="WE1" s="19" t="s">
        <v>626</v>
      </c>
      <c r="WF1" s="19" t="s">
        <v>627</v>
      </c>
      <c r="WG1" s="19" t="s">
        <v>628</v>
      </c>
      <c r="WH1" s="19" t="s">
        <v>629</v>
      </c>
      <c r="WI1" s="19" t="s">
        <v>630</v>
      </c>
      <c r="WJ1" s="19" t="s">
        <v>631</v>
      </c>
      <c r="WK1" s="19" t="s">
        <v>632</v>
      </c>
      <c r="WL1" s="20" t="s">
        <v>633</v>
      </c>
      <c r="WM1" s="20" t="s">
        <v>634</v>
      </c>
      <c r="WN1" s="20" t="s">
        <v>635</v>
      </c>
      <c r="WO1" s="20" t="s">
        <v>636</v>
      </c>
      <c r="WP1" s="20" t="s">
        <v>637</v>
      </c>
      <c r="WQ1" s="20" t="s">
        <v>638</v>
      </c>
      <c r="WR1" s="20" t="s">
        <v>639</v>
      </c>
      <c r="WS1" s="20" t="s">
        <v>640</v>
      </c>
      <c r="WT1" s="20" t="s">
        <v>641</v>
      </c>
      <c r="WU1" s="20" t="s">
        <v>642</v>
      </c>
      <c r="WV1" s="20" t="s">
        <v>643</v>
      </c>
      <c r="WW1" s="20" t="s">
        <v>644</v>
      </c>
      <c r="WX1" s="20" t="s">
        <v>645</v>
      </c>
      <c r="WY1" s="20" t="s">
        <v>646</v>
      </c>
      <c r="WZ1" s="20" t="s">
        <v>647</v>
      </c>
      <c r="XA1" s="20" t="s">
        <v>648</v>
      </c>
      <c r="XB1" s="20" t="s">
        <v>649</v>
      </c>
      <c r="XC1" s="20" t="s">
        <v>650</v>
      </c>
      <c r="XD1" s="20" t="s">
        <v>651</v>
      </c>
      <c r="XE1" s="20" t="s">
        <v>652</v>
      </c>
      <c r="XF1" s="20" t="s">
        <v>653</v>
      </c>
      <c r="XG1" s="20" t="s">
        <v>654</v>
      </c>
      <c r="XH1" s="20" t="s">
        <v>655</v>
      </c>
      <c r="XI1" s="20" t="s">
        <v>656</v>
      </c>
      <c r="XJ1" s="20" t="s">
        <v>657</v>
      </c>
      <c r="XK1" s="20" t="s">
        <v>658</v>
      </c>
      <c r="XL1" s="20" t="s">
        <v>659</v>
      </c>
      <c r="XM1" s="20" t="s">
        <v>660</v>
      </c>
      <c r="XN1" s="20" t="s">
        <v>661</v>
      </c>
      <c r="XO1" s="20" t="s">
        <v>662</v>
      </c>
      <c r="XP1" s="20" t="s">
        <v>663</v>
      </c>
      <c r="XQ1" s="20" t="s">
        <v>664</v>
      </c>
      <c r="XR1" s="20" t="s">
        <v>665</v>
      </c>
      <c r="XS1" s="20" t="s">
        <v>666</v>
      </c>
      <c r="XT1" s="20" t="s">
        <v>667</v>
      </c>
      <c r="XU1" s="20" t="s">
        <v>668</v>
      </c>
      <c r="XV1" s="20" t="s">
        <v>669</v>
      </c>
      <c r="XW1" s="20" t="s">
        <v>670</v>
      </c>
      <c r="XX1" s="20" t="s">
        <v>34</v>
      </c>
      <c r="XY1" s="21" t="s">
        <v>671</v>
      </c>
      <c r="XZ1" s="21" t="s">
        <v>672</v>
      </c>
      <c r="YA1" s="21" t="s">
        <v>673</v>
      </c>
      <c r="YB1" s="21" t="s">
        <v>674</v>
      </c>
      <c r="YC1" s="21" t="s">
        <v>675</v>
      </c>
      <c r="YD1" s="21" t="s">
        <v>676</v>
      </c>
      <c r="YE1" s="21" t="s">
        <v>677</v>
      </c>
      <c r="YF1" s="21" t="s">
        <v>678</v>
      </c>
      <c r="YG1" s="21" t="s">
        <v>679</v>
      </c>
      <c r="YH1" s="21" t="s">
        <v>680</v>
      </c>
      <c r="YI1" s="21" t="s">
        <v>681</v>
      </c>
      <c r="YJ1" s="21" t="s">
        <v>682</v>
      </c>
      <c r="YK1" s="21" t="s">
        <v>683</v>
      </c>
      <c r="YL1" s="21" t="s">
        <v>684</v>
      </c>
      <c r="YM1" s="21" t="s">
        <v>685</v>
      </c>
      <c r="YN1" s="21" t="s">
        <v>686</v>
      </c>
      <c r="YO1" s="21" t="s">
        <v>687</v>
      </c>
      <c r="YP1" s="21" t="s">
        <v>688</v>
      </c>
      <c r="YQ1" s="21" t="s">
        <v>689</v>
      </c>
      <c r="YR1" s="21" t="s">
        <v>690</v>
      </c>
      <c r="YS1" s="21" t="s">
        <v>691</v>
      </c>
      <c r="YT1" s="21" t="s">
        <v>692</v>
      </c>
      <c r="YU1" s="21" t="s">
        <v>693</v>
      </c>
      <c r="YV1" s="21" t="s">
        <v>694</v>
      </c>
      <c r="YW1" s="21" t="s">
        <v>695</v>
      </c>
      <c r="YX1" s="21" t="s">
        <v>696</v>
      </c>
      <c r="YY1" s="21" t="s">
        <v>697</v>
      </c>
      <c r="YZ1" s="21" t="s">
        <v>698</v>
      </c>
      <c r="ZA1" s="21" t="s">
        <v>699</v>
      </c>
      <c r="ZB1" s="21" t="s">
        <v>700</v>
      </c>
      <c r="ZC1" s="21" t="s">
        <v>701</v>
      </c>
      <c r="ZD1" s="21" t="s">
        <v>702</v>
      </c>
      <c r="ZE1" s="21" t="s">
        <v>703</v>
      </c>
      <c r="ZF1" s="21" t="s">
        <v>704</v>
      </c>
      <c r="ZG1" s="21" t="s">
        <v>705</v>
      </c>
      <c r="ZH1" s="21" t="s">
        <v>706</v>
      </c>
      <c r="ZI1" s="21" t="s">
        <v>707</v>
      </c>
      <c r="ZJ1" s="21" t="s">
        <v>708</v>
      </c>
      <c r="ZK1" s="21" t="s">
        <v>709</v>
      </c>
      <c r="ZL1" s="21" t="s">
        <v>710</v>
      </c>
      <c r="ZM1" s="21" t="s">
        <v>711</v>
      </c>
      <c r="ZN1" s="21" t="s">
        <v>712</v>
      </c>
      <c r="ZO1" s="21" t="s">
        <v>713</v>
      </c>
      <c r="ZP1" s="21" t="s">
        <v>714</v>
      </c>
      <c r="ZQ1" s="21" t="s">
        <v>715</v>
      </c>
      <c r="ZR1" s="21" t="s">
        <v>716</v>
      </c>
      <c r="ZS1" s="21" t="s">
        <v>717</v>
      </c>
      <c r="ZT1" s="21" t="s">
        <v>718</v>
      </c>
      <c r="ZU1" s="21"/>
    </row>
    <row r="2" spans="1:697" ht="14.4" thickBot="1" x14ac:dyDescent="0.3">
      <c r="A2" s="33" t="s">
        <v>729</v>
      </c>
      <c r="B2">
        <v>20200809</v>
      </c>
      <c r="C2">
        <v>20211231</v>
      </c>
      <c r="D2" s="33" t="s">
        <v>719</v>
      </c>
      <c r="E2" s="30">
        <v>34498609.93</v>
      </c>
      <c r="F2" s="30">
        <v>57000000</v>
      </c>
      <c r="G2" s="30">
        <v>6692675.0899999999</v>
      </c>
      <c r="H2" s="30">
        <v>62023597.710000001</v>
      </c>
      <c r="I2" s="30">
        <v>1270136.43</v>
      </c>
      <c r="J2" s="30">
        <v>1905695.09</v>
      </c>
      <c r="K2" s="30"/>
      <c r="L2" s="30"/>
      <c r="M2" s="30"/>
      <c r="N2" s="30">
        <v>28849018.010000002</v>
      </c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>
        <v>3158779.55</v>
      </c>
      <c r="AB2" s="30"/>
      <c r="AC2" s="29"/>
      <c r="AD2" s="30">
        <v>195398511.81</v>
      </c>
      <c r="AE2" s="30"/>
      <c r="AF2" s="30"/>
      <c r="AG2" s="30"/>
      <c r="AH2" s="30"/>
      <c r="AI2" s="30"/>
      <c r="AJ2" s="30"/>
      <c r="AK2" s="30"/>
      <c r="AL2" s="30">
        <v>17717089.629999999</v>
      </c>
      <c r="AM2" s="30"/>
      <c r="AN2" s="30">
        <v>7582272.8300000001</v>
      </c>
      <c r="AO2" s="30"/>
      <c r="AP2" s="30"/>
      <c r="AQ2" s="30"/>
      <c r="AR2" s="30">
        <v>163123308.38</v>
      </c>
      <c r="AS2" s="30"/>
      <c r="AT2" s="30"/>
      <c r="AU2" s="30">
        <v>466501.47</v>
      </c>
      <c r="AV2" s="30">
        <v>1706827.62</v>
      </c>
      <c r="AW2" s="30"/>
      <c r="AX2" s="30"/>
      <c r="AY2" s="30"/>
      <c r="AZ2" s="29"/>
      <c r="BA2" s="30">
        <v>196284844.30000001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29"/>
      <c r="BX2" s="30">
        <v>391683356.11000001</v>
      </c>
      <c r="BY2" s="30">
        <v>9952005.7799999993</v>
      </c>
      <c r="BZ2" s="30"/>
      <c r="CA2" s="30"/>
      <c r="CB2" s="30">
        <v>6808283.25</v>
      </c>
      <c r="CC2" s="30"/>
      <c r="CD2" s="30">
        <v>14395705.76</v>
      </c>
      <c r="CE2" s="30">
        <v>10241386.24</v>
      </c>
      <c r="CF2" s="30"/>
      <c r="CG2" s="30"/>
      <c r="CH2" s="30"/>
      <c r="CI2" s="30">
        <v>3574079.97</v>
      </c>
      <c r="CJ2" s="30"/>
      <c r="CK2" s="30"/>
      <c r="CL2" s="30"/>
      <c r="CM2" s="30">
        <v>3485558.69</v>
      </c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>
        <v>307042.28000000003</v>
      </c>
      <c r="CY2" s="30"/>
      <c r="CZ2" s="29"/>
      <c r="DA2" s="30">
        <v>55328400.899999999</v>
      </c>
      <c r="DB2" s="30"/>
      <c r="DC2" s="30"/>
      <c r="DD2" s="30"/>
      <c r="DE2" s="30"/>
      <c r="DF2" s="30"/>
      <c r="DG2" s="30">
        <v>1633917.14</v>
      </c>
      <c r="DH2" s="30"/>
      <c r="DI2" s="30"/>
      <c r="DJ2" s="30"/>
      <c r="DK2" s="30"/>
      <c r="DL2" s="29"/>
      <c r="DM2" s="30">
        <v>3751882.7</v>
      </c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5"/>
      <c r="EG2" s="30">
        <v>59080283.600000001</v>
      </c>
      <c r="EH2" s="30">
        <v>75000000</v>
      </c>
      <c r="EI2" s="30"/>
      <c r="EJ2" s="30"/>
      <c r="EK2" s="30">
        <v>92651419.439999998</v>
      </c>
      <c r="EL2" s="30">
        <v>12267881.27</v>
      </c>
      <c r="EM2" s="30">
        <v>152683771.80000001</v>
      </c>
      <c r="EN2" s="30"/>
      <c r="EO2" s="30"/>
      <c r="EP2" s="30"/>
      <c r="EQ2" s="30"/>
      <c r="ER2" s="30"/>
      <c r="ES2" s="30"/>
      <c r="ET2" s="30"/>
      <c r="EU2" s="29"/>
      <c r="EV2" s="30">
        <v>332603072.50999999</v>
      </c>
      <c r="EW2" s="30"/>
      <c r="EX2" s="30">
        <v>332603072.50999999</v>
      </c>
      <c r="EY2" s="30"/>
      <c r="EZ2" s="29"/>
      <c r="FA2" s="30">
        <v>391683356.11000001</v>
      </c>
      <c r="FB2" s="30">
        <v>235851717.87</v>
      </c>
      <c r="FC2" s="30">
        <v>235851717.87</v>
      </c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>
        <v>132339245.94</v>
      </c>
      <c r="FS2" s="30">
        <v>55538474.670000002</v>
      </c>
      <c r="FT2" s="30"/>
      <c r="FU2" s="30"/>
      <c r="FV2" s="30"/>
      <c r="FW2" s="30">
        <v>2899893.32</v>
      </c>
      <c r="FX2" s="30">
        <v>38097807.020000003</v>
      </c>
      <c r="FY2" s="30">
        <v>15095256.41</v>
      </c>
      <c r="FZ2" s="30">
        <v>1678934.77</v>
      </c>
      <c r="GA2" s="30">
        <v>-226623.75</v>
      </c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>
        <v>1814188.64</v>
      </c>
      <c r="GN2" s="30"/>
      <c r="GO2" s="30"/>
      <c r="GP2" s="30">
        <v>-57102.18</v>
      </c>
      <c r="GQ2" s="30">
        <v>7577437.2000000002</v>
      </c>
      <c r="GR2" s="30"/>
      <c r="GS2" s="29"/>
      <c r="GT2" s="30">
        <v>112846995.59</v>
      </c>
      <c r="GU2" s="30">
        <v>443994.7</v>
      </c>
      <c r="GV2" s="30">
        <v>793.08</v>
      </c>
      <c r="GW2" s="30"/>
      <c r="GX2" s="30"/>
      <c r="GY2" s="29"/>
      <c r="GZ2" s="30">
        <v>113290197.20999999</v>
      </c>
      <c r="HA2" s="30">
        <v>16481159.029999999</v>
      </c>
      <c r="HB2" s="30"/>
      <c r="HC2" s="30"/>
      <c r="HD2" s="29"/>
      <c r="HE2" s="30">
        <v>96809038.180000007</v>
      </c>
      <c r="HF2" s="30">
        <v>96809038.180000007</v>
      </c>
      <c r="HG2" s="30"/>
      <c r="HH2" s="30"/>
      <c r="HI2" s="30">
        <v>96809038.180000007</v>
      </c>
      <c r="HJ2" s="30">
        <v>1.29</v>
      </c>
      <c r="HK2" s="30">
        <v>1.29</v>
      </c>
      <c r="HL2" s="30"/>
      <c r="HM2" s="30">
        <v>96809038.180000007</v>
      </c>
      <c r="HN2" s="30"/>
      <c r="HO2" s="30">
        <v>96809038.180000007</v>
      </c>
      <c r="HP2" s="30">
        <v>238532945.06</v>
      </c>
      <c r="HQ2" s="30">
        <v>7242564.0899999999</v>
      </c>
      <c r="HR2" s="30">
        <v>2125773.81</v>
      </c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29"/>
      <c r="IG2" s="30">
        <v>247901282.96000001</v>
      </c>
      <c r="IH2" s="30"/>
      <c r="II2" s="30"/>
      <c r="IJ2" s="30">
        <v>61560699.520000003</v>
      </c>
      <c r="IK2" s="30">
        <v>40113574.57</v>
      </c>
      <c r="IL2" s="30">
        <v>40311931.960000001</v>
      </c>
      <c r="IM2" s="30">
        <v>19800883.25</v>
      </c>
      <c r="IN2" s="30"/>
      <c r="IO2" s="30"/>
      <c r="IP2" s="30"/>
      <c r="IQ2" s="30"/>
      <c r="IR2" s="30"/>
      <c r="IS2" s="30"/>
      <c r="IT2" s="29"/>
      <c r="IU2" s="30">
        <v>161787089.30000001</v>
      </c>
      <c r="IV2" s="30">
        <v>86114193.659999996</v>
      </c>
      <c r="IW2" s="30">
        <v>309700000</v>
      </c>
      <c r="IX2" s="30">
        <v>1814188.64</v>
      </c>
      <c r="IY2" s="30">
        <v>142380</v>
      </c>
      <c r="IZ2" s="30"/>
      <c r="JA2" s="30"/>
      <c r="JB2" s="30"/>
      <c r="JC2" s="29"/>
      <c r="JD2" s="30">
        <v>311656568.63999999</v>
      </c>
      <c r="JE2" s="30">
        <v>167730559.71000001</v>
      </c>
      <c r="JF2" s="30">
        <v>263200000</v>
      </c>
      <c r="JG2" s="30"/>
      <c r="JH2" s="30"/>
      <c r="JI2" s="30"/>
      <c r="JJ2" s="30"/>
      <c r="JK2" s="29"/>
      <c r="JL2" s="30">
        <v>430930559.70999998</v>
      </c>
      <c r="JM2" s="30">
        <v>-119273991.06999999</v>
      </c>
      <c r="JN2" s="30"/>
      <c r="JO2" s="30"/>
      <c r="JP2" s="30">
        <v>9940000</v>
      </c>
      <c r="JQ2" s="30"/>
      <c r="JR2" s="30"/>
      <c r="JS2" s="30"/>
      <c r="JT2" s="29"/>
      <c r="JU2" s="30">
        <v>9940000</v>
      </c>
      <c r="JV2" s="30"/>
      <c r="JW2" s="30">
        <v>201226.19</v>
      </c>
      <c r="JX2" s="30"/>
      <c r="JY2" s="30">
        <v>6314973.6399999997</v>
      </c>
      <c r="JZ2" s="30"/>
      <c r="KA2" s="29"/>
      <c r="KB2" s="30">
        <v>6516199.8300000001</v>
      </c>
      <c r="KC2" s="30">
        <v>3423800.17</v>
      </c>
      <c r="KD2" s="30">
        <v>-446410.25</v>
      </c>
      <c r="KE2" s="30"/>
      <c r="KF2" s="29"/>
      <c r="KG2" s="30">
        <v>-30182407.489999998</v>
      </c>
      <c r="KH2" s="30">
        <v>64637667.420000002</v>
      </c>
      <c r="KI2" s="30">
        <v>34455259.93</v>
      </c>
      <c r="KJ2" s="30">
        <v>96809038.180000007</v>
      </c>
      <c r="KK2" s="30">
        <v>226623.75</v>
      </c>
      <c r="KL2" s="30">
        <v>1565868.41</v>
      </c>
      <c r="KM2" s="30">
        <v>3293191.66</v>
      </c>
      <c r="KN2" s="30">
        <v>521866.44</v>
      </c>
      <c r="KO2" s="30"/>
      <c r="KP2" s="30"/>
      <c r="KQ2" s="30">
        <v>57102.18</v>
      </c>
      <c r="KR2" s="30"/>
      <c r="KS2" s="30"/>
      <c r="KT2" s="30">
        <v>1674839.46</v>
      </c>
      <c r="KU2" s="30">
        <v>-1814188.64</v>
      </c>
      <c r="KV2" s="30">
        <v>-330725.77</v>
      </c>
      <c r="KW2" s="30"/>
      <c r="KX2" s="30">
        <v>-7480793.2000000002</v>
      </c>
      <c r="KY2" s="30">
        <v>-25791847.710000001</v>
      </c>
      <c r="KZ2" s="30">
        <v>6516732.46</v>
      </c>
      <c r="LA2" s="30"/>
      <c r="LB2" s="30">
        <v>6221592.0599999996</v>
      </c>
      <c r="LC2" s="30"/>
      <c r="LD2" s="36"/>
      <c r="LE2" s="30">
        <v>86114193.659999996</v>
      </c>
      <c r="LF2" s="30"/>
      <c r="LG2" s="30"/>
      <c r="LH2" s="30"/>
      <c r="LI2" s="30">
        <v>34455259.93</v>
      </c>
      <c r="LJ2" s="30">
        <v>64637667.420000002</v>
      </c>
      <c r="LK2" s="30"/>
      <c r="LL2" s="30"/>
      <c r="LM2" s="30"/>
      <c r="LN2" s="29"/>
      <c r="LO2" s="30">
        <v>-30182407.489999998</v>
      </c>
      <c r="LP2" s="30">
        <v>65935455.840000004</v>
      </c>
      <c r="LQ2" s="30">
        <v>96809038.180000007</v>
      </c>
      <c r="LR2" s="30"/>
      <c r="LS2" s="30"/>
      <c r="LT2" s="30">
        <v>10060722.220000001</v>
      </c>
      <c r="LU2" s="30"/>
      <c r="LV2" s="30"/>
      <c r="LW2" s="30">
        <v>152683771.80000001</v>
      </c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5" t="s">
        <v>749</v>
      </c>
      <c r="ML2" s="5" t="s">
        <v>750</v>
      </c>
      <c r="MM2" s="30"/>
      <c r="MN2" s="5" t="s">
        <v>751</v>
      </c>
      <c r="MO2" s="29"/>
      <c r="MP2" s="5" t="s">
        <v>752</v>
      </c>
      <c r="MQ2" s="5" t="s">
        <v>750</v>
      </c>
      <c r="MR2" s="5" t="s">
        <v>751</v>
      </c>
      <c r="MS2" s="29"/>
      <c r="MT2" s="37">
        <v>44761</v>
      </c>
      <c r="MU2" s="30">
        <v>13782135.470000001</v>
      </c>
      <c r="MV2" s="30">
        <v>4783751.6500000004</v>
      </c>
      <c r="MW2" s="30">
        <v>10764729.26</v>
      </c>
      <c r="MX2" s="30"/>
      <c r="MY2" s="30"/>
      <c r="MZ2" s="30">
        <v>3288.81</v>
      </c>
      <c r="NA2" s="30"/>
      <c r="NB2" s="30"/>
      <c r="NC2" s="30">
        <v>23717775.219999999</v>
      </c>
      <c r="ND2" s="30">
        <v>6000685.5899999999</v>
      </c>
      <c r="NE2" s="30"/>
      <c r="NF2" s="30">
        <v>17717089.629999999</v>
      </c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>
        <v>168591500</v>
      </c>
      <c r="NT2" s="30">
        <v>5468191.6200000001</v>
      </c>
      <c r="NU2" s="30"/>
      <c r="NV2" s="30">
        <v>163123308.38</v>
      </c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>
        <v>11155422.800000001</v>
      </c>
      <c r="PB2" s="30">
        <v>23343187.129999999</v>
      </c>
      <c r="PC2" s="30"/>
      <c r="PD2" s="30"/>
      <c r="PE2" s="30"/>
      <c r="PF2" s="30"/>
      <c r="PG2" s="30"/>
      <c r="PH2" s="30">
        <v>34498609.93</v>
      </c>
      <c r="PI2" s="30">
        <v>9952005.7799999993</v>
      </c>
      <c r="PJ2" s="30"/>
      <c r="PK2" s="30"/>
      <c r="PL2" s="30"/>
      <c r="PM2" s="30"/>
      <c r="PN2" s="30"/>
      <c r="PO2" s="30"/>
      <c r="PP2" s="30">
        <v>9952005.7799999993</v>
      </c>
      <c r="PQ2" s="30"/>
      <c r="PR2" s="30"/>
      <c r="PS2" s="30"/>
      <c r="PT2" s="30"/>
      <c r="PU2" s="30"/>
      <c r="PV2" s="30"/>
      <c r="PW2" s="30"/>
      <c r="PX2" s="30"/>
      <c r="PY2" s="30">
        <v>9952005.7799999993</v>
      </c>
      <c r="PZ2" s="30"/>
      <c r="QA2" s="30"/>
      <c r="QB2" s="30"/>
      <c r="QC2" s="30">
        <v>-57102.18</v>
      </c>
      <c r="QD2" s="30"/>
      <c r="QE2" s="30">
        <v>573310.22</v>
      </c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>
        <v>328709.96000000002</v>
      </c>
      <c r="QR2" s="30"/>
      <c r="QS2" s="30"/>
      <c r="QT2" s="30"/>
      <c r="QU2" s="30"/>
      <c r="QV2" s="30">
        <v>173201.62</v>
      </c>
      <c r="QW2" s="30">
        <v>1845751.53</v>
      </c>
      <c r="QX2" s="30">
        <v>2863871.15</v>
      </c>
      <c r="QY2" s="30">
        <v>489499.97</v>
      </c>
      <c r="QZ2" s="30"/>
      <c r="RA2" s="30">
        <v>2374371.1800000002</v>
      </c>
      <c r="RB2" s="30">
        <v>0</v>
      </c>
      <c r="RC2" s="30">
        <v>226623.75</v>
      </c>
      <c r="RD2" s="30"/>
      <c r="RE2" s="30"/>
      <c r="RF2" s="30"/>
      <c r="RG2" s="30"/>
      <c r="RH2" s="30">
        <v>1228429.21</v>
      </c>
      <c r="RI2" s="30">
        <v>66640.42</v>
      </c>
      <c r="RJ2" s="30"/>
      <c r="RK2" s="30">
        <v>427329.59</v>
      </c>
      <c r="RL2" s="30">
        <v>89816.39</v>
      </c>
      <c r="RM2" s="30"/>
      <c r="RN2" s="30"/>
      <c r="RO2" s="30"/>
      <c r="RP2" s="30">
        <v>16674630.15</v>
      </c>
      <c r="RQ2" s="30">
        <v>7.07</v>
      </c>
      <c r="RR2" s="30">
        <v>24550813.210000001</v>
      </c>
      <c r="RS2" s="30">
        <v>8743550.8300000001</v>
      </c>
      <c r="RT2" s="30">
        <v>686059.05</v>
      </c>
      <c r="RU2" s="30">
        <v>3065095.15</v>
      </c>
      <c r="RV2" s="30"/>
      <c r="RW2" s="30"/>
      <c r="RX2" s="30"/>
      <c r="RY2" s="30">
        <v>4847228.41</v>
      </c>
      <c r="RZ2" s="30">
        <v>15</v>
      </c>
      <c r="SA2" s="30"/>
      <c r="SB2" s="30"/>
      <c r="SC2" s="30"/>
      <c r="SD2" s="30"/>
      <c r="SE2" s="30">
        <v>-330725.77</v>
      </c>
      <c r="SF2" s="30">
        <v>16481159.029999999</v>
      </c>
      <c r="SG2" s="30">
        <v>43338218.329999998</v>
      </c>
      <c r="SH2" s="30">
        <v>14381402.16</v>
      </c>
      <c r="SI2" s="30">
        <v>11164332.08</v>
      </c>
      <c r="SJ2" s="30">
        <v>39326652.170000002</v>
      </c>
      <c r="SK2" s="30">
        <v>36109582.090000004</v>
      </c>
      <c r="SL2" s="30"/>
      <c r="SM2" s="30">
        <v>270000</v>
      </c>
      <c r="SN2" s="29" t="s">
        <v>753</v>
      </c>
      <c r="SO2" s="29" t="s">
        <v>753</v>
      </c>
      <c r="SP2" s="5" t="s">
        <v>753</v>
      </c>
      <c r="SQ2" s="5" t="s">
        <v>753</v>
      </c>
      <c r="SR2" s="5" t="s">
        <v>753</v>
      </c>
      <c r="SS2" s="29" t="s">
        <v>753</v>
      </c>
      <c r="ST2" s="5" t="s">
        <v>753</v>
      </c>
      <c r="SU2" s="5" t="s">
        <v>753</v>
      </c>
      <c r="SV2" s="5" t="s">
        <v>753</v>
      </c>
      <c r="SW2" s="29" t="s">
        <v>753</v>
      </c>
      <c r="SX2" s="5" t="s">
        <v>753</v>
      </c>
      <c r="SY2" s="5" t="s">
        <v>753</v>
      </c>
      <c r="SZ2" s="5" t="s">
        <v>753</v>
      </c>
      <c r="TA2" s="29" t="s">
        <v>753</v>
      </c>
      <c r="TB2" s="5" t="s">
        <v>753</v>
      </c>
      <c r="TC2" s="5" t="s">
        <v>753</v>
      </c>
      <c r="TD2" s="5" t="s">
        <v>753</v>
      </c>
      <c r="TE2" s="29" t="s">
        <v>753</v>
      </c>
      <c r="TF2" s="5" t="s">
        <v>753</v>
      </c>
      <c r="TG2" s="5" t="s">
        <v>753</v>
      </c>
      <c r="TH2" s="5" t="s">
        <v>753</v>
      </c>
      <c r="TI2" s="5" t="s">
        <v>754</v>
      </c>
      <c r="TJ2" s="5" t="s">
        <v>755</v>
      </c>
      <c r="TK2" s="5">
        <v>182307700</v>
      </c>
      <c r="TL2" s="5" t="s">
        <v>753</v>
      </c>
      <c r="TM2" s="5" t="s">
        <v>753</v>
      </c>
      <c r="TN2" s="5" t="s">
        <v>756</v>
      </c>
      <c r="TO2" s="5">
        <v>21968100</v>
      </c>
      <c r="TP2" s="5" t="s">
        <v>753</v>
      </c>
      <c r="TQ2" s="5" t="s">
        <v>753</v>
      </c>
      <c r="TR2" s="5" t="s">
        <v>757</v>
      </c>
      <c r="TS2" s="5">
        <v>16840200</v>
      </c>
      <c r="TT2" s="5" t="s">
        <v>753</v>
      </c>
      <c r="TU2" s="5" t="s">
        <v>753</v>
      </c>
      <c r="TV2" s="5" t="s">
        <v>758</v>
      </c>
      <c r="TW2" s="5">
        <v>13730900</v>
      </c>
      <c r="TX2" s="5" t="s">
        <v>753</v>
      </c>
      <c r="TY2" s="5" t="s">
        <v>753</v>
      </c>
      <c r="TZ2" s="5" t="s">
        <v>759</v>
      </c>
      <c r="UA2" s="5">
        <v>1004817.87</v>
      </c>
      <c r="UB2" s="5" t="s">
        <v>753</v>
      </c>
      <c r="UC2" s="5" t="s">
        <v>753</v>
      </c>
      <c r="UD2" s="5" t="s">
        <v>760</v>
      </c>
      <c r="UE2" s="5" t="s">
        <v>761</v>
      </c>
      <c r="UF2" s="5">
        <v>75294400</v>
      </c>
      <c r="UG2" s="5" t="s">
        <v>753</v>
      </c>
      <c r="UH2" s="5" t="s">
        <v>753</v>
      </c>
      <c r="UI2" s="5" t="s">
        <v>762</v>
      </c>
      <c r="UJ2" s="5">
        <v>63360800</v>
      </c>
      <c r="UK2" s="5" t="s">
        <v>753</v>
      </c>
      <c r="UL2" s="5" t="s">
        <v>753</v>
      </c>
      <c r="UM2" s="5" t="s">
        <v>763</v>
      </c>
      <c r="UN2" s="5">
        <v>31711700</v>
      </c>
      <c r="UO2" s="5" t="s">
        <v>753</v>
      </c>
      <c r="UP2" s="5" t="s">
        <v>753</v>
      </c>
      <c r="UQ2" s="5" t="s">
        <v>764</v>
      </c>
      <c r="UR2" s="5">
        <v>29015700</v>
      </c>
      <c r="US2" s="5" t="s">
        <v>753</v>
      </c>
      <c r="UT2" s="5" t="s">
        <v>753</v>
      </c>
      <c r="UU2" s="5" t="s">
        <v>765</v>
      </c>
      <c r="UV2" s="5">
        <v>11265900</v>
      </c>
      <c r="UW2" s="5" t="s">
        <v>753</v>
      </c>
      <c r="UX2" s="5" t="s">
        <v>753</v>
      </c>
      <c r="UY2" s="5">
        <v>10574700</v>
      </c>
      <c r="UZ2" s="5">
        <v>55609068.649999999</v>
      </c>
      <c r="VA2" s="5">
        <v>81.510000000000005</v>
      </c>
      <c r="VB2" s="5">
        <v>0</v>
      </c>
      <c r="VC2" s="5">
        <v>8681932.9100000001</v>
      </c>
      <c r="VD2" s="5">
        <v>12.72</v>
      </c>
      <c r="VE2" s="5">
        <v>0</v>
      </c>
      <c r="VF2" s="5">
        <v>3019431.88</v>
      </c>
      <c r="VG2" s="5">
        <v>4.43</v>
      </c>
      <c r="VH2" s="5">
        <v>0</v>
      </c>
      <c r="VI2" s="5">
        <v>917298</v>
      </c>
      <c r="VJ2" s="5">
        <v>1.3399999999999999</v>
      </c>
      <c r="VK2" s="5">
        <v>0</v>
      </c>
      <c r="VL2" s="5">
        <v>0</v>
      </c>
      <c r="VM2" s="5">
        <v>0</v>
      </c>
      <c r="VN2" s="5">
        <v>0</v>
      </c>
      <c r="VO2" s="5">
        <v>0</v>
      </c>
      <c r="VP2" s="32">
        <v>234171265.81999999</v>
      </c>
      <c r="VQ2" s="32">
        <v>100607222.23999999</v>
      </c>
      <c r="VR2" s="32">
        <v>396873797.70999998</v>
      </c>
      <c r="VS2" s="32">
        <v>622229</v>
      </c>
      <c r="VT2" s="32">
        <v>177537775.88</v>
      </c>
      <c r="VU2" s="32">
        <v>1932617.15</v>
      </c>
      <c r="VV2" s="32">
        <v>409199000</v>
      </c>
      <c r="VW2" s="32">
        <v>31003699.629999999</v>
      </c>
      <c r="VX2" s="32">
        <v>71110461.180000007</v>
      </c>
      <c r="VY2" s="32">
        <v>1884828.7</v>
      </c>
      <c r="VZ2" s="32">
        <v>28610371.280000001</v>
      </c>
      <c r="WA2" s="32">
        <v>17716919.68</v>
      </c>
      <c r="WB2" s="32"/>
      <c r="WC2" s="32"/>
      <c r="WD2" s="32">
        <v>3045000.08</v>
      </c>
      <c r="WE2" s="30"/>
      <c r="WF2" s="30"/>
      <c r="WG2" s="30"/>
      <c r="WH2" s="30">
        <v>1228429.21</v>
      </c>
      <c r="WI2" s="30">
        <v>16674630.15</v>
      </c>
      <c r="WJ2" s="30">
        <v>6564338.9299999997</v>
      </c>
      <c r="WK2" s="30">
        <v>6204133.7300000004</v>
      </c>
      <c r="WL2" s="30">
        <v>68716272.799999997</v>
      </c>
      <c r="WM2" s="30"/>
      <c r="WN2" s="30">
        <v>1270136.43</v>
      </c>
      <c r="WO2" s="30"/>
      <c r="WP2" s="30">
        <v>17717089.629999999</v>
      </c>
      <c r="WQ2" s="30">
        <v>7582272.8300000001</v>
      </c>
      <c r="WR2" s="30">
        <v>5688844.3700000001</v>
      </c>
      <c r="WS2" s="30"/>
      <c r="WT2" s="30"/>
      <c r="WU2" s="30">
        <v>6808283.25</v>
      </c>
      <c r="WV2" s="30">
        <v>3574079.97</v>
      </c>
      <c r="WW2" s="30"/>
      <c r="WX2" s="30"/>
      <c r="WY2" s="30">
        <v>2117965.56</v>
      </c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>
        <v>2127625.85</v>
      </c>
      <c r="XO2" s="30"/>
      <c r="XP2" s="30"/>
      <c r="XQ2" s="30"/>
      <c r="XR2" s="30"/>
      <c r="XS2" s="30"/>
      <c r="XT2" s="30">
        <v>66640.42</v>
      </c>
      <c r="XU2" s="30">
        <v>-2127625.85</v>
      </c>
      <c r="XV2" s="30"/>
      <c r="XW2" s="30"/>
      <c r="XX2" s="30"/>
      <c r="XZ2" s="4"/>
      <c r="YA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K2" s="4"/>
      <c r="ZL2" s="4"/>
      <c r="ZM2" s="4"/>
      <c r="ZN2" s="4"/>
      <c r="ZO2" s="4"/>
      <c r="ZS2" s="4"/>
      <c r="ZT2" s="4"/>
    </row>
    <row r="3" spans="1:697" ht="14.4" thickBot="1" x14ac:dyDescent="0.3">
      <c r="A3" s="33" t="s">
        <v>730</v>
      </c>
      <c r="B3">
        <v>20200809</v>
      </c>
      <c r="C3">
        <v>20211231</v>
      </c>
      <c r="D3" s="33" t="s">
        <v>720</v>
      </c>
      <c r="E3" s="30">
        <v>84593964.379999995</v>
      </c>
      <c r="F3" s="30">
        <v>25000000</v>
      </c>
      <c r="G3" s="30">
        <v>21024179.960000001</v>
      </c>
      <c r="H3" s="30">
        <v>231708994.31999999</v>
      </c>
      <c r="I3" s="30">
        <v>3855094.92</v>
      </c>
      <c r="J3" s="30">
        <v>6352764.1100000003</v>
      </c>
      <c r="K3" s="30"/>
      <c r="L3" s="30"/>
      <c r="M3" s="30"/>
      <c r="N3" s="30">
        <v>194299055.22999999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>
        <v>8415183.8100000005</v>
      </c>
      <c r="AB3" s="30"/>
      <c r="AC3" s="29"/>
      <c r="AD3" s="30">
        <v>576249236.73000002</v>
      </c>
      <c r="AE3" s="30"/>
      <c r="AF3" s="30"/>
      <c r="AG3" s="30"/>
      <c r="AH3" s="30"/>
      <c r="AI3" s="30"/>
      <c r="AJ3" s="30"/>
      <c r="AK3" s="30"/>
      <c r="AL3" s="30">
        <v>293458921.19999999</v>
      </c>
      <c r="AM3" s="30"/>
      <c r="AN3" s="30">
        <v>207298831.44</v>
      </c>
      <c r="AO3" s="30"/>
      <c r="AP3" s="30"/>
      <c r="AQ3" s="30"/>
      <c r="AR3" s="30">
        <v>4852143.82</v>
      </c>
      <c r="AS3" s="30"/>
      <c r="AT3" s="30"/>
      <c r="AU3" s="30">
        <v>23845263.280000001</v>
      </c>
      <c r="AV3" s="30">
        <v>8902954.3200000003</v>
      </c>
      <c r="AW3" s="30"/>
      <c r="AX3" s="30">
        <v>12373436.9</v>
      </c>
      <c r="AY3" s="30"/>
      <c r="AZ3" s="29"/>
      <c r="BA3" s="30">
        <v>560175185.88999999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29"/>
      <c r="BX3" s="30">
        <v>1136424422.6199999</v>
      </c>
      <c r="BY3" s="30">
        <v>170000000</v>
      </c>
      <c r="BZ3" s="30"/>
      <c r="CA3" s="30"/>
      <c r="CB3" s="30">
        <v>272035924.50999999</v>
      </c>
      <c r="CC3" s="30"/>
      <c r="CD3" s="30">
        <v>24468044.859999999</v>
      </c>
      <c r="CE3" s="30">
        <v>1779754.56</v>
      </c>
      <c r="CF3" s="30"/>
      <c r="CG3" s="30"/>
      <c r="CH3" s="30"/>
      <c r="CI3" s="30">
        <v>587262.86</v>
      </c>
      <c r="CJ3" s="30"/>
      <c r="CK3" s="30"/>
      <c r="CL3" s="30"/>
      <c r="CM3" s="30">
        <v>3419703.09</v>
      </c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>
        <v>21451000.390000001</v>
      </c>
      <c r="CY3" s="30"/>
      <c r="CZ3" s="29"/>
      <c r="DA3" s="30">
        <v>497317942.29000002</v>
      </c>
      <c r="DB3" s="30"/>
      <c r="DC3" s="30"/>
      <c r="DD3" s="30"/>
      <c r="DE3" s="30"/>
      <c r="DF3" s="30"/>
      <c r="DG3" s="30"/>
      <c r="DH3" s="30"/>
      <c r="DI3" s="30">
        <v>14858108.18</v>
      </c>
      <c r="DJ3" s="30"/>
      <c r="DK3" s="30"/>
      <c r="DL3" s="29"/>
      <c r="DM3" s="30">
        <v>21051447.710000001</v>
      </c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29"/>
      <c r="EG3" s="30">
        <v>518369390</v>
      </c>
      <c r="EH3" s="30">
        <v>53102384</v>
      </c>
      <c r="EI3" s="30"/>
      <c r="EJ3" s="30"/>
      <c r="EK3" s="30">
        <v>320536602.80000001</v>
      </c>
      <c r="EL3" s="30">
        <v>15477878.109999999</v>
      </c>
      <c r="EM3" s="30">
        <v>228938167.71000001</v>
      </c>
      <c r="EN3" s="30"/>
      <c r="EO3" s="30"/>
      <c r="EP3" s="30"/>
      <c r="EQ3" s="30"/>
      <c r="ER3" s="30"/>
      <c r="ES3" s="30"/>
      <c r="ET3" s="30"/>
      <c r="EU3" s="29"/>
      <c r="EV3" s="30">
        <v>618055032.62</v>
      </c>
      <c r="EW3" s="30"/>
      <c r="EX3" s="30">
        <v>618055032.62</v>
      </c>
      <c r="EY3" s="30"/>
      <c r="EZ3" s="29"/>
      <c r="FA3" s="30">
        <v>1136424422.6199999</v>
      </c>
      <c r="FB3" s="30">
        <v>799037412.24000001</v>
      </c>
      <c r="FC3" s="30">
        <v>799037412.24000001</v>
      </c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>
        <v>698538902.01999998</v>
      </c>
      <c r="FS3" s="30">
        <v>539976761.25999999</v>
      </c>
      <c r="FT3" s="30"/>
      <c r="FU3" s="30"/>
      <c r="FV3" s="30"/>
      <c r="FW3" s="30">
        <v>4683818.0999999996</v>
      </c>
      <c r="FX3" s="30">
        <v>21456927.399999999</v>
      </c>
      <c r="FY3" s="30">
        <v>40108929.420000002</v>
      </c>
      <c r="FZ3" s="30">
        <v>4466187.66</v>
      </c>
      <c r="GA3" s="30">
        <v>-12039311.630000001</v>
      </c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>
        <v>653944.43999999994</v>
      </c>
      <c r="GN3" s="30"/>
      <c r="GO3" s="30"/>
      <c r="GP3" s="30">
        <v>-63146.28</v>
      </c>
      <c r="GQ3" s="30">
        <v>5603143.1799999997</v>
      </c>
      <c r="GR3" s="30"/>
      <c r="GS3" s="29"/>
      <c r="GT3" s="30">
        <v>106692451.56</v>
      </c>
      <c r="GU3" s="30">
        <v>16004.11</v>
      </c>
      <c r="GV3" s="30">
        <v>22451.040000000001</v>
      </c>
      <c r="GW3" s="30"/>
      <c r="GX3" s="30"/>
      <c r="GY3" s="29"/>
      <c r="GZ3" s="30">
        <v>106686004.63</v>
      </c>
      <c r="HA3" s="30">
        <v>5974109.21</v>
      </c>
      <c r="HB3" s="30"/>
      <c r="HC3" s="30"/>
      <c r="HD3" s="29"/>
      <c r="HE3" s="30">
        <v>100711895.42</v>
      </c>
      <c r="HF3" s="30">
        <v>100711895.42</v>
      </c>
      <c r="HG3" s="30"/>
      <c r="HH3" s="30"/>
      <c r="HI3" s="30">
        <v>100711895.42</v>
      </c>
      <c r="HJ3" s="30">
        <v>1.9</v>
      </c>
      <c r="HK3" s="30">
        <v>1.9</v>
      </c>
      <c r="HL3" s="30"/>
      <c r="HM3" s="30">
        <v>100711895.42</v>
      </c>
      <c r="HN3" s="30"/>
      <c r="HO3" s="30">
        <v>100711895.42</v>
      </c>
      <c r="HP3" s="30">
        <v>667047111.44000006</v>
      </c>
      <c r="HQ3" s="30"/>
      <c r="HR3" s="30">
        <v>11909422.17</v>
      </c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29"/>
      <c r="IG3" s="30">
        <v>678956533.61000001</v>
      </c>
      <c r="IH3" s="30"/>
      <c r="II3" s="30"/>
      <c r="IJ3" s="30">
        <v>226307611.03</v>
      </c>
      <c r="IK3" s="30">
        <v>328144253.58999997</v>
      </c>
      <c r="IL3" s="30">
        <v>45923435.990000002</v>
      </c>
      <c r="IM3" s="30">
        <v>33385156.649999999</v>
      </c>
      <c r="IN3" s="30"/>
      <c r="IO3" s="30"/>
      <c r="IP3" s="30"/>
      <c r="IQ3" s="30"/>
      <c r="IR3" s="30"/>
      <c r="IS3" s="30"/>
      <c r="IT3" s="29"/>
      <c r="IU3" s="30">
        <v>633760457.25999999</v>
      </c>
      <c r="IV3" s="30">
        <v>45196076.350000001</v>
      </c>
      <c r="IW3" s="30"/>
      <c r="IX3" s="30">
        <v>653944.43999999994</v>
      </c>
      <c r="IY3" s="30">
        <v>131375.34</v>
      </c>
      <c r="IZ3" s="30"/>
      <c r="JA3" s="30">
        <v>110000000</v>
      </c>
      <c r="JB3" s="30"/>
      <c r="JC3" s="29"/>
      <c r="JD3" s="30">
        <v>110785319.78</v>
      </c>
      <c r="JE3" s="30">
        <v>168414641.25999999</v>
      </c>
      <c r="JF3" s="30">
        <v>25000000</v>
      </c>
      <c r="JG3" s="30"/>
      <c r="JH3" s="30"/>
      <c r="JI3" s="30">
        <v>110000000</v>
      </c>
      <c r="JJ3" s="30"/>
      <c r="JK3" s="29"/>
      <c r="JL3" s="30">
        <v>303414641.25999999</v>
      </c>
      <c r="JM3" s="30">
        <v>-192629321.47999999</v>
      </c>
      <c r="JN3" s="30"/>
      <c r="JO3" s="30"/>
      <c r="JP3" s="30">
        <v>170000000</v>
      </c>
      <c r="JQ3" s="30"/>
      <c r="JR3" s="30"/>
      <c r="JS3" s="30"/>
      <c r="JT3" s="29"/>
      <c r="JU3" s="30">
        <v>170000000</v>
      </c>
      <c r="JV3" s="30">
        <v>47250000</v>
      </c>
      <c r="JW3" s="30">
        <v>3143698.51</v>
      </c>
      <c r="JX3" s="30"/>
      <c r="JY3" s="30">
        <v>5578716.4100000001</v>
      </c>
      <c r="JZ3" s="30"/>
      <c r="KA3" s="29"/>
      <c r="KB3" s="30">
        <v>55972414.920000002</v>
      </c>
      <c r="KC3" s="30">
        <v>114027585.08</v>
      </c>
      <c r="KD3" s="30">
        <v>-1183152.5</v>
      </c>
      <c r="KE3" s="30"/>
      <c r="KF3" s="29"/>
      <c r="KG3" s="30">
        <v>-34588812.549999997</v>
      </c>
      <c r="KH3" s="30">
        <v>119182776.93000001</v>
      </c>
      <c r="KI3" s="30">
        <v>84593964.379999995</v>
      </c>
      <c r="KJ3" s="30">
        <v>100711895.42</v>
      </c>
      <c r="KK3" s="30">
        <v>12039311.630000001</v>
      </c>
      <c r="KL3" s="30">
        <v>35649423.829999998</v>
      </c>
      <c r="KM3" s="30">
        <v>360839.7</v>
      </c>
      <c r="KN3" s="30">
        <v>6372992.1600000001</v>
      </c>
      <c r="KO3" s="30"/>
      <c r="KP3" s="30"/>
      <c r="KQ3" s="30">
        <v>63146.28</v>
      </c>
      <c r="KR3" s="30"/>
      <c r="KS3" s="30"/>
      <c r="KT3" s="30">
        <v>4326851.01</v>
      </c>
      <c r="KU3" s="30">
        <v>-653944.43999999994</v>
      </c>
      <c r="KV3" s="30">
        <v>-4252973.05</v>
      </c>
      <c r="KW3" s="30"/>
      <c r="KX3" s="30">
        <v>-83613114.099999994</v>
      </c>
      <c r="KY3" s="30">
        <v>-101673903.45999999</v>
      </c>
      <c r="KZ3" s="30">
        <v>75322240.909999996</v>
      </c>
      <c r="LA3" s="30"/>
      <c r="LB3" s="30"/>
      <c r="LC3" s="30"/>
      <c r="LD3" s="5"/>
      <c r="LE3" s="30">
        <v>45196076.350000001</v>
      </c>
      <c r="LF3" s="30"/>
      <c r="LG3" s="30"/>
      <c r="LH3" s="30"/>
      <c r="LI3" s="30">
        <v>84593964.379999995</v>
      </c>
      <c r="LJ3" s="30">
        <v>119182776.93000001</v>
      </c>
      <c r="LK3" s="30"/>
      <c r="LL3" s="30"/>
      <c r="LM3" s="30"/>
      <c r="LN3" s="29"/>
      <c r="LO3" s="30">
        <v>-34588812.549999997</v>
      </c>
      <c r="LP3" s="30">
        <v>134097283.39</v>
      </c>
      <c r="LQ3" s="30">
        <v>100711895.42</v>
      </c>
      <c r="LR3" s="30"/>
      <c r="LS3" s="30"/>
      <c r="LT3" s="30">
        <v>5871011.0999999996</v>
      </c>
      <c r="LU3" s="30"/>
      <c r="LV3" s="30"/>
      <c r="LW3" s="30">
        <v>228938167.71000001</v>
      </c>
      <c r="LX3" s="30"/>
      <c r="LY3" s="30"/>
      <c r="LZ3" s="30"/>
      <c r="MA3" s="30"/>
      <c r="MB3" s="30"/>
      <c r="MC3" s="30"/>
      <c r="MD3" s="30"/>
      <c r="ME3" s="30"/>
      <c r="MF3" s="30"/>
      <c r="MG3" s="30"/>
      <c r="MH3" s="30"/>
      <c r="MI3" s="30"/>
      <c r="MJ3" s="30"/>
      <c r="MK3" s="5" t="s">
        <v>766</v>
      </c>
      <c r="ML3" s="5" t="s">
        <v>767</v>
      </c>
      <c r="MM3" s="30"/>
      <c r="MN3" s="5" t="s">
        <v>751</v>
      </c>
      <c r="MO3" s="29"/>
      <c r="MP3" s="5" t="s">
        <v>768</v>
      </c>
      <c r="MQ3" s="5" t="s">
        <v>767</v>
      </c>
      <c r="MR3" s="5" t="s">
        <v>751</v>
      </c>
      <c r="MS3" s="29"/>
      <c r="MT3" s="37">
        <v>44757</v>
      </c>
      <c r="MU3" s="30">
        <v>40564044.789999999</v>
      </c>
      <c r="MV3" s="30">
        <v>100453443.36</v>
      </c>
      <c r="MW3" s="30">
        <v>69316503.109999999</v>
      </c>
      <c r="MX3" s="30"/>
      <c r="MY3" s="30"/>
      <c r="MZ3" s="30"/>
      <c r="NA3" s="30"/>
      <c r="NB3" s="30"/>
      <c r="NC3" s="30">
        <v>378950391.52999997</v>
      </c>
      <c r="ND3" s="30">
        <v>85491470.329999998</v>
      </c>
      <c r="NE3" s="30"/>
      <c r="NF3" s="30">
        <v>293458921.19999999</v>
      </c>
      <c r="NG3" s="30"/>
      <c r="NH3" s="30"/>
      <c r="NI3" s="30"/>
      <c r="NJ3" s="30"/>
      <c r="NK3" s="30"/>
      <c r="NL3" s="30"/>
      <c r="NM3" s="30"/>
      <c r="NN3" s="30"/>
      <c r="NO3" s="30"/>
      <c r="NP3" s="30"/>
      <c r="NQ3" s="30"/>
      <c r="NR3" s="30"/>
      <c r="NS3" s="30">
        <v>5518519.4299999997</v>
      </c>
      <c r="NT3" s="30">
        <v>666375.61</v>
      </c>
      <c r="NU3" s="30"/>
      <c r="NV3" s="30">
        <v>4852143.82</v>
      </c>
      <c r="NW3" s="30"/>
      <c r="NX3" s="30"/>
      <c r="NY3" s="30"/>
      <c r="NZ3" s="30"/>
      <c r="OA3" s="30"/>
      <c r="OB3" s="30"/>
      <c r="OC3" s="30"/>
      <c r="OD3" s="30"/>
      <c r="OE3" s="30"/>
      <c r="OF3" s="30"/>
      <c r="OG3" s="30"/>
      <c r="OH3" s="30"/>
      <c r="OI3" s="30"/>
      <c r="OJ3" s="30"/>
      <c r="OK3" s="30"/>
      <c r="OL3" s="30"/>
      <c r="OM3" s="30"/>
      <c r="ON3" s="30"/>
      <c r="OO3" s="30"/>
      <c r="OP3" s="30"/>
      <c r="OQ3" s="30"/>
      <c r="OR3" s="30"/>
      <c r="OS3" s="30"/>
      <c r="OT3" s="30"/>
      <c r="OU3" s="30"/>
      <c r="OV3" s="30"/>
      <c r="OW3" s="30"/>
      <c r="OX3" s="30"/>
      <c r="OY3" s="30"/>
      <c r="OZ3" s="30"/>
      <c r="PA3" s="30">
        <v>80298390.569999993</v>
      </c>
      <c r="PB3" s="30">
        <v>4295573.8099999996</v>
      </c>
      <c r="PC3" s="30"/>
      <c r="PD3" s="30"/>
      <c r="PE3" s="30"/>
      <c r="PF3" s="30"/>
      <c r="PG3" s="30"/>
      <c r="PH3" s="30">
        <v>84593964.379999995</v>
      </c>
      <c r="PI3" s="30">
        <v>170000000</v>
      </c>
      <c r="PJ3" s="30"/>
      <c r="PK3" s="30"/>
      <c r="PL3" s="30"/>
      <c r="PM3" s="30"/>
      <c r="PN3" s="30"/>
      <c r="PO3" s="30"/>
      <c r="PP3" s="30">
        <v>170000000</v>
      </c>
      <c r="PQ3" s="30"/>
      <c r="PR3" s="30"/>
      <c r="PS3" s="30"/>
      <c r="PT3" s="30"/>
      <c r="PU3" s="30"/>
      <c r="PV3" s="30"/>
      <c r="PW3" s="30"/>
      <c r="PX3" s="30"/>
      <c r="PY3" s="30">
        <v>170000000</v>
      </c>
      <c r="PZ3" s="30"/>
      <c r="QA3" s="30"/>
      <c r="QB3" s="30"/>
      <c r="QC3" s="30">
        <v>-63146.28</v>
      </c>
      <c r="QD3" s="30"/>
      <c r="QE3" s="30">
        <v>5603143.1799999997</v>
      </c>
      <c r="QF3" s="30"/>
      <c r="QG3" s="30"/>
      <c r="QH3" s="30"/>
      <c r="QI3" s="30">
        <v>653944.43999999994</v>
      </c>
      <c r="QJ3" s="30"/>
      <c r="QK3" s="30"/>
      <c r="QL3" s="30"/>
      <c r="QM3" s="30"/>
      <c r="QN3" s="30"/>
      <c r="QO3" s="30"/>
      <c r="QP3" s="30"/>
      <c r="QQ3" s="30"/>
      <c r="QR3" s="30"/>
      <c r="QS3" s="30"/>
      <c r="QT3" s="30"/>
      <c r="QU3" s="30"/>
      <c r="QV3" s="30">
        <v>-6446.93</v>
      </c>
      <c r="QW3" s="30"/>
      <c r="QX3" s="30">
        <v>6187494.4100000001</v>
      </c>
      <c r="QY3" s="30">
        <v>937205.05</v>
      </c>
      <c r="QZ3" s="30"/>
      <c r="RA3" s="30">
        <v>5250289.3600000003</v>
      </c>
      <c r="RB3" s="30">
        <v>0</v>
      </c>
      <c r="RC3" s="30">
        <v>12039311.630000001</v>
      </c>
      <c r="RD3" s="30"/>
      <c r="RE3" s="30"/>
      <c r="RF3" s="30"/>
      <c r="RG3" s="30"/>
      <c r="RH3" s="30">
        <v>3143698.51</v>
      </c>
      <c r="RI3" s="30">
        <v>106318.84</v>
      </c>
      <c r="RJ3" s="30"/>
      <c r="RK3" s="30">
        <v>1183152.5</v>
      </c>
      <c r="RL3" s="30">
        <v>99376.48</v>
      </c>
      <c r="RM3" s="30">
        <v>146279.01</v>
      </c>
      <c r="RN3" s="30"/>
      <c r="RO3" s="30"/>
      <c r="RP3" s="30">
        <v>75263656.090000004</v>
      </c>
      <c r="RQ3" s="30">
        <v>9.42</v>
      </c>
      <c r="RR3" s="30">
        <v>10860839.359999999</v>
      </c>
      <c r="RS3" s="30">
        <v>23226292.719999999</v>
      </c>
      <c r="RT3" s="30"/>
      <c r="RU3" s="30">
        <v>4764283.01</v>
      </c>
      <c r="RV3" s="30"/>
      <c r="RW3" s="30"/>
      <c r="RX3" s="30">
        <v>3520697.72</v>
      </c>
      <c r="RY3" s="30"/>
      <c r="RZ3" s="30">
        <v>15</v>
      </c>
      <c r="SA3" s="30"/>
      <c r="SB3" s="30"/>
      <c r="SC3" s="30"/>
      <c r="SD3" s="30"/>
      <c r="SE3" s="30">
        <v>-4252973.05</v>
      </c>
      <c r="SF3" s="30">
        <v>5974109.21</v>
      </c>
      <c r="SG3" s="30">
        <v>330672296.06</v>
      </c>
      <c r="SH3" s="30">
        <v>23994029.390000001</v>
      </c>
      <c r="SI3" s="30">
        <v>22134726.609999999</v>
      </c>
      <c r="SJ3" s="30">
        <v>275185274.97000003</v>
      </c>
      <c r="SK3" s="30">
        <v>273325972.19</v>
      </c>
      <c r="SL3" s="30"/>
      <c r="SM3" s="30"/>
      <c r="SN3" s="29"/>
      <c r="SO3" s="29"/>
      <c r="SP3" s="5"/>
      <c r="SQ3" s="5"/>
      <c r="SR3" s="5"/>
      <c r="SS3" s="29"/>
      <c r="ST3" s="5"/>
      <c r="SU3" s="5"/>
      <c r="SV3" s="5"/>
      <c r="SW3" s="29"/>
      <c r="SX3" s="5"/>
      <c r="SY3" s="5"/>
      <c r="SZ3" s="5"/>
      <c r="TA3" s="29"/>
      <c r="TB3" s="5"/>
      <c r="TC3" s="5"/>
      <c r="TD3" s="5"/>
      <c r="TE3" s="29"/>
      <c r="TF3" s="5"/>
      <c r="TG3" s="5"/>
      <c r="TH3" s="5"/>
      <c r="TI3" s="5" t="s">
        <v>769</v>
      </c>
      <c r="TJ3" s="5" t="s">
        <v>770</v>
      </c>
      <c r="TK3" s="5">
        <v>475955434.95999998</v>
      </c>
      <c r="TL3" s="5">
        <v>355655817.82999998</v>
      </c>
      <c r="TM3" s="5">
        <v>120299617.13</v>
      </c>
      <c r="TN3" s="5" t="s">
        <v>771</v>
      </c>
      <c r="TO3" s="5">
        <v>281213411.81</v>
      </c>
      <c r="TP3" s="5">
        <v>156648519.09</v>
      </c>
      <c r="TQ3" s="5">
        <v>124564892.72</v>
      </c>
      <c r="TR3" s="5" t="s">
        <v>772</v>
      </c>
      <c r="TS3" s="5">
        <v>35070449.390000001</v>
      </c>
      <c r="TT3" s="5">
        <v>24748257.109999999</v>
      </c>
      <c r="TU3" s="5">
        <v>10322192.279999999</v>
      </c>
      <c r="TV3" s="5" t="s">
        <v>759</v>
      </c>
      <c r="TW3" s="5">
        <v>5813387.6500000004</v>
      </c>
      <c r="TX3" s="5">
        <v>2388723.9500000002</v>
      </c>
      <c r="TY3" s="5">
        <v>3424663.7</v>
      </c>
      <c r="TZ3" s="5" t="s">
        <v>773</v>
      </c>
      <c r="UA3" s="5">
        <v>984728.43</v>
      </c>
      <c r="UB3" s="5">
        <v>535443.28</v>
      </c>
      <c r="UC3" s="5">
        <v>449285.15</v>
      </c>
      <c r="UD3" s="5" t="s">
        <v>774</v>
      </c>
      <c r="UE3" s="5" t="s">
        <v>762</v>
      </c>
      <c r="UF3" s="5">
        <v>322146900</v>
      </c>
      <c r="UG3" s="5"/>
      <c r="UH3" s="5"/>
      <c r="UI3" s="5" t="s">
        <v>761</v>
      </c>
      <c r="UJ3" s="5">
        <v>179196900</v>
      </c>
      <c r="UK3" s="5"/>
      <c r="UL3" s="5"/>
      <c r="UM3" s="5" t="s">
        <v>775</v>
      </c>
      <c r="UN3" s="5">
        <v>148763900</v>
      </c>
      <c r="UO3" s="5"/>
      <c r="UP3" s="5"/>
      <c r="UQ3" s="5" t="s">
        <v>776</v>
      </c>
      <c r="UR3" s="5">
        <v>123760100</v>
      </c>
      <c r="US3" s="5"/>
      <c r="UT3" s="5"/>
      <c r="UU3" s="5" t="s">
        <v>777</v>
      </c>
      <c r="UV3" s="5">
        <v>19356200</v>
      </c>
      <c r="UW3" s="5"/>
      <c r="UX3" s="5"/>
      <c r="UY3" s="5"/>
      <c r="UZ3" s="5">
        <v>234101340.20000002</v>
      </c>
      <c r="VA3" s="5">
        <v>99.05</v>
      </c>
      <c r="VB3" s="5">
        <v>0</v>
      </c>
      <c r="VC3" s="5">
        <v>1959369.68</v>
      </c>
      <c r="VD3" s="5">
        <v>0.83</v>
      </c>
      <c r="VE3" s="5">
        <v>0</v>
      </c>
      <c r="VF3" s="5">
        <v>22289.35</v>
      </c>
      <c r="VG3" s="5">
        <v>0.01</v>
      </c>
      <c r="VH3" s="5">
        <v>0</v>
      </c>
      <c r="VI3" s="5">
        <v>252106.96</v>
      </c>
      <c r="VJ3" s="5">
        <v>0.11</v>
      </c>
      <c r="VK3" s="5">
        <v>0</v>
      </c>
      <c r="VL3" s="5">
        <v>0</v>
      </c>
      <c r="VM3" s="5">
        <v>0</v>
      </c>
      <c r="VN3" s="5">
        <v>0</v>
      </c>
      <c r="VO3" s="5">
        <v>0</v>
      </c>
      <c r="VP3" s="30">
        <v>801733654.97000003</v>
      </c>
      <c r="VQ3" s="30">
        <v>58710110.979999997</v>
      </c>
      <c r="VR3" s="30">
        <v>785745161.94000006</v>
      </c>
      <c r="VS3" s="30">
        <v>30000000</v>
      </c>
      <c r="VT3" s="30">
        <v>33119655.940000001</v>
      </c>
      <c r="VU3" s="30">
        <v>174119809.78999999</v>
      </c>
      <c r="VV3" s="30"/>
      <c r="VW3" s="30">
        <v>56704923.689999998</v>
      </c>
      <c r="VX3" s="30">
        <v>237512573.77000001</v>
      </c>
      <c r="VY3" s="30">
        <v>3855586.76</v>
      </c>
      <c r="VZ3" s="30">
        <v>116467239.48</v>
      </c>
      <c r="WA3" s="30">
        <v>108070203.14</v>
      </c>
      <c r="WB3" s="30"/>
      <c r="WC3" s="30"/>
      <c r="WD3" s="30">
        <v>4534641.1100000003</v>
      </c>
      <c r="WE3" s="30"/>
      <c r="WF3" s="30"/>
      <c r="WG3" s="30"/>
      <c r="WH3" s="30">
        <v>3143698.51</v>
      </c>
      <c r="WI3" s="30">
        <v>75263656.090000004</v>
      </c>
      <c r="WJ3" s="30">
        <v>3576252.02</v>
      </c>
      <c r="WK3" s="30">
        <v>4626111.87</v>
      </c>
      <c r="WL3" s="30">
        <v>252733174.28</v>
      </c>
      <c r="WM3" s="30">
        <v>1000000</v>
      </c>
      <c r="WN3" s="30">
        <v>3855094.92</v>
      </c>
      <c r="WO3" s="30"/>
      <c r="WP3" s="30">
        <v>293458921.19999999</v>
      </c>
      <c r="WQ3" s="30">
        <v>207298831.44</v>
      </c>
      <c r="WR3" s="30">
        <v>9443634.9299999997</v>
      </c>
      <c r="WS3" s="30"/>
      <c r="WT3" s="30"/>
      <c r="WU3" s="30">
        <v>272035924.50999999</v>
      </c>
      <c r="WV3" s="30">
        <v>587262.86</v>
      </c>
      <c r="WW3" s="30"/>
      <c r="WX3" s="30"/>
      <c r="WY3" s="30">
        <v>6193339.5300000003</v>
      </c>
      <c r="WZ3" s="30"/>
      <c r="XA3" s="30"/>
      <c r="XB3" s="30"/>
      <c r="XC3" s="30"/>
      <c r="XD3" s="30"/>
      <c r="XE3" s="30"/>
      <c r="XF3" s="30"/>
      <c r="XG3" s="30"/>
      <c r="XH3" s="30"/>
      <c r="XI3" s="30"/>
      <c r="XJ3" s="30"/>
      <c r="XK3" s="30"/>
      <c r="XL3" s="30"/>
      <c r="XM3" s="30"/>
      <c r="XN3" s="30">
        <v>543310.46</v>
      </c>
      <c r="XO3" s="30"/>
      <c r="XP3" s="30"/>
      <c r="XQ3" s="30"/>
      <c r="XR3" s="30"/>
      <c r="XS3" s="30"/>
      <c r="XT3" s="30">
        <v>-106318.84</v>
      </c>
      <c r="XU3" s="30">
        <v>-543310.46</v>
      </c>
      <c r="XV3" s="30"/>
      <c r="XW3" s="30"/>
      <c r="XX3" s="30"/>
      <c r="XZ3" s="10"/>
      <c r="YD3" s="10"/>
      <c r="YN3" s="10"/>
      <c r="YR3" s="10"/>
      <c r="YT3" s="31"/>
      <c r="YW3" s="31"/>
      <c r="YZ3" s="31"/>
      <c r="ZK3" s="10"/>
    </row>
    <row r="4" spans="1:697" ht="14.4" thickBot="1" x14ac:dyDescent="0.3">
      <c r="A4" s="33" t="s">
        <v>731</v>
      </c>
      <c r="B4">
        <v>20200809</v>
      </c>
      <c r="C4">
        <v>20211231</v>
      </c>
      <c r="D4" s="33" t="s">
        <v>721</v>
      </c>
      <c r="E4" s="30">
        <v>132001259.94</v>
      </c>
      <c r="F4" s="30">
        <v>27860000</v>
      </c>
      <c r="G4" s="30">
        <v>2425283.31</v>
      </c>
      <c r="H4" s="30">
        <v>300072858.99000001</v>
      </c>
      <c r="I4" s="30">
        <v>3659796.76</v>
      </c>
      <c r="J4" s="30">
        <v>19473511.57</v>
      </c>
      <c r="K4" s="30">
        <v>33549990.699999999</v>
      </c>
      <c r="L4" s="30"/>
      <c r="M4" s="30"/>
      <c r="N4" s="30">
        <v>98257259.040000007</v>
      </c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>
        <v>9417656.7400000002</v>
      </c>
      <c r="AB4" s="30"/>
      <c r="AC4" s="29"/>
      <c r="AD4" s="30">
        <v>626717617.04999995</v>
      </c>
      <c r="AE4" s="30"/>
      <c r="AF4" s="30"/>
      <c r="AG4" s="30"/>
      <c r="AH4" s="30"/>
      <c r="AI4" s="30"/>
      <c r="AJ4" s="30">
        <v>14691836.34</v>
      </c>
      <c r="AK4" s="30"/>
      <c r="AL4" s="30">
        <v>81785100.859999999</v>
      </c>
      <c r="AM4" s="30"/>
      <c r="AN4" s="30"/>
      <c r="AO4" s="30"/>
      <c r="AP4" s="30"/>
      <c r="AQ4" s="30"/>
      <c r="AR4" s="30">
        <v>2952723.24</v>
      </c>
      <c r="AS4" s="30"/>
      <c r="AT4" s="30"/>
      <c r="AU4" s="30">
        <v>532610.31999999995</v>
      </c>
      <c r="AV4" s="30">
        <v>13512079.890000001</v>
      </c>
      <c r="AW4" s="30"/>
      <c r="AX4" s="30">
        <v>24600000</v>
      </c>
      <c r="AY4" s="30"/>
      <c r="AZ4" s="29"/>
      <c r="BA4" s="30">
        <v>139671252.16999999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29"/>
      <c r="BX4" s="30">
        <v>766388869.22000003</v>
      </c>
      <c r="BY4" s="30">
        <v>354770.35</v>
      </c>
      <c r="BZ4" s="30"/>
      <c r="CA4" s="30">
        <v>11478000</v>
      </c>
      <c r="CB4" s="30">
        <v>83059700.140000001</v>
      </c>
      <c r="CC4" s="30"/>
      <c r="CD4" s="30">
        <v>8795754.4800000004</v>
      </c>
      <c r="CE4" s="30">
        <v>18063397.07</v>
      </c>
      <c r="CF4" s="30"/>
      <c r="CG4" s="30"/>
      <c r="CH4" s="30"/>
      <c r="CI4" s="30"/>
      <c r="CJ4" s="30"/>
      <c r="CK4" s="30"/>
      <c r="CL4" s="30"/>
      <c r="CM4" s="30">
        <v>816960.19</v>
      </c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>
        <v>2331847.2799999998</v>
      </c>
      <c r="CY4" s="30"/>
      <c r="CZ4" s="29"/>
      <c r="DA4" s="30">
        <v>178359051.36000001</v>
      </c>
      <c r="DB4" s="30"/>
      <c r="DC4" s="30"/>
      <c r="DD4" s="30"/>
      <c r="DE4" s="30"/>
      <c r="DF4" s="30"/>
      <c r="DG4" s="30"/>
      <c r="DH4" s="30">
        <v>290298.12</v>
      </c>
      <c r="DI4" s="30">
        <v>3764570.69</v>
      </c>
      <c r="DJ4" s="30"/>
      <c r="DK4" s="30"/>
      <c r="DL4" s="29"/>
      <c r="DM4" s="30">
        <v>4054868.81</v>
      </c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29"/>
      <c r="EG4" s="30">
        <v>182413920.16999999</v>
      </c>
      <c r="EH4" s="30">
        <v>90405000</v>
      </c>
      <c r="EI4" s="30"/>
      <c r="EJ4" s="30"/>
      <c r="EK4" s="30">
        <v>197166972.11000001</v>
      </c>
      <c r="EL4" s="30">
        <v>35980384.740000002</v>
      </c>
      <c r="EM4" s="30">
        <v>254871254.66</v>
      </c>
      <c r="EN4" s="30"/>
      <c r="EO4" s="30"/>
      <c r="EP4" s="30"/>
      <c r="EQ4" s="30"/>
      <c r="ER4" s="30"/>
      <c r="ES4" s="30"/>
      <c r="ET4" s="30"/>
      <c r="EU4" s="29"/>
      <c r="EV4" s="30">
        <v>578423611.50999999</v>
      </c>
      <c r="EW4" s="30">
        <v>5551337.54</v>
      </c>
      <c r="EX4" s="30">
        <v>583974949.04999995</v>
      </c>
      <c r="EY4" s="30"/>
      <c r="EZ4" s="29"/>
      <c r="FA4" s="30">
        <v>766388869.22000003</v>
      </c>
      <c r="FB4" s="30">
        <v>403338904.70999998</v>
      </c>
      <c r="FC4" s="30">
        <v>403338904.70999998</v>
      </c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>
        <v>329802057.37</v>
      </c>
      <c r="FS4" s="30">
        <v>216552983.83000001</v>
      </c>
      <c r="FT4" s="30"/>
      <c r="FU4" s="30"/>
      <c r="FV4" s="30"/>
      <c r="FW4" s="30">
        <v>3900319.84</v>
      </c>
      <c r="FX4" s="30">
        <v>39330100.119999997</v>
      </c>
      <c r="FY4" s="30">
        <v>24332513.289999999</v>
      </c>
      <c r="FZ4" s="30">
        <v>-1060288.46</v>
      </c>
      <c r="GA4" s="30">
        <v>-184839.52</v>
      </c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>
        <v>-849160.14</v>
      </c>
      <c r="GN4" s="30"/>
      <c r="GO4" s="30"/>
      <c r="GP4" s="30">
        <v>6002.31</v>
      </c>
      <c r="GQ4" s="30">
        <v>20532986.329999998</v>
      </c>
      <c r="GR4" s="30"/>
      <c r="GS4" s="29"/>
      <c r="GT4" s="30">
        <v>93226675.840000004</v>
      </c>
      <c r="GU4" s="30">
        <v>134905.99</v>
      </c>
      <c r="GV4" s="30">
        <v>564500.57999999996</v>
      </c>
      <c r="GW4" s="30"/>
      <c r="GX4" s="30"/>
      <c r="GY4" s="29"/>
      <c r="GZ4" s="30">
        <v>92797081.25</v>
      </c>
      <c r="HA4" s="30">
        <v>6735313.1699999999</v>
      </c>
      <c r="HB4" s="30"/>
      <c r="HC4" s="30"/>
      <c r="HD4" s="29"/>
      <c r="HE4" s="30">
        <v>86061768.079999998</v>
      </c>
      <c r="HF4" s="30">
        <v>86061768.079999998</v>
      </c>
      <c r="HG4" s="30"/>
      <c r="HH4" s="30">
        <v>-35899.07</v>
      </c>
      <c r="HI4" s="30">
        <v>86097667.150000006</v>
      </c>
      <c r="HJ4" s="30">
        <v>0.95</v>
      </c>
      <c r="HK4" s="30">
        <v>0.95</v>
      </c>
      <c r="HL4" s="30"/>
      <c r="HM4" s="30">
        <v>86061768.079999998</v>
      </c>
      <c r="HN4" s="30">
        <v>-35899.07</v>
      </c>
      <c r="HO4" s="30">
        <v>86097667.150000006</v>
      </c>
      <c r="HP4" s="30">
        <v>340780600.13</v>
      </c>
      <c r="HQ4" s="30">
        <v>10038406.449999999</v>
      </c>
      <c r="HR4" s="30">
        <v>58614458.090000004</v>
      </c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29"/>
      <c r="IG4" s="30">
        <v>409433464.67000002</v>
      </c>
      <c r="IH4" s="30"/>
      <c r="II4" s="30"/>
      <c r="IJ4" s="30">
        <v>145009893.97</v>
      </c>
      <c r="IK4" s="30">
        <v>72120425.400000006</v>
      </c>
      <c r="IL4" s="30">
        <v>37655768.520000003</v>
      </c>
      <c r="IM4" s="30">
        <v>84909204.689999998</v>
      </c>
      <c r="IN4" s="30"/>
      <c r="IO4" s="30"/>
      <c r="IP4" s="30"/>
      <c r="IQ4" s="30"/>
      <c r="IR4" s="30"/>
      <c r="IS4" s="30"/>
      <c r="IT4" s="29"/>
      <c r="IU4" s="30">
        <v>339695292.57999998</v>
      </c>
      <c r="IV4" s="30">
        <v>69738172.090000004</v>
      </c>
      <c r="IW4" s="30">
        <v>188850000</v>
      </c>
      <c r="IX4" s="30">
        <v>103000.09</v>
      </c>
      <c r="IY4" s="30">
        <v>110140</v>
      </c>
      <c r="IZ4" s="30"/>
      <c r="JA4" s="30"/>
      <c r="JB4" s="30"/>
      <c r="JC4" s="29"/>
      <c r="JD4" s="30">
        <v>189063140.09</v>
      </c>
      <c r="JE4" s="30">
        <v>29837753.719999999</v>
      </c>
      <c r="JF4" s="30">
        <v>226713395.31999999</v>
      </c>
      <c r="JG4" s="30"/>
      <c r="JH4" s="30"/>
      <c r="JI4" s="30"/>
      <c r="JJ4" s="30"/>
      <c r="JK4" s="29"/>
      <c r="JL4" s="30">
        <v>256551149.03999999</v>
      </c>
      <c r="JM4" s="30">
        <v>-67488008.950000003</v>
      </c>
      <c r="JN4" s="30">
        <v>4000000</v>
      </c>
      <c r="JO4" s="30"/>
      <c r="JP4" s="30">
        <v>27210522.98</v>
      </c>
      <c r="JQ4" s="30"/>
      <c r="JR4" s="30"/>
      <c r="JS4" s="30"/>
      <c r="JT4" s="29"/>
      <c r="JU4" s="30">
        <v>31210522.98</v>
      </c>
      <c r="JV4" s="30">
        <v>36855752.630000003</v>
      </c>
      <c r="JW4" s="30">
        <v>27351832.23</v>
      </c>
      <c r="JX4" s="30"/>
      <c r="JY4" s="30">
        <v>5713599.2699999996</v>
      </c>
      <c r="JZ4" s="30"/>
      <c r="KA4" s="29"/>
      <c r="KB4" s="30">
        <v>69921184.129999995</v>
      </c>
      <c r="KC4" s="30">
        <v>-38710661.149999999</v>
      </c>
      <c r="KD4" s="30"/>
      <c r="KE4" s="30"/>
      <c r="KF4" s="29"/>
      <c r="KG4" s="30">
        <v>-36460498.009999998</v>
      </c>
      <c r="KH4" s="30">
        <v>155120314.5</v>
      </c>
      <c r="KI4" s="30">
        <v>118659816.48999999</v>
      </c>
      <c r="KJ4" s="30">
        <v>86061768.079999998</v>
      </c>
      <c r="KK4" s="30">
        <v>13023158.789999999</v>
      </c>
      <c r="KL4" s="30">
        <v>11656163.560000001</v>
      </c>
      <c r="KM4" s="30">
        <v>572364.93999999994</v>
      </c>
      <c r="KN4" s="30">
        <v>306828.52</v>
      </c>
      <c r="KO4" s="30"/>
      <c r="KP4" s="30"/>
      <c r="KQ4" s="30">
        <v>-6002.31</v>
      </c>
      <c r="KR4" s="30">
        <v>-498.93</v>
      </c>
      <c r="KS4" s="30"/>
      <c r="KT4" s="30">
        <v>216582.23</v>
      </c>
      <c r="KU4" s="30">
        <v>849160.14</v>
      </c>
      <c r="KV4" s="30">
        <v>-3020830.62</v>
      </c>
      <c r="KW4" s="30">
        <v>-13145.86</v>
      </c>
      <c r="KX4" s="30">
        <v>39188405.729999997</v>
      </c>
      <c r="KY4" s="30">
        <v>-63641424.659999996</v>
      </c>
      <c r="KZ4" s="30">
        <v>-16798196.940000001</v>
      </c>
      <c r="LA4" s="30"/>
      <c r="LB4" s="30"/>
      <c r="LC4" s="30"/>
      <c r="LD4" s="5"/>
      <c r="LE4" s="30">
        <v>69738172.090000004</v>
      </c>
      <c r="LF4" s="30"/>
      <c r="LG4" s="30"/>
      <c r="LH4" s="30"/>
      <c r="LI4" s="30">
        <v>118659816.48999999</v>
      </c>
      <c r="LJ4" s="30">
        <v>155120314.5</v>
      </c>
      <c r="LK4" s="30"/>
      <c r="LL4" s="30"/>
      <c r="LM4" s="30"/>
      <c r="LN4" s="29"/>
      <c r="LO4" s="30">
        <v>-36460498.009999998</v>
      </c>
      <c r="LP4" s="30">
        <v>203711629.75999999</v>
      </c>
      <c r="LQ4" s="30">
        <v>86097667.150000006</v>
      </c>
      <c r="LR4" s="30"/>
      <c r="LS4" s="30">
        <v>27121500</v>
      </c>
      <c r="LT4" s="30">
        <v>7816542.25</v>
      </c>
      <c r="LU4" s="30"/>
      <c r="LV4" s="30"/>
      <c r="LW4" s="30">
        <v>254871254.66</v>
      </c>
      <c r="LX4" s="30"/>
      <c r="LY4" s="30"/>
      <c r="LZ4" s="30"/>
      <c r="MA4" s="30"/>
      <c r="MB4" s="30"/>
      <c r="MC4" s="30"/>
      <c r="MD4" s="30"/>
      <c r="ME4" s="30"/>
      <c r="MF4" s="30"/>
      <c r="MG4" s="30"/>
      <c r="MH4" s="30"/>
      <c r="MI4" s="30"/>
      <c r="MJ4" s="30"/>
      <c r="MK4" s="5" t="s">
        <v>778</v>
      </c>
      <c r="ML4" s="5" t="s">
        <v>779</v>
      </c>
      <c r="MM4" s="30"/>
      <c r="MN4" s="5" t="s">
        <v>751</v>
      </c>
      <c r="MO4" s="29"/>
      <c r="MP4" s="5" t="s">
        <v>780</v>
      </c>
      <c r="MQ4" s="5" t="s">
        <v>779</v>
      </c>
      <c r="MR4" s="5" t="s">
        <v>751</v>
      </c>
      <c r="MS4" s="29"/>
      <c r="MT4" s="37">
        <v>44761</v>
      </c>
      <c r="MU4" s="30">
        <v>28674227.84</v>
      </c>
      <c r="MV4" s="30">
        <v>1722045.84</v>
      </c>
      <c r="MW4" s="30">
        <v>57740850.700000003</v>
      </c>
      <c r="MX4" s="30"/>
      <c r="MY4" s="30"/>
      <c r="MZ4" s="30">
        <v>1512994.78</v>
      </c>
      <c r="NA4" s="30"/>
      <c r="NB4" s="30"/>
      <c r="NC4" s="30">
        <v>117650197.34999999</v>
      </c>
      <c r="ND4" s="30">
        <v>35865096.490000002</v>
      </c>
      <c r="NE4" s="30"/>
      <c r="NF4" s="30">
        <v>81785100.859999999</v>
      </c>
      <c r="NG4" s="30"/>
      <c r="NH4" s="30"/>
      <c r="NI4" s="30"/>
      <c r="NJ4" s="30"/>
      <c r="NK4" s="30"/>
      <c r="NL4" s="30"/>
      <c r="NM4" s="30"/>
      <c r="NN4" s="30"/>
      <c r="NO4" s="30"/>
      <c r="NP4" s="30"/>
      <c r="NQ4" s="30"/>
      <c r="NR4" s="30"/>
      <c r="NS4" s="30">
        <v>10382326.4</v>
      </c>
      <c r="NT4" s="30">
        <v>5374950.3099999996</v>
      </c>
      <c r="NU4" s="30">
        <v>2054652.85</v>
      </c>
      <c r="NV4" s="30">
        <v>2952723.24</v>
      </c>
      <c r="NW4" s="30"/>
      <c r="NX4" s="30"/>
      <c r="NY4" s="30"/>
      <c r="NZ4" s="30"/>
      <c r="OA4" s="30"/>
      <c r="OB4" s="30"/>
      <c r="OC4" s="30"/>
      <c r="OD4" s="30"/>
      <c r="OE4" s="30"/>
      <c r="OF4" s="30"/>
      <c r="OG4" s="30"/>
      <c r="OH4" s="30"/>
      <c r="OI4" s="30"/>
      <c r="OJ4" s="30"/>
      <c r="OK4" s="30"/>
      <c r="OL4" s="30"/>
      <c r="OM4" s="30"/>
      <c r="ON4" s="30"/>
      <c r="OO4" s="30"/>
      <c r="OP4" s="30"/>
      <c r="OQ4" s="30"/>
      <c r="OR4" s="30"/>
      <c r="OS4" s="30"/>
      <c r="OT4" s="30"/>
      <c r="OU4" s="30"/>
      <c r="OV4" s="30"/>
      <c r="OW4" s="30"/>
      <c r="OX4" s="30"/>
      <c r="OY4" s="30"/>
      <c r="OZ4" s="30"/>
      <c r="PA4" s="30">
        <v>132001259.94</v>
      </c>
      <c r="PB4" s="30"/>
      <c r="PC4" s="30"/>
      <c r="PD4" s="30"/>
      <c r="PE4" s="30"/>
      <c r="PF4" s="30"/>
      <c r="PG4" s="30"/>
      <c r="PH4" s="30">
        <v>132001259.94</v>
      </c>
      <c r="PI4" s="30">
        <v>354770.35</v>
      </c>
      <c r="PJ4" s="30"/>
      <c r="PK4" s="30"/>
      <c r="PL4" s="30"/>
      <c r="PM4" s="30"/>
      <c r="PN4" s="30"/>
      <c r="PO4" s="30"/>
      <c r="PP4" s="30">
        <v>354770.35</v>
      </c>
      <c r="PQ4" s="30"/>
      <c r="PR4" s="30"/>
      <c r="PS4" s="30"/>
      <c r="PT4" s="30"/>
      <c r="PU4" s="30"/>
      <c r="PV4" s="30"/>
      <c r="PW4" s="30"/>
      <c r="PX4" s="30"/>
      <c r="PY4" s="30">
        <v>354770.35</v>
      </c>
      <c r="PZ4" s="30"/>
      <c r="QA4" s="30"/>
      <c r="QB4" s="30"/>
      <c r="QC4" s="30">
        <v>6501.24</v>
      </c>
      <c r="QD4" s="30"/>
      <c r="QE4" s="30">
        <v>10236413.880000001</v>
      </c>
      <c r="QF4" s="30"/>
      <c r="QG4" s="30"/>
      <c r="QH4" s="30"/>
      <c r="QI4" s="30">
        <v>97362.08</v>
      </c>
      <c r="QJ4" s="30"/>
      <c r="QK4" s="30"/>
      <c r="QL4" s="30"/>
      <c r="QM4" s="30"/>
      <c r="QN4" s="30"/>
      <c r="QO4" s="30"/>
      <c r="QP4" s="30"/>
      <c r="QQ4" s="30"/>
      <c r="QR4" s="30"/>
      <c r="QS4" s="30"/>
      <c r="QT4" s="30"/>
      <c r="QU4" s="30"/>
      <c r="QV4" s="30">
        <v>-272206.82</v>
      </c>
      <c r="QW4" s="30"/>
      <c r="QX4" s="30">
        <v>10068070.380000001</v>
      </c>
      <c r="QY4" s="30">
        <v>1523863.96</v>
      </c>
      <c r="QZ4" s="30">
        <v>-7162.79</v>
      </c>
      <c r="RA4" s="30">
        <v>8551369.2100000009</v>
      </c>
      <c r="RB4" s="30">
        <v>0</v>
      </c>
      <c r="RC4" s="30">
        <v>476303.4</v>
      </c>
      <c r="RD4" s="30"/>
      <c r="RE4" s="30"/>
      <c r="RF4" s="30"/>
      <c r="RG4" s="30"/>
      <c r="RH4" s="30">
        <v>267708.06</v>
      </c>
      <c r="RI4" s="30">
        <v>1530035.4</v>
      </c>
      <c r="RJ4" s="30"/>
      <c r="RK4" s="30"/>
      <c r="RL4" s="30">
        <v>202038.88</v>
      </c>
      <c r="RM4" s="30"/>
      <c r="RN4" s="30"/>
      <c r="RO4" s="30"/>
      <c r="RP4" s="30">
        <v>33723269.960000001</v>
      </c>
      <c r="RQ4" s="30">
        <v>8.36</v>
      </c>
      <c r="RR4" s="30">
        <v>20194725.579999998</v>
      </c>
      <c r="RS4" s="30">
        <v>14707393.710000001</v>
      </c>
      <c r="RT4" s="30">
        <v>897087.41</v>
      </c>
      <c r="RU4" s="30">
        <v>1877923.02</v>
      </c>
      <c r="RV4" s="30"/>
      <c r="RW4" s="30"/>
      <c r="RX4" s="30">
        <v>1317667.3</v>
      </c>
      <c r="RY4" s="30"/>
      <c r="RZ4" s="30">
        <v>15</v>
      </c>
      <c r="SA4" s="30"/>
      <c r="SB4" s="30"/>
      <c r="SC4" s="30"/>
      <c r="SD4" s="30"/>
      <c r="SE4" s="30">
        <v>-3033976.48</v>
      </c>
      <c r="SF4" s="30">
        <v>6735313.1699999999</v>
      </c>
      <c r="SG4" s="30">
        <v>70517310.590000004</v>
      </c>
      <c r="SH4" s="30">
        <v>8783791.1999999993</v>
      </c>
      <c r="SI4" s="30">
        <v>10427018.76</v>
      </c>
      <c r="SJ4" s="30">
        <v>56113656.890000001</v>
      </c>
      <c r="SK4" s="30">
        <v>57756884.450000003</v>
      </c>
      <c r="SL4" s="30"/>
      <c r="SM4" s="30"/>
      <c r="SN4" s="29"/>
      <c r="SO4" s="29"/>
      <c r="SP4" s="5"/>
      <c r="SQ4" s="5"/>
      <c r="SR4" s="5"/>
      <c r="SS4" s="29"/>
      <c r="ST4" s="5"/>
      <c r="SU4" s="5"/>
      <c r="SV4" s="5"/>
      <c r="SW4" s="29"/>
      <c r="SX4" s="5"/>
      <c r="SY4" s="5"/>
      <c r="SZ4" s="5"/>
      <c r="TA4" s="29"/>
      <c r="TB4" s="5"/>
      <c r="TC4" s="5"/>
      <c r="TD4" s="5"/>
      <c r="TE4" s="29"/>
      <c r="TF4" s="5"/>
      <c r="TG4" s="5"/>
      <c r="TH4" s="5"/>
      <c r="TI4" s="5" t="s">
        <v>781</v>
      </c>
      <c r="TJ4" s="5" t="s">
        <v>782</v>
      </c>
      <c r="TK4" s="5">
        <v>177556100</v>
      </c>
      <c r="TL4" s="5"/>
      <c r="TM4" s="5"/>
      <c r="TN4" s="5" t="s">
        <v>783</v>
      </c>
      <c r="TO4" s="5">
        <v>118964100</v>
      </c>
      <c r="TP4" s="5"/>
      <c r="TQ4" s="5"/>
      <c r="TR4" s="5" t="s">
        <v>784</v>
      </c>
      <c r="TS4" s="5">
        <v>67847173.959999993</v>
      </c>
      <c r="TT4" s="5">
        <v>12056798.050000001</v>
      </c>
      <c r="TU4" s="5">
        <v>55790375.909999996</v>
      </c>
      <c r="TV4" s="5" t="s">
        <v>785</v>
      </c>
      <c r="TW4" s="5">
        <v>19446500</v>
      </c>
      <c r="TX4" s="5">
        <v>17062300</v>
      </c>
      <c r="TY4" s="5">
        <v>2384200</v>
      </c>
      <c r="TZ4" s="5" t="s">
        <v>786</v>
      </c>
      <c r="UA4" s="5">
        <v>14716432.83</v>
      </c>
      <c r="UB4" s="5">
        <v>5689448.4199999999</v>
      </c>
      <c r="UC4" s="5">
        <v>9026984.4100000001</v>
      </c>
      <c r="UD4" s="5" t="s">
        <v>787</v>
      </c>
      <c r="UE4" s="5" t="s">
        <v>763</v>
      </c>
      <c r="UF4" s="5">
        <v>211950988.41</v>
      </c>
      <c r="UG4" s="5">
        <v>119594505.72</v>
      </c>
      <c r="UH4" s="5">
        <v>92356482.689999998</v>
      </c>
      <c r="UI4" s="5" t="s">
        <v>788</v>
      </c>
      <c r="UJ4" s="5">
        <v>55008073.789999999</v>
      </c>
      <c r="UK4" s="5">
        <v>29120211.640000001</v>
      </c>
      <c r="UL4" s="5">
        <v>25887862.149999999</v>
      </c>
      <c r="UM4" s="5" t="s">
        <v>775</v>
      </c>
      <c r="UN4" s="5">
        <v>52361801.509999998</v>
      </c>
      <c r="UO4" s="5">
        <v>29862354.640000001</v>
      </c>
      <c r="UP4" s="5">
        <v>22499446.870000001</v>
      </c>
      <c r="UQ4" s="5" t="s">
        <v>765</v>
      </c>
      <c r="UR4" s="5">
        <v>49117200.060000002</v>
      </c>
      <c r="US4" s="5">
        <v>21153019.539999999</v>
      </c>
      <c r="UT4" s="5">
        <v>27964180.52</v>
      </c>
      <c r="UU4" s="5" t="s">
        <v>761</v>
      </c>
      <c r="UV4" s="5">
        <v>34900840.939999998</v>
      </c>
      <c r="UW4" s="5">
        <v>16822892.289999999</v>
      </c>
      <c r="UX4" s="5">
        <v>18077948.649999999</v>
      </c>
      <c r="UY4" s="5"/>
      <c r="UZ4" s="5">
        <v>193404358.41</v>
      </c>
      <c r="VA4" s="5">
        <v>52.66</v>
      </c>
      <c r="VB4" s="5">
        <v>0</v>
      </c>
      <c r="VC4" s="5">
        <v>92421823.780000001</v>
      </c>
      <c r="VD4" s="5">
        <v>25.17</v>
      </c>
      <c r="VE4" s="5">
        <v>0</v>
      </c>
      <c r="VF4" s="5">
        <v>38882587.619999997</v>
      </c>
      <c r="VG4" s="5">
        <v>10.59</v>
      </c>
      <c r="VH4" s="5">
        <v>0</v>
      </c>
      <c r="VI4" s="5">
        <v>42538910.119999997</v>
      </c>
      <c r="VJ4" s="5">
        <v>11.58</v>
      </c>
      <c r="VK4" s="5">
        <v>0</v>
      </c>
      <c r="VL4" s="5">
        <v>0</v>
      </c>
      <c r="VM4" s="5">
        <v>0</v>
      </c>
      <c r="VN4" s="5">
        <v>0</v>
      </c>
      <c r="VO4" s="5">
        <v>0</v>
      </c>
      <c r="VP4" s="30">
        <v>381222776.98000002</v>
      </c>
      <c r="VQ4" s="30">
        <v>78165422.469999999</v>
      </c>
      <c r="VR4" s="30">
        <v>722653177.25</v>
      </c>
      <c r="VS4" s="30"/>
      <c r="VT4" s="30">
        <v>47300000</v>
      </c>
      <c r="VU4" s="30"/>
      <c r="VV4" s="30">
        <v>245270000</v>
      </c>
      <c r="VW4" s="30">
        <v>118410398.65000001</v>
      </c>
      <c r="VX4" s="30">
        <v>291789546.13</v>
      </c>
      <c r="VY4" s="30">
        <v>2860095.13</v>
      </c>
      <c r="VZ4" s="30">
        <v>94499121.930000007</v>
      </c>
      <c r="WA4" s="30">
        <v>62870381.280000001</v>
      </c>
      <c r="WB4" s="30"/>
      <c r="WC4" s="30"/>
      <c r="WD4" s="30">
        <v>2952723.24</v>
      </c>
      <c r="WE4" s="30"/>
      <c r="WF4" s="30"/>
      <c r="WG4" s="30"/>
      <c r="WH4" s="30">
        <v>267708.06</v>
      </c>
      <c r="WI4" s="30">
        <v>33723269.960000001</v>
      </c>
      <c r="WJ4" s="30">
        <v>46431148.270000003</v>
      </c>
      <c r="WK4" s="30">
        <v>67174820.939999998</v>
      </c>
      <c r="WL4" s="30">
        <v>302498142.30000001</v>
      </c>
      <c r="WM4" s="30"/>
      <c r="WN4" s="30">
        <v>3659796.76</v>
      </c>
      <c r="WO4" s="30"/>
      <c r="WP4" s="30">
        <v>81785100.859999999</v>
      </c>
      <c r="WQ4" s="30"/>
      <c r="WR4" s="30">
        <v>1596901.52</v>
      </c>
      <c r="WS4" s="30"/>
      <c r="WT4" s="30"/>
      <c r="WU4" s="30">
        <v>94537700.140000001</v>
      </c>
      <c r="WV4" s="30">
        <v>7027473.5800000001</v>
      </c>
      <c r="WW4" s="30"/>
      <c r="WX4" s="30"/>
      <c r="WY4" s="30"/>
      <c r="WZ4" s="30"/>
      <c r="XA4" s="30"/>
      <c r="XB4" s="30"/>
      <c r="XC4" s="30"/>
      <c r="XD4" s="30"/>
      <c r="XE4" s="30"/>
      <c r="XF4" s="30"/>
      <c r="XG4" s="30"/>
      <c r="XH4" s="30"/>
      <c r="XI4" s="30"/>
      <c r="XJ4" s="30"/>
      <c r="XK4" s="30"/>
      <c r="XL4" s="30"/>
      <c r="XM4" s="30"/>
      <c r="XN4" s="30"/>
      <c r="XO4" s="30"/>
      <c r="XP4" s="30"/>
      <c r="XQ4" s="30"/>
      <c r="XR4" s="30"/>
      <c r="XS4" s="30"/>
      <c r="XT4" s="30">
        <v>1530035.4</v>
      </c>
      <c r="XU4" s="30">
        <v>-12838319.27</v>
      </c>
      <c r="XV4" s="30"/>
      <c r="XW4" s="30"/>
      <c r="XX4" s="30">
        <v>33549990.699999999</v>
      </c>
      <c r="XZ4" s="10"/>
      <c r="YD4" s="10"/>
      <c r="YN4" s="10"/>
      <c r="YR4" s="10"/>
      <c r="YT4" s="31"/>
      <c r="YW4" s="31"/>
      <c r="YZ4" s="31"/>
      <c r="ZK4" s="10"/>
    </row>
    <row r="5" spans="1:697" ht="15.6" customHeight="1" thickBot="1" x14ac:dyDescent="0.3">
      <c r="A5" s="33" t="s">
        <v>732</v>
      </c>
      <c r="B5">
        <v>20200809</v>
      </c>
      <c r="C5">
        <v>20211231</v>
      </c>
      <c r="D5" s="33" t="s">
        <v>722</v>
      </c>
      <c r="E5" s="30">
        <v>1132679916.8</v>
      </c>
      <c r="F5" s="30"/>
      <c r="G5" s="30">
        <v>440407238.18000001</v>
      </c>
      <c r="H5" s="30">
        <v>99467531.109999999</v>
      </c>
      <c r="I5" s="30">
        <v>34366927.990000002</v>
      </c>
      <c r="J5" s="30">
        <v>57181887.210000001</v>
      </c>
      <c r="K5" s="30">
        <v>5789135.3399999999</v>
      </c>
      <c r="L5" s="30"/>
      <c r="M5" s="30"/>
      <c r="N5" s="30">
        <v>676844842.65999997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>
        <v>40713341.310000002</v>
      </c>
      <c r="AB5" s="30"/>
      <c r="AC5" s="29"/>
      <c r="AD5" s="30">
        <v>2492842523.4699998</v>
      </c>
      <c r="AE5" s="30"/>
      <c r="AF5" s="30"/>
      <c r="AG5" s="30"/>
      <c r="AH5" s="30"/>
      <c r="AI5" s="30"/>
      <c r="AJ5" s="30"/>
      <c r="AK5" s="30"/>
      <c r="AL5" s="30">
        <v>519352015.27999997</v>
      </c>
      <c r="AM5" s="30"/>
      <c r="AN5" s="30">
        <v>9300957.3100000005</v>
      </c>
      <c r="AO5" s="30"/>
      <c r="AP5" s="30"/>
      <c r="AQ5" s="30"/>
      <c r="AR5" s="30">
        <v>12007180.859999999</v>
      </c>
      <c r="AS5" s="30"/>
      <c r="AT5" s="30"/>
      <c r="AU5" s="30">
        <v>12016346.619999999</v>
      </c>
      <c r="AV5" s="30">
        <v>20739037.91</v>
      </c>
      <c r="AW5" s="30"/>
      <c r="AX5" s="30">
        <v>19246688.760000002</v>
      </c>
      <c r="AY5" s="30"/>
      <c r="AZ5" s="29"/>
      <c r="BA5" s="30">
        <v>631198642.32000005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29"/>
      <c r="BX5" s="30">
        <v>3124041165.79</v>
      </c>
      <c r="BY5" s="30">
        <v>235272687.5</v>
      </c>
      <c r="BZ5" s="30"/>
      <c r="CA5" s="30">
        <v>890257363.89999998</v>
      </c>
      <c r="CB5" s="30">
        <v>365770181.95999998</v>
      </c>
      <c r="CC5" s="30"/>
      <c r="CD5" s="30">
        <v>21441925.98</v>
      </c>
      <c r="CE5" s="30">
        <v>9599565.4600000009</v>
      </c>
      <c r="CF5" s="30"/>
      <c r="CG5" s="30"/>
      <c r="CH5" s="30"/>
      <c r="CI5" s="30">
        <v>28004303.260000002</v>
      </c>
      <c r="CJ5" s="30"/>
      <c r="CK5" s="30"/>
      <c r="CL5" s="30"/>
      <c r="CM5" s="30">
        <v>12316263.300000001</v>
      </c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>
        <v>460931466.61000001</v>
      </c>
      <c r="CY5" s="30"/>
      <c r="CZ5" s="29"/>
      <c r="DA5" s="30">
        <v>2252273160.9400001</v>
      </c>
      <c r="DB5" s="30"/>
      <c r="DC5" s="30"/>
      <c r="DD5" s="30">
        <v>82692600.510000005</v>
      </c>
      <c r="DE5" s="30"/>
      <c r="DF5" s="30">
        <v>415360</v>
      </c>
      <c r="DG5" s="30">
        <v>62649171.520000003</v>
      </c>
      <c r="DH5" s="30">
        <v>40894886.950000003</v>
      </c>
      <c r="DI5" s="30">
        <v>23111887.809999999</v>
      </c>
      <c r="DJ5" s="30"/>
      <c r="DK5" s="30"/>
      <c r="DL5" s="29"/>
      <c r="DM5" s="30">
        <v>229960108.72999999</v>
      </c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29"/>
      <c r="EG5" s="30">
        <v>2482233269.6700001</v>
      </c>
      <c r="EH5" s="30">
        <v>247580960</v>
      </c>
      <c r="EI5" s="30"/>
      <c r="EJ5" s="30"/>
      <c r="EK5" s="30">
        <v>124641029.51000001</v>
      </c>
      <c r="EL5" s="30">
        <v>34002548.920000002</v>
      </c>
      <c r="EM5" s="30">
        <v>220388486.40000001</v>
      </c>
      <c r="EN5" s="30"/>
      <c r="EO5" s="30">
        <v>-11299851.68</v>
      </c>
      <c r="EP5" s="30"/>
      <c r="EQ5" s="30"/>
      <c r="ER5" s="30"/>
      <c r="ES5" s="30"/>
      <c r="ET5" s="30"/>
      <c r="EU5" s="29"/>
      <c r="EV5" s="30">
        <v>615313173.14999998</v>
      </c>
      <c r="EW5" s="30">
        <v>26494722.969999999</v>
      </c>
      <c r="EX5" s="30">
        <v>641807896.12</v>
      </c>
      <c r="EY5" s="30"/>
      <c r="EZ5" s="29"/>
      <c r="FA5" s="30">
        <v>3124041165.79</v>
      </c>
      <c r="FB5" s="30">
        <v>4528386454.46</v>
      </c>
      <c r="FC5" s="30">
        <v>4528386454.46</v>
      </c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>
        <v>4395999694.1800003</v>
      </c>
      <c r="FS5" s="30">
        <v>4170412737.1900001</v>
      </c>
      <c r="FT5" s="30"/>
      <c r="FU5" s="30"/>
      <c r="FV5" s="30"/>
      <c r="FW5" s="30">
        <v>7291432.2699999996</v>
      </c>
      <c r="FX5" s="30">
        <v>96104254.459999993</v>
      </c>
      <c r="FY5" s="30">
        <v>80510673.370000005</v>
      </c>
      <c r="FZ5" s="30">
        <v>6333709.7400000002</v>
      </c>
      <c r="GA5" s="30">
        <v>-21301615.050000001</v>
      </c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>
        <v>88223.34</v>
      </c>
      <c r="GN5" s="30"/>
      <c r="GO5" s="30"/>
      <c r="GP5" s="30">
        <v>42807943.990000002</v>
      </c>
      <c r="GQ5" s="30">
        <v>4728763.2</v>
      </c>
      <c r="GR5" s="30"/>
      <c r="GS5" s="29"/>
      <c r="GT5" s="30">
        <v>180011690.81</v>
      </c>
      <c r="GU5" s="30">
        <v>179566.72</v>
      </c>
      <c r="GV5" s="30">
        <v>2573999.65</v>
      </c>
      <c r="GW5" s="30"/>
      <c r="GX5" s="30"/>
      <c r="GY5" s="29"/>
      <c r="GZ5" s="30">
        <v>177617257.88</v>
      </c>
      <c r="HA5" s="30">
        <v>27170082.510000002</v>
      </c>
      <c r="HB5" s="30"/>
      <c r="HC5" s="30"/>
      <c r="HD5" s="29"/>
      <c r="HE5" s="30">
        <v>150447175.37</v>
      </c>
      <c r="HF5" s="30">
        <v>150447175.37</v>
      </c>
      <c r="HG5" s="30"/>
      <c r="HH5" s="30">
        <v>3616874.4</v>
      </c>
      <c r="HI5" s="30">
        <v>146830300.97</v>
      </c>
      <c r="HJ5" s="30">
        <v>0.59</v>
      </c>
      <c r="HK5" s="30">
        <v>0.59</v>
      </c>
      <c r="HL5" s="30">
        <v>-50911.31</v>
      </c>
      <c r="HM5" s="30">
        <v>150396264.06</v>
      </c>
      <c r="HN5" s="30">
        <v>3337879.06</v>
      </c>
      <c r="HO5" s="30">
        <v>147058385</v>
      </c>
      <c r="HP5" s="30">
        <v>3267888319.5</v>
      </c>
      <c r="HQ5" s="30">
        <v>28333518.949999999</v>
      </c>
      <c r="HR5" s="30">
        <v>168616258.75999999</v>
      </c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29"/>
      <c r="IG5" s="30">
        <v>3464838097.21</v>
      </c>
      <c r="IH5" s="30"/>
      <c r="II5" s="30"/>
      <c r="IJ5" s="30">
        <v>2821581316.0100002</v>
      </c>
      <c r="IK5" s="30">
        <v>179401822.25999999</v>
      </c>
      <c r="IL5" s="30">
        <v>44950969.719999999</v>
      </c>
      <c r="IM5" s="30">
        <v>238018477.78999999</v>
      </c>
      <c r="IN5" s="30"/>
      <c r="IO5" s="30"/>
      <c r="IP5" s="30"/>
      <c r="IQ5" s="30"/>
      <c r="IR5" s="30"/>
      <c r="IS5" s="30"/>
      <c r="IT5" s="29"/>
      <c r="IU5" s="30">
        <v>3283952585.7800002</v>
      </c>
      <c r="IV5" s="30">
        <v>180885511.43000001</v>
      </c>
      <c r="IW5" s="30"/>
      <c r="IX5" s="30">
        <v>545815.01</v>
      </c>
      <c r="IY5" s="30">
        <v>161299338.09</v>
      </c>
      <c r="IZ5" s="30"/>
      <c r="JA5" s="30">
        <v>394300000</v>
      </c>
      <c r="JB5" s="30"/>
      <c r="JC5" s="29"/>
      <c r="JD5" s="30">
        <v>556145153.10000002</v>
      </c>
      <c r="JE5" s="30">
        <v>176598704.22999999</v>
      </c>
      <c r="JF5" s="30"/>
      <c r="JG5" s="30"/>
      <c r="JH5" s="30"/>
      <c r="JI5" s="30">
        <v>394300000</v>
      </c>
      <c r="JJ5" s="30"/>
      <c r="JK5" s="29"/>
      <c r="JL5" s="30">
        <v>570898704.23000002</v>
      </c>
      <c r="JM5" s="30">
        <v>-14753551.130000001</v>
      </c>
      <c r="JN5" s="30"/>
      <c r="JO5" s="30"/>
      <c r="JP5" s="30">
        <v>235000000</v>
      </c>
      <c r="JQ5" s="30">
        <v>10000000</v>
      </c>
      <c r="JR5" s="30"/>
      <c r="JS5" s="30"/>
      <c r="JT5" s="29"/>
      <c r="JU5" s="30">
        <v>245000000</v>
      </c>
      <c r="JV5" s="30">
        <v>311279548.67000002</v>
      </c>
      <c r="JW5" s="30">
        <v>70812475.519999996</v>
      </c>
      <c r="JX5" s="30">
        <v>2586880</v>
      </c>
      <c r="JY5" s="30">
        <v>28600746.5</v>
      </c>
      <c r="JZ5" s="30"/>
      <c r="KA5" s="29"/>
      <c r="KB5" s="30">
        <v>410692770.69</v>
      </c>
      <c r="KC5" s="30">
        <v>-165692770.69</v>
      </c>
      <c r="KD5" s="30">
        <v>-2841951.69</v>
      </c>
      <c r="KE5" s="30"/>
      <c r="KF5" s="29"/>
      <c r="KG5" s="30">
        <v>-2402762.08</v>
      </c>
      <c r="KH5" s="30">
        <v>182384340.55000001</v>
      </c>
      <c r="KI5" s="30">
        <v>179981578.47</v>
      </c>
      <c r="KJ5" s="30">
        <v>150447175.37</v>
      </c>
      <c r="KK5" s="30">
        <v>21301615.050000001</v>
      </c>
      <c r="KL5" s="30">
        <v>63819965.990000002</v>
      </c>
      <c r="KM5" s="30">
        <v>543979.06999999995</v>
      </c>
      <c r="KN5" s="30">
        <v>8714049.5099999998</v>
      </c>
      <c r="KO5" s="30"/>
      <c r="KP5" s="30"/>
      <c r="KQ5" s="30">
        <v>-42807943.990000002</v>
      </c>
      <c r="KR5" s="30">
        <v>114718.38</v>
      </c>
      <c r="KS5" s="30"/>
      <c r="KT5" s="30">
        <v>18664325.760000002</v>
      </c>
      <c r="KU5" s="30">
        <v>-88223.34</v>
      </c>
      <c r="KV5" s="30">
        <v>9229143.9399999995</v>
      </c>
      <c r="KW5" s="30">
        <v>7324515.2300000004</v>
      </c>
      <c r="KX5" s="30">
        <v>-343926550.75</v>
      </c>
      <c r="KY5" s="30">
        <v>-500257199.77999997</v>
      </c>
      <c r="KZ5" s="30">
        <v>773280363.26999998</v>
      </c>
      <c r="LA5" s="30"/>
      <c r="LB5" s="30"/>
      <c r="LC5" s="30"/>
      <c r="LD5" s="5"/>
      <c r="LE5" s="30">
        <v>180885511.43000001</v>
      </c>
      <c r="LF5" s="30"/>
      <c r="LG5" s="30"/>
      <c r="LH5" s="30"/>
      <c r="LI5" s="30">
        <v>179981578.47</v>
      </c>
      <c r="LJ5" s="30">
        <v>182384340.55000001</v>
      </c>
      <c r="LK5" s="30"/>
      <c r="LL5" s="30"/>
      <c r="LM5" s="30"/>
      <c r="LN5" s="29"/>
      <c r="LO5" s="30">
        <v>-2402762.08</v>
      </c>
      <c r="LP5" s="30">
        <v>141365563.84999999</v>
      </c>
      <c r="LQ5" s="30">
        <v>146830300.97</v>
      </c>
      <c r="LR5" s="30"/>
      <c r="LS5" s="30">
        <v>49516192</v>
      </c>
      <c r="LT5" s="30">
        <v>18291186.420000002</v>
      </c>
      <c r="LU5" s="30"/>
      <c r="LV5" s="30"/>
      <c r="LW5" s="30">
        <v>220388486.40000001</v>
      </c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5" t="s">
        <v>789</v>
      </c>
      <c r="ML5" s="5" t="s">
        <v>790</v>
      </c>
      <c r="MM5" s="30">
        <v>500000</v>
      </c>
      <c r="MN5" s="5" t="s">
        <v>751</v>
      </c>
      <c r="MO5" s="29"/>
      <c r="MP5" s="5"/>
      <c r="MQ5" s="5"/>
      <c r="MR5" s="5"/>
      <c r="MS5" s="29"/>
      <c r="MT5" s="37"/>
      <c r="MU5" s="30">
        <v>224109638.13</v>
      </c>
      <c r="MV5" s="30">
        <v>0</v>
      </c>
      <c r="MW5" s="30">
        <v>287213156.89999998</v>
      </c>
      <c r="MX5" s="30">
        <v>11821679.810000001</v>
      </c>
      <c r="MY5" s="30"/>
      <c r="MZ5" s="30">
        <v>12370533.640000001</v>
      </c>
      <c r="NA5" s="30"/>
      <c r="NB5" s="30"/>
      <c r="NC5" s="30">
        <v>740771310.40999997</v>
      </c>
      <c r="ND5" s="30">
        <v>210684924.84999999</v>
      </c>
      <c r="NE5" s="30">
        <v>10734370.279999999</v>
      </c>
      <c r="NF5" s="30">
        <v>519352015.27999997</v>
      </c>
      <c r="NG5" s="30"/>
      <c r="NH5" s="30"/>
      <c r="NI5" s="30"/>
      <c r="NJ5" s="30"/>
      <c r="NK5" s="30"/>
      <c r="NL5" s="30"/>
      <c r="NM5" s="30"/>
      <c r="NN5" s="30"/>
      <c r="NO5" s="30"/>
      <c r="NP5" s="30"/>
      <c r="NQ5" s="30"/>
      <c r="NR5" s="30"/>
      <c r="NS5" s="30">
        <v>24638540.969999999</v>
      </c>
      <c r="NT5" s="30">
        <v>2876539.11</v>
      </c>
      <c r="NU5" s="30">
        <v>9754821</v>
      </c>
      <c r="NV5" s="30">
        <v>12007180.859999999</v>
      </c>
      <c r="NW5" s="30"/>
      <c r="NX5" s="30"/>
      <c r="NY5" s="30"/>
      <c r="NZ5" s="30"/>
      <c r="OA5" s="30"/>
      <c r="OB5" s="30"/>
      <c r="OC5" s="30"/>
      <c r="OD5" s="30"/>
      <c r="OE5" s="30"/>
      <c r="OF5" s="30"/>
      <c r="OG5" s="30"/>
      <c r="OH5" s="30"/>
      <c r="OI5" s="30"/>
      <c r="OJ5" s="30"/>
      <c r="OK5" s="30"/>
      <c r="OL5" s="30"/>
      <c r="OM5" s="30"/>
      <c r="ON5" s="30"/>
      <c r="OO5" s="30"/>
      <c r="OP5" s="30"/>
      <c r="OQ5" s="30"/>
      <c r="OR5" s="30"/>
      <c r="OS5" s="30"/>
      <c r="OT5" s="30"/>
      <c r="OU5" s="30"/>
      <c r="OV5" s="30"/>
      <c r="OW5" s="30"/>
      <c r="OX5" s="30"/>
      <c r="OY5" s="30"/>
      <c r="OZ5" s="30"/>
      <c r="PA5" s="30"/>
      <c r="PB5" s="30"/>
      <c r="PC5" s="30"/>
      <c r="PD5" s="30"/>
      <c r="PE5" s="30"/>
      <c r="PF5" s="30"/>
      <c r="PG5" s="30"/>
      <c r="PH5" s="30"/>
      <c r="PI5" s="30"/>
      <c r="PJ5" s="30"/>
      <c r="PK5" s="30"/>
      <c r="PL5" s="30"/>
      <c r="PM5" s="30"/>
      <c r="PN5" s="30"/>
      <c r="PO5" s="30"/>
      <c r="PP5" s="30"/>
      <c r="PQ5" s="30"/>
      <c r="PR5" s="30"/>
      <c r="PS5" s="30"/>
      <c r="PT5" s="30"/>
      <c r="PU5" s="30"/>
      <c r="PV5" s="30"/>
      <c r="PW5" s="30"/>
      <c r="PX5" s="30"/>
      <c r="PY5" s="30"/>
      <c r="PZ5" s="30"/>
      <c r="QA5" s="30"/>
      <c r="QB5" s="30"/>
      <c r="QC5" s="30">
        <v>42350352.32</v>
      </c>
      <c r="QD5" s="30"/>
      <c r="QE5" s="30">
        <v>4690798.41</v>
      </c>
      <c r="QF5" s="30"/>
      <c r="QG5" s="30"/>
      <c r="QH5" s="30"/>
      <c r="QI5" s="30">
        <v>545815.01</v>
      </c>
      <c r="QJ5" s="30"/>
      <c r="QK5" s="30"/>
      <c r="QL5" s="30"/>
      <c r="QM5" s="30"/>
      <c r="QN5" s="30"/>
      <c r="QO5" s="30"/>
      <c r="QP5" s="30"/>
      <c r="QQ5" s="30"/>
      <c r="QR5" s="30"/>
      <c r="QS5" s="30"/>
      <c r="QT5" s="30"/>
      <c r="QU5" s="30"/>
      <c r="QV5" s="30">
        <v>-2356468.13</v>
      </c>
      <c r="QW5" s="30"/>
      <c r="QX5" s="30">
        <v>45230497.609999999</v>
      </c>
      <c r="QY5" s="30">
        <v>9385372.0199999996</v>
      </c>
      <c r="QZ5" s="30">
        <v>-285.98</v>
      </c>
      <c r="RA5" s="30">
        <v>35845411.57</v>
      </c>
      <c r="RB5" s="30">
        <v>0</v>
      </c>
      <c r="RC5" s="30">
        <v>-825963.94</v>
      </c>
      <c r="RD5" s="30"/>
      <c r="RE5" s="30"/>
      <c r="RF5" s="30"/>
      <c r="RG5" s="30"/>
      <c r="RH5" s="30">
        <v>18664325.760000002</v>
      </c>
      <c r="RI5" s="30">
        <v>20915693.530000001</v>
      </c>
      <c r="RJ5" s="30"/>
      <c r="RK5" s="30">
        <v>8103186.6399999997</v>
      </c>
      <c r="RL5" s="30">
        <v>1970443.88</v>
      </c>
      <c r="RM5" s="30">
        <v>-1488553.01</v>
      </c>
      <c r="RN5" s="30"/>
      <c r="RO5" s="30"/>
      <c r="RP5" s="30">
        <v>160740400.31999999</v>
      </c>
      <c r="RQ5" s="30">
        <v>3.55</v>
      </c>
      <c r="RR5" s="30">
        <v>19345816.710000001</v>
      </c>
      <c r="RS5" s="30">
        <v>30859762.239999998</v>
      </c>
      <c r="RT5" s="30">
        <v>1286576.77</v>
      </c>
      <c r="RU5" s="30">
        <v>15657865.210000001</v>
      </c>
      <c r="RV5" s="30"/>
      <c r="RW5" s="30">
        <v>508776.79</v>
      </c>
      <c r="RX5" s="30"/>
      <c r="RY5" s="30">
        <v>3491616.54</v>
      </c>
      <c r="RZ5" s="30">
        <v>15</v>
      </c>
      <c r="SA5" s="30"/>
      <c r="SB5" s="30"/>
      <c r="SC5" s="30"/>
      <c r="SD5" s="30"/>
      <c r="SE5" s="30"/>
      <c r="SF5" s="30"/>
      <c r="SG5" s="30">
        <v>180060180.09</v>
      </c>
      <c r="SH5" s="30">
        <v>21351930.899999999</v>
      </c>
      <c r="SI5" s="30">
        <v>20159161.359999999</v>
      </c>
      <c r="SJ5" s="30">
        <v>143348136.00999999</v>
      </c>
      <c r="SK5" s="30">
        <v>142155366.47</v>
      </c>
      <c r="SL5" s="30"/>
      <c r="SM5" s="30"/>
      <c r="SN5" s="29"/>
      <c r="SO5" s="29"/>
      <c r="SP5" s="5"/>
      <c r="SQ5" s="5"/>
      <c r="SR5" s="5"/>
      <c r="SS5" s="29"/>
      <c r="ST5" s="5"/>
      <c r="SU5" s="5"/>
      <c r="SV5" s="5"/>
      <c r="SW5" s="29"/>
      <c r="SX5" s="5"/>
      <c r="SY5" s="5"/>
      <c r="SZ5" s="5"/>
      <c r="TA5" s="29"/>
      <c r="TB5" s="5"/>
      <c r="TC5" s="5"/>
      <c r="TD5" s="5"/>
      <c r="TE5" s="29"/>
      <c r="TF5" s="5"/>
      <c r="TG5" s="5"/>
      <c r="TH5" s="5"/>
      <c r="TI5" s="5" t="s">
        <v>791</v>
      </c>
      <c r="TJ5" s="5" t="s">
        <v>792</v>
      </c>
      <c r="TK5" s="5">
        <v>3805639400</v>
      </c>
      <c r="TL5" s="5"/>
      <c r="TM5" s="5"/>
      <c r="TN5" s="5" t="s">
        <v>793</v>
      </c>
      <c r="TO5" s="5">
        <v>576265400</v>
      </c>
      <c r="TP5" s="5"/>
      <c r="TQ5" s="5"/>
      <c r="TR5" s="5" t="s">
        <v>794</v>
      </c>
      <c r="TS5" s="5">
        <v>126861187.78</v>
      </c>
      <c r="TT5" s="5">
        <v>93136357.459999993</v>
      </c>
      <c r="TU5" s="5">
        <v>33724830.32</v>
      </c>
      <c r="TV5" s="5" t="s">
        <v>756</v>
      </c>
      <c r="TW5" s="5">
        <v>9601726.8200000003</v>
      </c>
      <c r="TX5" s="5">
        <v>8759931.4000000004</v>
      </c>
      <c r="TY5" s="5">
        <v>841795.42</v>
      </c>
      <c r="TZ5" s="5" t="s">
        <v>759</v>
      </c>
      <c r="UA5" s="5">
        <v>9232562.6899999995</v>
      </c>
      <c r="UB5" s="5">
        <v>16478499.560000001</v>
      </c>
      <c r="UC5" s="5">
        <v>-7245936.8700000001</v>
      </c>
      <c r="UD5" s="5" t="s">
        <v>795</v>
      </c>
      <c r="UE5" s="5" t="s">
        <v>761</v>
      </c>
      <c r="UF5" s="5">
        <v>1836046300</v>
      </c>
      <c r="UG5" s="5"/>
      <c r="UH5" s="5"/>
      <c r="UI5" s="5" t="s">
        <v>763</v>
      </c>
      <c r="UJ5" s="5">
        <v>757988700</v>
      </c>
      <c r="UK5" s="5"/>
      <c r="UL5" s="5"/>
      <c r="UM5" s="5" t="s">
        <v>762</v>
      </c>
      <c r="UN5" s="5">
        <v>570617000</v>
      </c>
      <c r="UO5" s="5"/>
      <c r="UP5" s="5"/>
      <c r="UQ5" s="5" t="s">
        <v>775</v>
      </c>
      <c r="UR5" s="5">
        <v>305213200</v>
      </c>
      <c r="US5" s="5"/>
      <c r="UT5" s="5"/>
      <c r="UU5" s="5" t="s">
        <v>796</v>
      </c>
      <c r="UV5" s="5">
        <v>254299800</v>
      </c>
      <c r="UW5" s="5"/>
      <c r="UX5" s="5"/>
      <c r="UY5" s="5">
        <v>394526000</v>
      </c>
      <c r="UZ5" s="5">
        <v>102134266.73999999</v>
      </c>
      <c r="VA5" s="5">
        <v>87.29</v>
      </c>
      <c r="VB5" s="5">
        <v>5106713.33</v>
      </c>
      <c r="VC5" s="5">
        <v>2104793.71</v>
      </c>
      <c r="VD5" s="5">
        <v>1.8</v>
      </c>
      <c r="VE5" s="5">
        <v>210479.37</v>
      </c>
      <c r="VF5" s="5">
        <v>779519.09</v>
      </c>
      <c r="VG5" s="5">
        <v>0.67</v>
      </c>
      <c r="VH5" s="5">
        <v>233855.73</v>
      </c>
      <c r="VI5" s="5">
        <v>21850</v>
      </c>
      <c r="VJ5" s="5">
        <v>0.02</v>
      </c>
      <c r="VK5" s="5">
        <v>21850</v>
      </c>
      <c r="VL5" s="5">
        <v>0</v>
      </c>
      <c r="VM5" s="5">
        <v>11968374.560000001</v>
      </c>
      <c r="VN5" s="5">
        <v>0</v>
      </c>
      <c r="VO5" s="5">
        <v>0</v>
      </c>
      <c r="VP5" s="30">
        <v>4584132591.2399998</v>
      </c>
      <c r="VQ5" s="30">
        <v>182911864.21000001</v>
      </c>
      <c r="VR5" s="30">
        <v>2883007335.4200001</v>
      </c>
      <c r="VS5" s="30">
        <v>394300000</v>
      </c>
      <c r="VT5" s="30">
        <v>118417512.17</v>
      </c>
      <c r="VU5" s="30">
        <v>138793956.72</v>
      </c>
      <c r="VV5" s="30">
        <v>43957000</v>
      </c>
      <c r="VW5" s="30">
        <v>1056100271.5</v>
      </c>
      <c r="VX5" s="30">
        <v>120291723.26000001</v>
      </c>
      <c r="VY5" s="30">
        <v>52256199.079999998</v>
      </c>
      <c r="VZ5" s="30">
        <v>481503113.48000002</v>
      </c>
      <c r="WA5" s="30">
        <v>402609569.91000003</v>
      </c>
      <c r="WB5" s="30"/>
      <c r="WC5" s="30"/>
      <c r="WD5" s="30">
        <v>6571495.4400000004</v>
      </c>
      <c r="WE5" s="30"/>
      <c r="WF5" s="30"/>
      <c r="WG5" s="30"/>
      <c r="WH5" s="30">
        <v>18664325.760000002</v>
      </c>
      <c r="WI5" s="30">
        <v>12372399.869999999</v>
      </c>
      <c r="WJ5" s="30">
        <v>228679402.97</v>
      </c>
      <c r="WK5" s="30">
        <v>11968374.560000001</v>
      </c>
      <c r="WL5" s="30">
        <v>539874769.28999996</v>
      </c>
      <c r="WM5" s="30">
        <v>5391702.8700000001</v>
      </c>
      <c r="WN5" s="30">
        <v>34366927.990000002</v>
      </c>
      <c r="WO5" s="30"/>
      <c r="WP5" s="30">
        <v>519352015.27999997</v>
      </c>
      <c r="WQ5" s="30">
        <v>9300957.3100000005</v>
      </c>
      <c r="WR5" s="30">
        <v>38536415.579999998</v>
      </c>
      <c r="WS5" s="30"/>
      <c r="WT5" s="30"/>
      <c r="WU5" s="30">
        <v>1256027545.8599999</v>
      </c>
      <c r="WV5" s="30">
        <v>28004303.260000002</v>
      </c>
      <c r="WW5" s="30"/>
      <c r="WX5" s="30"/>
      <c r="WY5" s="30">
        <v>20196201.940000001</v>
      </c>
      <c r="WZ5" s="30">
        <v>83107960.510000005</v>
      </c>
      <c r="XA5" s="30"/>
      <c r="XB5" s="30"/>
      <c r="XC5" s="30"/>
      <c r="XD5" s="30"/>
      <c r="XE5" s="30"/>
      <c r="XF5" s="30"/>
      <c r="XG5" s="30"/>
      <c r="XH5" s="30"/>
      <c r="XI5" s="30"/>
      <c r="XJ5" s="30"/>
      <c r="XK5" s="30"/>
      <c r="XL5" s="30"/>
      <c r="XM5" s="30"/>
      <c r="XN5" s="30">
        <v>1672872.23</v>
      </c>
      <c r="XO5" s="30"/>
      <c r="XP5" s="30"/>
      <c r="XQ5" s="30"/>
      <c r="XR5" s="30"/>
      <c r="XS5" s="30"/>
      <c r="XT5" s="30">
        <v>20915693.530000001</v>
      </c>
      <c r="XU5" s="30">
        <v>-1672872.23</v>
      </c>
      <c r="XV5" s="30"/>
      <c r="XW5" s="30"/>
      <c r="XX5" s="30">
        <v>5789135.3399999999</v>
      </c>
      <c r="XZ5" s="10"/>
      <c r="YD5" s="10"/>
      <c r="YN5" s="10"/>
      <c r="YR5" s="10"/>
      <c r="YT5" s="31"/>
      <c r="YW5" s="31"/>
      <c r="YZ5" s="31"/>
      <c r="ZK5" s="10"/>
    </row>
    <row r="6" spans="1:697" ht="14.4" thickBot="1" x14ac:dyDescent="0.3">
      <c r="A6" s="33" t="s">
        <v>733</v>
      </c>
      <c r="B6">
        <v>20200809</v>
      </c>
      <c r="C6">
        <v>20211231</v>
      </c>
      <c r="D6" s="33" t="s">
        <v>723</v>
      </c>
      <c r="E6" s="30">
        <v>172050284.84</v>
      </c>
      <c r="F6" s="30"/>
      <c r="G6" s="30"/>
      <c r="H6" s="30">
        <v>112984126.42</v>
      </c>
      <c r="I6" s="30"/>
      <c r="J6" s="30">
        <v>320411.96999999997</v>
      </c>
      <c r="K6" s="30"/>
      <c r="L6" s="30"/>
      <c r="M6" s="30"/>
      <c r="N6" s="30">
        <v>59895808.960000001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>
        <v>12778510.49</v>
      </c>
      <c r="AB6" s="30"/>
      <c r="AC6" s="29"/>
      <c r="AD6" s="30">
        <v>358125187.11000001</v>
      </c>
      <c r="AE6" s="30"/>
      <c r="AF6" s="30"/>
      <c r="AG6" s="30"/>
      <c r="AH6" s="30"/>
      <c r="AI6" s="30"/>
      <c r="AJ6" s="30"/>
      <c r="AK6" s="30">
        <v>671752.32</v>
      </c>
      <c r="AL6" s="30">
        <v>41147117.119999997</v>
      </c>
      <c r="AM6" s="30"/>
      <c r="AN6" s="30">
        <v>9079440.9100000001</v>
      </c>
      <c r="AO6" s="30"/>
      <c r="AP6" s="30"/>
      <c r="AQ6" s="30"/>
      <c r="AR6" s="30">
        <v>50741.58</v>
      </c>
      <c r="AS6" s="30"/>
      <c r="AT6" s="30"/>
      <c r="AU6" s="30">
        <v>2415149.9700000002</v>
      </c>
      <c r="AV6" s="30">
        <v>748876.02</v>
      </c>
      <c r="AW6" s="30"/>
      <c r="AX6" s="30">
        <v>14924221.65</v>
      </c>
      <c r="AY6" s="30"/>
      <c r="AZ6" s="29"/>
      <c r="BA6" s="30">
        <v>73692025.939999998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29"/>
      <c r="BX6" s="30">
        <v>431817213.05000001</v>
      </c>
      <c r="BY6" s="30"/>
      <c r="BZ6" s="30"/>
      <c r="CA6" s="30"/>
      <c r="CB6" s="30">
        <v>20039077.359999999</v>
      </c>
      <c r="CC6" s="30"/>
      <c r="CD6" s="30">
        <v>19609853.239999998</v>
      </c>
      <c r="CE6" s="30">
        <v>11001170.119999999</v>
      </c>
      <c r="CF6" s="30"/>
      <c r="CG6" s="30"/>
      <c r="CH6" s="30"/>
      <c r="CI6" s="30"/>
      <c r="CJ6" s="30"/>
      <c r="CK6" s="30"/>
      <c r="CL6" s="30"/>
      <c r="CM6" s="30">
        <v>3620940.18</v>
      </c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>
        <v>381698.21</v>
      </c>
      <c r="CY6" s="30"/>
      <c r="CZ6" s="29"/>
      <c r="DA6" s="30">
        <v>60956799.079999998</v>
      </c>
      <c r="DB6" s="30"/>
      <c r="DC6" s="30"/>
      <c r="DD6" s="30"/>
      <c r="DE6" s="30"/>
      <c r="DF6" s="30"/>
      <c r="DG6" s="30"/>
      <c r="DH6" s="30"/>
      <c r="DI6" s="30">
        <v>6024456.9299999997</v>
      </c>
      <c r="DJ6" s="30"/>
      <c r="DK6" s="30"/>
      <c r="DL6" s="29"/>
      <c r="DM6" s="30">
        <v>7767389.5</v>
      </c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29"/>
      <c r="EG6" s="30">
        <v>68724188.579999998</v>
      </c>
      <c r="EH6" s="30">
        <v>150000000</v>
      </c>
      <c r="EI6" s="30"/>
      <c r="EJ6" s="30"/>
      <c r="EK6" s="30">
        <v>120241455.61</v>
      </c>
      <c r="EL6" s="30">
        <v>9492905.6699999999</v>
      </c>
      <c r="EM6" s="30">
        <v>83358663.189999998</v>
      </c>
      <c r="EN6" s="30"/>
      <c r="EO6" s="30"/>
      <c r="EP6" s="30"/>
      <c r="EQ6" s="30"/>
      <c r="ER6" s="30"/>
      <c r="ES6" s="30"/>
      <c r="ET6" s="30"/>
      <c r="EU6" s="29"/>
      <c r="EV6" s="30">
        <v>363093024.47000003</v>
      </c>
      <c r="EW6" s="30"/>
      <c r="EX6" s="30">
        <v>363093024.47000003</v>
      </c>
      <c r="EY6" s="30"/>
      <c r="EZ6" s="29"/>
      <c r="FA6" s="30">
        <v>431817213.05000001</v>
      </c>
      <c r="FB6" s="30">
        <v>198126412.24000001</v>
      </c>
      <c r="FC6" s="30">
        <v>198126412.24000001</v>
      </c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>
        <v>146404969.99000001</v>
      </c>
      <c r="FS6" s="30">
        <v>46617656.369999997</v>
      </c>
      <c r="FT6" s="30"/>
      <c r="FU6" s="30"/>
      <c r="FV6" s="30"/>
      <c r="FW6" s="30">
        <v>997668.2</v>
      </c>
      <c r="FX6" s="30">
        <v>19374436.170000002</v>
      </c>
      <c r="FY6" s="30">
        <v>18089623.550000001</v>
      </c>
      <c r="FZ6" s="30">
        <v>-4917172.99</v>
      </c>
      <c r="GA6" s="30">
        <v>-5839.73</v>
      </c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>
        <v>16993397.800000001</v>
      </c>
      <c r="GR6" s="30"/>
      <c r="GS6" s="29"/>
      <c r="GT6" s="30">
        <v>68714840.049999997</v>
      </c>
      <c r="GU6" s="30">
        <v>148.28</v>
      </c>
      <c r="GV6" s="30">
        <v>253837.82</v>
      </c>
      <c r="GW6" s="30"/>
      <c r="GX6" s="30"/>
      <c r="GY6" s="29"/>
      <c r="GZ6" s="30">
        <v>68461150.510000005</v>
      </c>
      <c r="HA6" s="30">
        <v>4713942.9400000004</v>
      </c>
      <c r="HB6" s="30"/>
      <c r="HC6" s="30"/>
      <c r="HD6" s="29"/>
      <c r="HE6" s="30">
        <v>63747207.57</v>
      </c>
      <c r="HF6" s="30">
        <v>63747207.57</v>
      </c>
      <c r="HG6" s="30"/>
      <c r="HH6" s="30"/>
      <c r="HI6" s="30">
        <v>63747207.57</v>
      </c>
      <c r="HJ6" s="30">
        <v>0.42</v>
      </c>
      <c r="HK6" s="30">
        <v>0.42</v>
      </c>
      <c r="HL6" s="30"/>
      <c r="HM6" s="30">
        <v>63747207.57</v>
      </c>
      <c r="HN6" s="30"/>
      <c r="HO6" s="30">
        <v>63747207.57</v>
      </c>
      <c r="HP6" s="30">
        <v>139006521.55000001</v>
      </c>
      <c r="HQ6" s="30">
        <v>1852494.75</v>
      </c>
      <c r="HR6" s="30">
        <v>17214695.210000001</v>
      </c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29"/>
      <c r="IG6" s="30">
        <v>158073711.50999999</v>
      </c>
      <c r="IH6" s="30"/>
      <c r="II6" s="30"/>
      <c r="IJ6" s="30">
        <v>69367721.640000001</v>
      </c>
      <c r="IK6" s="30">
        <v>59802017.460000001</v>
      </c>
      <c r="IL6" s="30">
        <v>5619279.8099999996</v>
      </c>
      <c r="IM6" s="30">
        <v>14950015.619999999</v>
      </c>
      <c r="IN6" s="30"/>
      <c r="IO6" s="30"/>
      <c r="IP6" s="30"/>
      <c r="IQ6" s="30"/>
      <c r="IR6" s="30"/>
      <c r="IS6" s="30"/>
      <c r="IT6" s="29"/>
      <c r="IU6" s="30">
        <v>149739034.53</v>
      </c>
      <c r="IV6" s="30">
        <v>8334676.9800000004</v>
      </c>
      <c r="IW6" s="30"/>
      <c r="IX6" s="30"/>
      <c r="IY6" s="30"/>
      <c r="IZ6" s="30"/>
      <c r="JA6" s="30"/>
      <c r="JB6" s="30"/>
      <c r="JC6" s="29"/>
      <c r="JD6" s="30"/>
      <c r="JE6" s="30">
        <v>47930495.719999999</v>
      </c>
      <c r="JF6" s="30"/>
      <c r="JG6" s="30"/>
      <c r="JH6" s="30"/>
      <c r="JI6" s="30"/>
      <c r="JJ6" s="30"/>
      <c r="JK6" s="29"/>
      <c r="JL6" s="30">
        <v>47930495.719999999</v>
      </c>
      <c r="JM6" s="30">
        <v>-47930495.719999999</v>
      </c>
      <c r="JN6" s="30"/>
      <c r="JO6" s="30"/>
      <c r="JP6" s="30"/>
      <c r="JQ6" s="30"/>
      <c r="JR6" s="30"/>
      <c r="JS6" s="30"/>
      <c r="JT6" s="29"/>
      <c r="JU6" s="30"/>
      <c r="JV6" s="30"/>
      <c r="JW6" s="30"/>
      <c r="JX6" s="30"/>
      <c r="JY6" s="30">
        <v>7913092.3399999999</v>
      </c>
      <c r="JZ6" s="30"/>
      <c r="KA6" s="29"/>
      <c r="KB6" s="30">
        <v>7913092.3399999999</v>
      </c>
      <c r="KC6" s="30">
        <v>-7913092.3399999999</v>
      </c>
      <c r="KD6" s="30">
        <v>-304030.78999999998</v>
      </c>
      <c r="KE6" s="30"/>
      <c r="KF6" s="29"/>
      <c r="KG6" s="30">
        <v>-47812941.869999997</v>
      </c>
      <c r="KH6" s="30">
        <v>219863226.71000001</v>
      </c>
      <c r="KI6" s="30">
        <v>172050284.84</v>
      </c>
      <c r="KJ6" s="30">
        <v>63747207.57</v>
      </c>
      <c r="KK6" s="30">
        <v>755534.35</v>
      </c>
      <c r="KL6" s="30">
        <v>5923653.4000000004</v>
      </c>
      <c r="KM6" s="30">
        <v>42222.2</v>
      </c>
      <c r="KN6" s="30">
        <v>1540177.9199999999</v>
      </c>
      <c r="KO6" s="30"/>
      <c r="KP6" s="30"/>
      <c r="KQ6" s="30"/>
      <c r="KR6" s="30">
        <v>27168.639999999999</v>
      </c>
      <c r="KS6" s="30"/>
      <c r="KT6" s="30">
        <v>609381.91</v>
      </c>
      <c r="KU6" s="30"/>
      <c r="KV6" s="30">
        <v>123872.56</v>
      </c>
      <c r="KW6" s="30"/>
      <c r="KX6" s="30">
        <v>-34100791.200000003</v>
      </c>
      <c r="KY6" s="30">
        <v>-83805272.260000005</v>
      </c>
      <c r="KZ6" s="30">
        <v>33801699.469999999</v>
      </c>
      <c r="LA6" s="30"/>
      <c r="LB6" s="30">
        <v>16517511.109999999</v>
      </c>
      <c r="LC6" s="30"/>
      <c r="LD6" s="5"/>
      <c r="LE6" s="30">
        <v>8334676.9800000004</v>
      </c>
      <c r="LF6" s="30"/>
      <c r="LG6" s="30"/>
      <c r="LH6" s="30"/>
      <c r="LI6" s="30">
        <v>172050284.84</v>
      </c>
      <c r="LJ6" s="30">
        <v>219863226.71000001</v>
      </c>
      <c r="LK6" s="30"/>
      <c r="LL6" s="30"/>
      <c r="LM6" s="30"/>
      <c r="LN6" s="29"/>
      <c r="LO6" s="30">
        <v>-47812941.869999997</v>
      </c>
      <c r="LP6" s="30">
        <v>25920111.629999999</v>
      </c>
      <c r="LQ6" s="30">
        <v>63747207.57</v>
      </c>
      <c r="LR6" s="30"/>
      <c r="LS6" s="30"/>
      <c r="LT6" s="30">
        <v>6308656.0099999998</v>
      </c>
      <c r="LU6" s="30"/>
      <c r="LV6" s="30"/>
      <c r="LW6" s="30">
        <v>83358663.189999998</v>
      </c>
      <c r="LX6" s="30"/>
      <c r="LY6" s="30"/>
      <c r="LZ6" s="30"/>
      <c r="MA6" s="30"/>
      <c r="MB6" s="30"/>
      <c r="MC6" s="30"/>
      <c r="MD6" s="30"/>
      <c r="ME6" s="30"/>
      <c r="MF6" s="30"/>
      <c r="MG6" s="30"/>
      <c r="MH6" s="30"/>
      <c r="MI6" s="30"/>
      <c r="MJ6" s="30"/>
      <c r="MK6" s="5" t="s">
        <v>778</v>
      </c>
      <c r="ML6" s="5" t="s">
        <v>797</v>
      </c>
      <c r="MM6" s="30"/>
      <c r="MN6" s="5" t="s">
        <v>751</v>
      </c>
      <c r="MO6" s="29"/>
      <c r="MP6" s="5" t="s">
        <v>780</v>
      </c>
      <c r="MQ6" s="5" t="s">
        <v>797</v>
      </c>
      <c r="MR6" s="5" t="s">
        <v>751</v>
      </c>
      <c r="MS6" s="29"/>
      <c r="MT6" s="37">
        <v>44760</v>
      </c>
      <c r="MU6" s="30">
        <v>39279090.189999998</v>
      </c>
      <c r="MV6" s="30"/>
      <c r="MW6" s="30">
        <v>13059170.09</v>
      </c>
      <c r="MX6" s="30"/>
      <c r="MY6" s="30"/>
      <c r="MZ6" s="30">
        <v>24647.08</v>
      </c>
      <c r="NA6" s="30"/>
      <c r="NB6" s="30"/>
      <c r="NC6" s="30">
        <v>49784296.07</v>
      </c>
      <c r="ND6" s="30">
        <v>8637178.9499999993</v>
      </c>
      <c r="NE6" s="30"/>
      <c r="NF6" s="30">
        <v>41147117.119999997</v>
      </c>
      <c r="NG6" s="30"/>
      <c r="NH6" s="30"/>
      <c r="NI6" s="30"/>
      <c r="NJ6" s="30"/>
      <c r="NK6" s="30"/>
      <c r="NL6" s="30"/>
      <c r="NM6" s="30"/>
      <c r="NN6" s="30"/>
      <c r="NO6" s="30"/>
      <c r="NP6" s="30"/>
      <c r="NQ6" s="30"/>
      <c r="NR6" s="30"/>
      <c r="NS6" s="30">
        <v>600000</v>
      </c>
      <c r="NT6" s="30">
        <v>549258.42000000004</v>
      </c>
      <c r="NU6" s="30"/>
      <c r="NV6" s="30">
        <v>50741.58</v>
      </c>
      <c r="NW6" s="30"/>
      <c r="NX6" s="30"/>
      <c r="NY6" s="30"/>
      <c r="NZ6" s="30"/>
      <c r="OA6" s="30"/>
      <c r="OB6" s="30"/>
      <c r="OC6" s="30"/>
      <c r="OD6" s="30"/>
      <c r="OE6" s="30"/>
      <c r="OF6" s="30"/>
      <c r="OG6" s="30"/>
      <c r="OH6" s="30"/>
      <c r="OI6" s="30"/>
      <c r="OJ6" s="30"/>
      <c r="OK6" s="30"/>
      <c r="OL6" s="30"/>
      <c r="OM6" s="30"/>
      <c r="ON6" s="30"/>
      <c r="OO6" s="30"/>
      <c r="OP6" s="30"/>
      <c r="OQ6" s="30"/>
      <c r="OR6" s="30"/>
      <c r="OS6" s="30"/>
      <c r="OT6" s="30"/>
      <c r="OU6" s="30"/>
      <c r="OV6" s="30"/>
      <c r="OW6" s="30"/>
      <c r="OX6" s="30"/>
      <c r="OY6" s="30"/>
      <c r="OZ6" s="30"/>
      <c r="PA6" s="30">
        <v>157719259.02000001</v>
      </c>
      <c r="PB6" s="30">
        <v>14331024.300000001</v>
      </c>
      <c r="PC6" s="30"/>
      <c r="PD6" s="30">
        <v>1.52</v>
      </c>
      <c r="PE6" s="30"/>
      <c r="PF6" s="30"/>
      <c r="PG6" s="30"/>
      <c r="PH6" s="30">
        <v>172050284.84</v>
      </c>
      <c r="PI6" s="30"/>
      <c r="PJ6" s="30"/>
      <c r="PK6" s="30"/>
      <c r="PL6" s="30"/>
      <c r="PM6" s="30"/>
      <c r="PN6" s="30"/>
      <c r="PO6" s="30"/>
      <c r="PP6" s="30"/>
      <c r="PQ6" s="30"/>
      <c r="PR6" s="30"/>
      <c r="PS6" s="30"/>
      <c r="PT6" s="30"/>
      <c r="PU6" s="30"/>
      <c r="PV6" s="30"/>
      <c r="PW6" s="30"/>
      <c r="PX6" s="30"/>
      <c r="PY6" s="30"/>
      <c r="PZ6" s="30"/>
      <c r="QA6" s="30"/>
      <c r="QB6" s="30"/>
      <c r="QC6" s="30">
        <v>-27168.639999999999</v>
      </c>
      <c r="QD6" s="30">
        <v>1617966.19</v>
      </c>
      <c r="QE6" s="30">
        <v>12506591.84</v>
      </c>
      <c r="QF6" s="30"/>
      <c r="QG6" s="30"/>
      <c r="QH6" s="30"/>
      <c r="QI6" s="30"/>
      <c r="QJ6" s="30"/>
      <c r="QK6" s="30"/>
      <c r="QL6" s="30"/>
      <c r="QM6" s="30"/>
      <c r="QN6" s="30"/>
      <c r="QO6" s="30"/>
      <c r="QP6" s="30"/>
      <c r="QQ6" s="30"/>
      <c r="QR6" s="30"/>
      <c r="QS6" s="30"/>
      <c r="QT6" s="30"/>
      <c r="QU6" s="30"/>
      <c r="QV6" s="30">
        <v>-226520.9</v>
      </c>
      <c r="QW6" s="30">
        <v>1016345.02</v>
      </c>
      <c r="QX6" s="30">
        <v>14887213.51</v>
      </c>
      <c r="QY6" s="30">
        <v>1489028.54</v>
      </c>
      <c r="QZ6" s="30"/>
      <c r="RA6" s="30">
        <v>13398184.970000001</v>
      </c>
      <c r="RB6" s="30"/>
      <c r="RC6" s="30"/>
      <c r="RD6" s="30"/>
      <c r="RE6" s="30"/>
      <c r="RF6" s="30"/>
      <c r="RG6" s="30"/>
      <c r="RH6" s="30">
        <v>305351.12</v>
      </c>
      <c r="RI6" s="30">
        <v>5574271.8399999999</v>
      </c>
      <c r="RJ6" s="30"/>
      <c r="RK6" s="30">
        <v>304030.78999999998</v>
      </c>
      <c r="RL6" s="30"/>
      <c r="RM6" s="30">
        <v>47716.94</v>
      </c>
      <c r="RN6" s="30"/>
      <c r="RO6" s="30"/>
      <c r="RP6" s="30">
        <v>65487224.340000004</v>
      </c>
      <c r="RQ6" s="30">
        <v>33.049999999999997</v>
      </c>
      <c r="RR6" s="30">
        <v>12641678.369999999</v>
      </c>
      <c r="RS6" s="30">
        <v>13235346.869999999</v>
      </c>
      <c r="RT6" s="30"/>
      <c r="RU6" s="30">
        <v>372792.38</v>
      </c>
      <c r="RV6" s="30"/>
      <c r="RW6" s="30"/>
      <c r="RX6" s="30"/>
      <c r="RY6" s="30">
        <v>2040737.79</v>
      </c>
      <c r="RZ6" s="30"/>
      <c r="SA6" s="30"/>
      <c r="SB6" s="30"/>
      <c r="SC6" s="30"/>
      <c r="SD6" s="30"/>
      <c r="SE6" s="30">
        <v>123872.56</v>
      </c>
      <c r="SF6" s="30">
        <v>4713942.9400000004</v>
      </c>
      <c r="SG6" s="30">
        <v>65076689.289999999</v>
      </c>
      <c r="SH6" s="30">
        <v>19250265.399999999</v>
      </c>
      <c r="SI6" s="30">
        <v>14317608.279999999</v>
      </c>
      <c r="SJ6" s="30">
        <v>54549912.289999999</v>
      </c>
      <c r="SK6" s="30">
        <v>49617255.170000002</v>
      </c>
      <c r="SL6" s="30"/>
      <c r="SM6" s="30"/>
      <c r="SN6" s="29"/>
      <c r="SO6" s="29"/>
      <c r="SP6" s="5"/>
      <c r="SQ6" s="5"/>
      <c r="SR6" s="5"/>
      <c r="SS6" s="29"/>
      <c r="ST6" s="5"/>
      <c r="SU6" s="5"/>
      <c r="SV6" s="5"/>
      <c r="SW6" s="29"/>
      <c r="SX6" s="5"/>
      <c r="SY6" s="5"/>
      <c r="SZ6" s="5"/>
      <c r="TA6" s="29"/>
      <c r="TB6" s="5"/>
      <c r="TC6" s="5"/>
      <c r="TD6" s="5"/>
      <c r="TE6" s="29"/>
      <c r="TF6" s="5"/>
      <c r="TG6" s="5"/>
      <c r="TH6" s="5"/>
      <c r="TI6" s="5" t="s">
        <v>798</v>
      </c>
      <c r="TJ6" s="5" t="s">
        <v>799</v>
      </c>
      <c r="TK6" s="5">
        <v>91472200</v>
      </c>
      <c r="TL6" s="5"/>
      <c r="TM6" s="5"/>
      <c r="TN6" s="5" t="s">
        <v>800</v>
      </c>
      <c r="TO6" s="5">
        <v>44195196.149999999</v>
      </c>
      <c r="TP6" s="5">
        <v>1057520.3899999999</v>
      </c>
      <c r="TQ6" s="5">
        <v>43137675.759999998</v>
      </c>
      <c r="TR6" s="5" t="s">
        <v>801</v>
      </c>
      <c r="TS6" s="5">
        <v>15620900</v>
      </c>
      <c r="TT6" s="5"/>
      <c r="TU6" s="5"/>
      <c r="TV6" s="5" t="s">
        <v>802</v>
      </c>
      <c r="TW6" s="5">
        <v>8761600</v>
      </c>
      <c r="TX6" s="5"/>
      <c r="TY6" s="5"/>
      <c r="TZ6" s="5" t="s">
        <v>803</v>
      </c>
      <c r="UA6" s="5">
        <v>8715900</v>
      </c>
      <c r="UB6" s="5"/>
      <c r="UC6" s="5"/>
      <c r="UD6" s="5" t="s">
        <v>804</v>
      </c>
      <c r="UE6" s="5" t="s">
        <v>805</v>
      </c>
      <c r="UF6" s="5">
        <v>182738600</v>
      </c>
      <c r="UG6" s="5"/>
      <c r="UH6" s="5"/>
      <c r="UI6" s="5" t="s">
        <v>806</v>
      </c>
      <c r="UJ6" s="5">
        <v>15387800</v>
      </c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>
        <v>15387800</v>
      </c>
      <c r="UZ6" s="5">
        <v>114125380.22</v>
      </c>
      <c r="VA6" s="5">
        <v>100</v>
      </c>
      <c r="VB6" s="5">
        <v>1141253.8</v>
      </c>
      <c r="VC6" s="5">
        <v>0</v>
      </c>
      <c r="VD6" s="5">
        <v>0</v>
      </c>
      <c r="VE6" s="5">
        <v>0</v>
      </c>
      <c r="VF6" s="5">
        <v>0</v>
      </c>
      <c r="VG6" s="5">
        <v>0</v>
      </c>
      <c r="VH6" s="5">
        <v>0</v>
      </c>
      <c r="VI6" s="5">
        <v>0</v>
      </c>
      <c r="VJ6" s="5">
        <v>0</v>
      </c>
      <c r="VK6" s="5">
        <v>0</v>
      </c>
      <c r="VL6" s="5">
        <v>0</v>
      </c>
      <c r="VM6" s="5">
        <v>0</v>
      </c>
      <c r="VN6" s="5">
        <v>0</v>
      </c>
      <c r="VO6" s="5">
        <v>0</v>
      </c>
      <c r="VP6" s="30">
        <v>198126412.24000001</v>
      </c>
      <c r="VQ6" s="30">
        <v>63086560.119999997</v>
      </c>
      <c r="VR6" s="30">
        <v>432541035.82999998</v>
      </c>
      <c r="VS6" s="30"/>
      <c r="VT6" s="30">
        <v>3000000</v>
      </c>
      <c r="VU6" s="30"/>
      <c r="VV6" s="30"/>
      <c r="VW6" s="30">
        <v>170133684.59</v>
      </c>
      <c r="VX6" s="30">
        <v>112984126.42</v>
      </c>
      <c r="VY6" s="30">
        <v>314198.67</v>
      </c>
      <c r="VZ6" s="30">
        <v>59895808.960000001</v>
      </c>
      <c r="WA6" s="30">
        <v>41042308.759999998</v>
      </c>
      <c r="WB6" s="30"/>
      <c r="WC6" s="30"/>
      <c r="WD6" s="30">
        <v>50741.58</v>
      </c>
      <c r="WE6" s="30"/>
      <c r="WF6" s="30"/>
      <c r="WG6" s="30"/>
      <c r="WH6" s="30">
        <v>305351.12</v>
      </c>
      <c r="WI6" s="30">
        <v>65487224.340000004</v>
      </c>
      <c r="WJ6" s="30">
        <v>6051835.8899999997</v>
      </c>
      <c r="WK6" s="30">
        <v>1141253.8</v>
      </c>
      <c r="WL6" s="30">
        <v>112984126.42</v>
      </c>
      <c r="WM6" s="30"/>
      <c r="WN6" s="30">
        <v>96044.43</v>
      </c>
      <c r="WO6" s="30"/>
      <c r="WP6" s="30">
        <v>41147117.119999997</v>
      </c>
      <c r="WQ6" s="30">
        <v>9079440.9100000001</v>
      </c>
      <c r="WR6" s="30">
        <v>4654726.37</v>
      </c>
      <c r="WS6" s="30"/>
      <c r="WT6" s="30"/>
      <c r="WU6" s="30">
        <v>20039077.359999999</v>
      </c>
      <c r="WV6" s="30">
        <v>252224.08</v>
      </c>
      <c r="WW6" s="30"/>
      <c r="WX6" s="30"/>
      <c r="WY6" s="30">
        <v>1742932.57</v>
      </c>
      <c r="WZ6" s="30"/>
      <c r="XA6" s="30"/>
      <c r="XB6" s="30"/>
      <c r="XC6" s="30"/>
      <c r="XD6" s="30"/>
      <c r="XE6" s="30"/>
      <c r="XF6" s="30"/>
      <c r="XG6" s="30"/>
      <c r="XH6" s="30"/>
      <c r="XI6" s="30"/>
      <c r="XJ6" s="30"/>
      <c r="XK6" s="30"/>
      <c r="XL6" s="30"/>
      <c r="XM6" s="30"/>
      <c r="XN6" s="30"/>
      <c r="XO6" s="30"/>
      <c r="XP6" s="30"/>
      <c r="XQ6" s="30"/>
      <c r="XR6" s="30"/>
      <c r="XS6" s="30"/>
      <c r="XT6" s="30">
        <v>5574271.8399999999</v>
      </c>
      <c r="XU6" s="30">
        <v>-749694.62</v>
      </c>
      <c r="XV6" s="30"/>
      <c r="XW6" s="30"/>
      <c r="XX6" s="30"/>
      <c r="XZ6" s="10"/>
      <c r="YD6" s="10"/>
      <c r="YN6" s="10"/>
      <c r="YR6" s="10"/>
      <c r="YT6" s="31"/>
      <c r="YW6" s="31"/>
      <c r="YZ6" s="31"/>
      <c r="ZK6" s="10"/>
    </row>
    <row r="7" spans="1:697" ht="14.4" thickBot="1" x14ac:dyDescent="0.3">
      <c r="A7" s="33" t="s">
        <v>734</v>
      </c>
      <c r="B7">
        <v>20200809</v>
      </c>
      <c r="C7">
        <v>20211231</v>
      </c>
      <c r="D7" s="33" t="s">
        <v>724</v>
      </c>
      <c r="E7" s="30">
        <v>608684685.23000002</v>
      </c>
      <c r="F7" s="30"/>
      <c r="G7" s="30"/>
      <c r="H7" s="30">
        <v>615644876.37</v>
      </c>
      <c r="I7" s="30"/>
      <c r="J7" s="30">
        <v>57225823.549999997</v>
      </c>
      <c r="K7" s="30"/>
      <c r="L7" s="30"/>
      <c r="M7" s="30"/>
      <c r="N7" s="30">
        <v>3592462966.98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>
        <v>69564472.620000005</v>
      </c>
      <c r="AB7" s="30"/>
      <c r="AC7" s="29"/>
      <c r="AD7" s="30">
        <v>4962503334.2299995</v>
      </c>
      <c r="AE7" s="30"/>
      <c r="AF7" s="30"/>
      <c r="AG7" s="30"/>
      <c r="AH7" s="30"/>
      <c r="AI7" s="30"/>
      <c r="AJ7" s="30"/>
      <c r="AK7" s="30"/>
      <c r="AL7" s="30">
        <v>447005840.93000001</v>
      </c>
      <c r="AM7" s="30"/>
      <c r="AN7" s="30">
        <v>13615899.73</v>
      </c>
      <c r="AO7" s="30"/>
      <c r="AP7" s="30"/>
      <c r="AQ7" s="30"/>
      <c r="AR7" s="30">
        <v>279160023.92000002</v>
      </c>
      <c r="AS7" s="30"/>
      <c r="AT7" s="30"/>
      <c r="AU7" s="30">
        <v>4069721.13</v>
      </c>
      <c r="AV7" s="30">
        <v>77392708.969999999</v>
      </c>
      <c r="AW7" s="30"/>
      <c r="AX7" s="30">
        <v>64603212.75</v>
      </c>
      <c r="AY7" s="30"/>
      <c r="AZ7" s="29"/>
      <c r="BA7" s="30">
        <v>1192714611.05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29"/>
      <c r="BX7" s="30">
        <v>6155217945.2799997</v>
      </c>
      <c r="BY7" s="30">
        <v>725926696.19000006</v>
      </c>
      <c r="BZ7" s="30"/>
      <c r="CA7" s="30"/>
      <c r="CB7" s="30">
        <v>693566743.61000001</v>
      </c>
      <c r="CC7" s="30"/>
      <c r="CD7" s="30">
        <v>85064522</v>
      </c>
      <c r="CE7" s="30">
        <v>131853448.34999999</v>
      </c>
      <c r="CF7" s="30"/>
      <c r="CG7" s="30"/>
      <c r="CH7" s="30"/>
      <c r="CI7" s="30"/>
      <c r="CJ7" s="30"/>
      <c r="CK7" s="30"/>
      <c r="CL7" s="30"/>
      <c r="CM7" s="30">
        <v>15305114.529999999</v>
      </c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>
        <v>1262648.73</v>
      </c>
      <c r="CY7" s="30"/>
      <c r="CZ7" s="29"/>
      <c r="DA7" s="30">
        <v>1726983108.1300001</v>
      </c>
      <c r="DB7" s="30"/>
      <c r="DC7" s="30"/>
      <c r="DD7" s="30"/>
      <c r="DE7" s="30"/>
      <c r="DF7" s="30"/>
      <c r="DG7" s="30">
        <v>13292592.51</v>
      </c>
      <c r="DH7" s="30">
        <v>31253272.870000001</v>
      </c>
      <c r="DI7" s="30">
        <v>5234891.83</v>
      </c>
      <c r="DJ7" s="30"/>
      <c r="DK7" s="30"/>
      <c r="DL7" s="29"/>
      <c r="DM7" s="30">
        <v>54650000.270000003</v>
      </c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29"/>
      <c r="EG7" s="30">
        <v>1781633108.4000001</v>
      </c>
      <c r="EH7" s="30">
        <v>370864254</v>
      </c>
      <c r="EI7" s="30"/>
      <c r="EJ7" s="30"/>
      <c r="EK7" s="30">
        <v>1736130390.02</v>
      </c>
      <c r="EL7" s="30">
        <v>44661516.280000001</v>
      </c>
      <c r="EM7" s="30">
        <v>2290453923.3400002</v>
      </c>
      <c r="EN7" s="30"/>
      <c r="EO7" s="30">
        <v>-68525246.760000005</v>
      </c>
      <c r="EP7" s="30"/>
      <c r="EQ7" s="30"/>
      <c r="ER7" s="30"/>
      <c r="ES7" s="30"/>
      <c r="ET7" s="30"/>
      <c r="EU7" s="29"/>
      <c r="EV7" s="30">
        <v>4373584836.8800001</v>
      </c>
      <c r="EW7" s="30"/>
      <c r="EX7" s="30">
        <v>4373584836.8800001</v>
      </c>
      <c r="EY7" s="30"/>
      <c r="EZ7" s="29"/>
      <c r="FA7" s="30">
        <v>6155217945.2799997</v>
      </c>
      <c r="FB7" s="30">
        <v>9748816655.8199997</v>
      </c>
      <c r="FC7" s="30">
        <v>9748816655.8199997</v>
      </c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>
        <v>8668958031.7299995</v>
      </c>
      <c r="FS7" s="30">
        <v>7801935002.4099998</v>
      </c>
      <c r="FT7" s="30"/>
      <c r="FU7" s="30"/>
      <c r="FV7" s="30"/>
      <c r="FW7" s="30">
        <v>7435012.6399999997</v>
      </c>
      <c r="FX7" s="30">
        <v>248501712.66</v>
      </c>
      <c r="FY7" s="30">
        <v>196482354.59</v>
      </c>
      <c r="FZ7" s="30">
        <v>22096236.18</v>
      </c>
      <c r="GA7" s="30">
        <v>-63782982.079999998</v>
      </c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>
        <v>59512151.670000002</v>
      </c>
      <c r="GM7" s="30">
        <v>24134853.420000002</v>
      </c>
      <c r="GN7" s="30"/>
      <c r="GO7" s="30"/>
      <c r="GP7" s="30"/>
      <c r="GQ7" s="30">
        <v>20202185.59</v>
      </c>
      <c r="GR7" s="30"/>
      <c r="GS7" s="29"/>
      <c r="GT7" s="30">
        <v>1183707814.77</v>
      </c>
      <c r="GU7" s="30">
        <v>648020.25</v>
      </c>
      <c r="GV7" s="30">
        <v>5831332.3899999997</v>
      </c>
      <c r="GW7" s="30"/>
      <c r="GX7" s="30"/>
      <c r="GY7" s="29"/>
      <c r="GZ7" s="30">
        <v>1178524502.6300001</v>
      </c>
      <c r="HA7" s="30">
        <v>165480487.47</v>
      </c>
      <c r="HB7" s="30"/>
      <c r="HC7" s="30"/>
      <c r="HD7" s="29"/>
      <c r="HE7" s="30">
        <v>1013044015.16</v>
      </c>
      <c r="HF7" s="30">
        <v>1013044015.16</v>
      </c>
      <c r="HG7" s="30"/>
      <c r="HH7" s="30"/>
      <c r="HI7" s="30">
        <v>1013044015.16</v>
      </c>
      <c r="HJ7" s="30">
        <v>2.73</v>
      </c>
      <c r="HK7" s="30">
        <v>2.73</v>
      </c>
      <c r="HL7" s="30">
        <v>-43320536.75</v>
      </c>
      <c r="HM7" s="30">
        <v>969723478.40999997</v>
      </c>
      <c r="HN7" s="30"/>
      <c r="HO7" s="30">
        <v>969723478.40999997</v>
      </c>
      <c r="HP7" s="30">
        <v>9723270040.5</v>
      </c>
      <c r="HQ7" s="30">
        <v>275224872.91000003</v>
      </c>
      <c r="HR7" s="30">
        <v>30650974.620000001</v>
      </c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29"/>
      <c r="IG7" s="30">
        <v>10029145888.030001</v>
      </c>
      <c r="IH7" s="30"/>
      <c r="II7" s="30"/>
      <c r="IJ7" s="30">
        <v>9927068117.8799992</v>
      </c>
      <c r="IK7" s="30">
        <v>500043785.32999998</v>
      </c>
      <c r="IL7" s="30">
        <v>143257659.93000001</v>
      </c>
      <c r="IM7" s="30">
        <v>270026096.95999998</v>
      </c>
      <c r="IN7" s="30"/>
      <c r="IO7" s="30"/>
      <c r="IP7" s="30"/>
      <c r="IQ7" s="30"/>
      <c r="IR7" s="30"/>
      <c r="IS7" s="30"/>
      <c r="IT7" s="29"/>
      <c r="IU7" s="30">
        <v>10840395660.1</v>
      </c>
      <c r="IV7" s="30">
        <v>-811249772.07000005</v>
      </c>
      <c r="IW7" s="30">
        <v>450000000</v>
      </c>
      <c r="IX7" s="30">
        <v>2385165.42</v>
      </c>
      <c r="IY7" s="30">
        <v>45000000</v>
      </c>
      <c r="IZ7" s="30"/>
      <c r="JA7" s="30"/>
      <c r="JB7" s="30"/>
      <c r="JC7" s="29"/>
      <c r="JD7" s="30">
        <v>497385165.42000002</v>
      </c>
      <c r="JE7" s="30">
        <v>275242678.05000001</v>
      </c>
      <c r="JF7" s="30">
        <v>585000000</v>
      </c>
      <c r="JG7" s="30"/>
      <c r="JH7" s="30"/>
      <c r="JI7" s="30">
        <v>7116000</v>
      </c>
      <c r="JJ7" s="30"/>
      <c r="JK7" s="29"/>
      <c r="JL7" s="30">
        <v>867358678.04999995</v>
      </c>
      <c r="JM7" s="30">
        <v>-369973512.63</v>
      </c>
      <c r="JN7" s="30"/>
      <c r="JO7" s="30"/>
      <c r="JP7" s="30">
        <v>2582729545.4200001</v>
      </c>
      <c r="JQ7" s="30"/>
      <c r="JR7" s="30"/>
      <c r="JS7" s="30"/>
      <c r="JT7" s="29"/>
      <c r="JU7" s="30">
        <v>2582729545.4200001</v>
      </c>
      <c r="JV7" s="30">
        <v>2271286612.8899999</v>
      </c>
      <c r="JW7" s="30">
        <v>70717011.290000007</v>
      </c>
      <c r="JX7" s="30"/>
      <c r="JY7" s="30">
        <v>20222542.539999999</v>
      </c>
      <c r="JZ7" s="30"/>
      <c r="KA7" s="29"/>
      <c r="KB7" s="30">
        <v>2362226166.7199998</v>
      </c>
      <c r="KC7" s="30">
        <v>220503378.69999999</v>
      </c>
      <c r="KD7" s="30">
        <v>-15547764.66</v>
      </c>
      <c r="KE7" s="30"/>
      <c r="KF7" s="29"/>
      <c r="KG7" s="30">
        <v>-976267670.65999997</v>
      </c>
      <c r="KH7" s="30">
        <v>1584952355.8900001</v>
      </c>
      <c r="KI7" s="30">
        <v>608684685.23000002</v>
      </c>
      <c r="KJ7" s="30">
        <v>1013044015.16</v>
      </c>
      <c r="KK7" s="30">
        <v>63782982.079999998</v>
      </c>
      <c r="KL7" s="30">
        <v>24089637.77</v>
      </c>
      <c r="KM7" s="30">
        <v>18361947.289999999</v>
      </c>
      <c r="KN7" s="30">
        <v>2411816.3199999998</v>
      </c>
      <c r="KO7" s="30"/>
      <c r="KP7" s="30"/>
      <c r="KQ7" s="30">
        <v>133479.85</v>
      </c>
      <c r="KR7" s="30"/>
      <c r="KS7" s="30">
        <v>-59512151.670000002</v>
      </c>
      <c r="KT7" s="30">
        <v>27516577.899999999</v>
      </c>
      <c r="KU7" s="30">
        <v>-24134853.420000002</v>
      </c>
      <c r="KV7" s="30">
        <v>-42184726.25</v>
      </c>
      <c r="KW7" s="30">
        <v>9222199.4299999997</v>
      </c>
      <c r="KX7" s="30">
        <v>-1410239927.96</v>
      </c>
      <c r="KY7" s="30">
        <v>-282610227.44</v>
      </c>
      <c r="KZ7" s="30">
        <v>-167897341.88999999</v>
      </c>
      <c r="LA7" s="30"/>
      <c r="LB7" s="30"/>
      <c r="LC7" s="30"/>
      <c r="LD7" s="5"/>
      <c r="LE7" s="30">
        <v>-811249772.07000005</v>
      </c>
      <c r="LF7" s="30"/>
      <c r="LG7" s="30"/>
      <c r="LH7" s="30"/>
      <c r="LI7" s="30">
        <v>608684685.23000002</v>
      </c>
      <c r="LJ7" s="30">
        <v>1584952355.8900001</v>
      </c>
      <c r="LK7" s="30"/>
      <c r="LL7" s="30"/>
      <c r="LM7" s="30"/>
      <c r="LN7" s="29"/>
      <c r="LO7" s="30">
        <v>-976267670.65999997</v>
      </c>
      <c r="LP7" s="30">
        <v>1371576298.9000001</v>
      </c>
      <c r="LQ7" s="30">
        <v>1013044015.16</v>
      </c>
      <c r="LR7" s="30"/>
      <c r="LS7" s="30"/>
      <c r="LT7" s="30">
        <v>34828110.079999998</v>
      </c>
      <c r="LU7" s="30"/>
      <c r="LV7" s="30"/>
      <c r="LW7" s="30">
        <v>2290453923.3400002</v>
      </c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5" t="s">
        <v>807</v>
      </c>
      <c r="ML7" s="5" t="s">
        <v>808</v>
      </c>
      <c r="MM7" s="30"/>
      <c r="MN7" s="5" t="s">
        <v>751</v>
      </c>
      <c r="MO7" s="29"/>
      <c r="MP7" s="5" t="s">
        <v>809</v>
      </c>
      <c r="MQ7" s="5" t="s">
        <v>808</v>
      </c>
      <c r="MR7" s="5" t="s">
        <v>751</v>
      </c>
      <c r="MS7" s="29"/>
      <c r="MT7" s="37">
        <v>44757</v>
      </c>
      <c r="MU7" s="30">
        <v>1539779475.77</v>
      </c>
      <c r="MV7" s="30"/>
      <c r="MW7" s="30">
        <v>1539334277.6500001</v>
      </c>
      <c r="MX7" s="30">
        <v>5478796.8200000003</v>
      </c>
      <c r="MY7" s="30"/>
      <c r="MZ7" s="30">
        <v>571653398.82000005</v>
      </c>
      <c r="NA7" s="30"/>
      <c r="NB7" s="30"/>
      <c r="NC7" s="30">
        <v>513827748.75</v>
      </c>
      <c r="ND7" s="30">
        <v>66821907.82</v>
      </c>
      <c r="NE7" s="30"/>
      <c r="NF7" s="30">
        <v>447005840.93000001</v>
      </c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>
        <v>324853610.16000003</v>
      </c>
      <c r="NT7" s="30">
        <v>45693586.240000002</v>
      </c>
      <c r="NU7" s="30"/>
      <c r="NV7" s="30">
        <v>279160023.92000002</v>
      </c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>
        <v>276632284.22000003</v>
      </c>
      <c r="PB7" s="30">
        <v>317001928.76999998</v>
      </c>
      <c r="PC7" s="30">
        <v>116625.92</v>
      </c>
      <c r="PD7" s="30">
        <v>689743.28</v>
      </c>
      <c r="PE7" s="30">
        <v>12125838.09</v>
      </c>
      <c r="PF7" s="30"/>
      <c r="PG7" s="30">
        <v>2118264.9500000002</v>
      </c>
      <c r="PH7" s="30">
        <v>608684685.23000002</v>
      </c>
      <c r="PI7" s="30">
        <v>725926696.19000006</v>
      </c>
      <c r="PJ7" s="30"/>
      <c r="PK7" s="30"/>
      <c r="PL7" s="30"/>
      <c r="PM7" s="30"/>
      <c r="PN7" s="30"/>
      <c r="PO7" s="30"/>
      <c r="PP7" s="30">
        <v>725926696.19000006</v>
      </c>
      <c r="PQ7" s="30"/>
      <c r="PR7" s="30"/>
      <c r="PS7" s="30"/>
      <c r="PT7" s="30"/>
      <c r="PU7" s="30"/>
      <c r="PV7" s="30"/>
      <c r="PW7" s="30"/>
      <c r="PX7" s="30"/>
      <c r="PY7" s="30">
        <v>725926696.19000006</v>
      </c>
      <c r="PZ7" s="30"/>
      <c r="QA7" s="30"/>
      <c r="QB7" s="30"/>
      <c r="QC7" s="30">
        <v>-133479.85</v>
      </c>
      <c r="QD7" s="30"/>
      <c r="QE7" s="30">
        <v>19976316.649999999</v>
      </c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>
        <v>61897317.090000004</v>
      </c>
      <c r="QQ7" s="30">
        <v>1176416.6100000001</v>
      </c>
      <c r="QR7" s="30"/>
      <c r="QS7" s="30"/>
      <c r="QT7" s="30"/>
      <c r="QU7" s="30"/>
      <c r="QV7" s="30">
        <v>-5049832.29</v>
      </c>
      <c r="QW7" s="30">
        <v>21749688</v>
      </c>
      <c r="QX7" s="30">
        <v>99616426.209999993</v>
      </c>
      <c r="QY7" s="30">
        <v>14941106.52</v>
      </c>
      <c r="QZ7" s="30"/>
      <c r="RA7" s="30">
        <v>84675319.689999998</v>
      </c>
      <c r="RB7" s="30">
        <v>0</v>
      </c>
      <c r="RC7" s="30">
        <v>63782982.079999998</v>
      </c>
      <c r="RD7" s="30"/>
      <c r="RE7" s="30"/>
      <c r="RF7" s="30"/>
      <c r="RG7" s="30"/>
      <c r="RH7" s="30">
        <v>11968813.24</v>
      </c>
      <c r="RI7" s="30">
        <v>3117693.82</v>
      </c>
      <c r="RJ7" s="30"/>
      <c r="RK7" s="30">
        <v>11486224.67</v>
      </c>
      <c r="RL7" s="30"/>
      <c r="RM7" s="30">
        <v>1758892.09</v>
      </c>
      <c r="RN7" s="30"/>
      <c r="RO7" s="30"/>
      <c r="RP7" s="30">
        <v>322454492.56999999</v>
      </c>
      <c r="RQ7" s="30">
        <v>3.31</v>
      </c>
      <c r="RR7" s="30">
        <v>127615137.48</v>
      </c>
      <c r="RS7" s="30">
        <v>136177298.16999999</v>
      </c>
      <c r="RT7" s="30"/>
      <c r="RU7" s="30">
        <v>20915752.609999999</v>
      </c>
      <c r="RV7" s="30">
        <v>1296740.68</v>
      </c>
      <c r="RW7" s="30">
        <v>5935769.2699999996</v>
      </c>
      <c r="RX7" s="30">
        <v>1407686.72</v>
      </c>
      <c r="RY7" s="30">
        <v>53918703.159999996</v>
      </c>
      <c r="RZ7" s="30">
        <v>15</v>
      </c>
      <c r="SA7" s="30"/>
      <c r="SB7" s="30"/>
      <c r="SC7" s="30"/>
      <c r="SD7" s="30"/>
      <c r="SE7" s="30">
        <v>-32962526.77</v>
      </c>
      <c r="SF7" s="30">
        <v>165480487.47</v>
      </c>
      <c r="SG7" s="30">
        <v>538911331.90999997</v>
      </c>
      <c r="SH7" s="30">
        <v>82352346.659999996</v>
      </c>
      <c r="SI7" s="30">
        <v>45567928.509999998</v>
      </c>
      <c r="SJ7" s="30">
        <v>452672656.00999999</v>
      </c>
      <c r="SK7" s="30">
        <v>415888237.86000001</v>
      </c>
      <c r="SL7" s="30"/>
      <c r="SM7" s="30"/>
      <c r="SN7" s="29"/>
      <c r="SO7" s="29"/>
      <c r="SP7" s="5"/>
      <c r="SQ7" s="5"/>
      <c r="SR7" s="5"/>
      <c r="SS7" s="29"/>
      <c r="ST7" s="5"/>
      <c r="SU7" s="5"/>
      <c r="SV7" s="5"/>
      <c r="SW7" s="29"/>
      <c r="SX7" s="5"/>
      <c r="SY7" s="5"/>
      <c r="SZ7" s="5"/>
      <c r="TA7" s="29"/>
      <c r="TB7" s="5"/>
      <c r="TC7" s="5"/>
      <c r="TD7" s="5"/>
      <c r="TE7" s="29"/>
      <c r="TF7" s="5"/>
      <c r="TG7" s="5"/>
      <c r="TH7" s="5"/>
      <c r="TI7" s="5" t="s">
        <v>810</v>
      </c>
      <c r="TJ7" s="5" t="s">
        <v>811</v>
      </c>
      <c r="TK7" s="5">
        <v>4780746000</v>
      </c>
      <c r="TL7" s="5">
        <v>3619759100</v>
      </c>
      <c r="TM7" s="5">
        <v>1160986900</v>
      </c>
      <c r="TN7" s="5" t="s">
        <v>812</v>
      </c>
      <c r="TO7" s="5">
        <v>2214089600</v>
      </c>
      <c r="TP7" s="5">
        <v>1693113000</v>
      </c>
      <c r="TQ7" s="5">
        <v>520976600</v>
      </c>
      <c r="TR7" s="5" t="s">
        <v>813</v>
      </c>
      <c r="TS7" s="5">
        <v>2100419700</v>
      </c>
      <c r="TT7" s="5">
        <v>1840506400</v>
      </c>
      <c r="TU7" s="5">
        <v>259913300</v>
      </c>
      <c r="TV7" s="5" t="s">
        <v>814</v>
      </c>
      <c r="TW7" s="5">
        <v>652592200</v>
      </c>
      <c r="TX7" s="5">
        <v>647372800</v>
      </c>
      <c r="TY7" s="5">
        <v>5219400</v>
      </c>
      <c r="TZ7" s="5" t="s">
        <v>759</v>
      </c>
      <c r="UA7" s="5">
        <v>740955.82</v>
      </c>
      <c r="UB7" s="5">
        <v>977602.41</v>
      </c>
      <c r="UC7" s="5">
        <v>-236646.59</v>
      </c>
      <c r="UD7" s="5" t="s">
        <v>815</v>
      </c>
      <c r="UE7" s="5" t="s">
        <v>816</v>
      </c>
      <c r="UF7" s="5">
        <v>7988677106.04</v>
      </c>
      <c r="UG7" s="5"/>
      <c r="UH7" s="5"/>
      <c r="UI7" s="5" t="s">
        <v>805</v>
      </c>
      <c r="UJ7" s="5">
        <v>1759398620.25</v>
      </c>
      <c r="UK7" s="5"/>
      <c r="UL7" s="5"/>
      <c r="UM7" s="5" t="s">
        <v>817</v>
      </c>
      <c r="UN7" s="5">
        <v>740929.53</v>
      </c>
      <c r="UO7" s="5"/>
      <c r="UP7" s="5"/>
      <c r="UQ7" s="5"/>
      <c r="UR7" s="5"/>
      <c r="US7" s="5"/>
      <c r="UT7" s="5"/>
      <c r="UU7" s="5"/>
      <c r="UV7" s="5"/>
      <c r="UW7" s="5"/>
      <c r="UX7" s="5"/>
      <c r="UY7" s="5">
        <v>7988677106.04</v>
      </c>
      <c r="UZ7" s="5">
        <v>616261137.50999999</v>
      </c>
      <c r="VA7" s="5">
        <v>100</v>
      </c>
      <c r="VB7" s="5">
        <v>616261.14</v>
      </c>
      <c r="VC7" s="5">
        <v>0</v>
      </c>
      <c r="VD7" s="5">
        <v>0</v>
      </c>
      <c r="VE7" s="5">
        <v>0</v>
      </c>
      <c r="VF7" s="5">
        <v>0</v>
      </c>
      <c r="VG7" s="5">
        <v>0</v>
      </c>
      <c r="VH7" s="5">
        <v>0</v>
      </c>
      <c r="VI7" s="5">
        <v>0</v>
      </c>
      <c r="VJ7" s="5">
        <v>0</v>
      </c>
      <c r="VK7" s="5">
        <v>0</v>
      </c>
      <c r="VL7" s="5">
        <v>0</v>
      </c>
      <c r="VM7" s="5">
        <v>0</v>
      </c>
      <c r="VN7" s="5">
        <v>0</v>
      </c>
      <c r="VO7" s="5">
        <v>0</v>
      </c>
      <c r="VP7" s="30">
        <v>3300599704.3899999</v>
      </c>
      <c r="VQ7" s="30">
        <v>348281100.79000002</v>
      </c>
      <c r="VR7" s="30">
        <v>3137107119.1700001</v>
      </c>
      <c r="VS7" s="30"/>
      <c r="VT7" s="30">
        <v>750728557.82000005</v>
      </c>
      <c r="VU7" s="30">
        <v>1020990868.9</v>
      </c>
      <c r="VV7" s="30">
        <v>478573812</v>
      </c>
      <c r="VW7" s="30">
        <v>123637257.33</v>
      </c>
      <c r="VX7" s="30">
        <v>651768464.38</v>
      </c>
      <c r="VY7" s="30">
        <v>3715944.73</v>
      </c>
      <c r="VZ7" s="30">
        <v>502357302.29000002</v>
      </c>
      <c r="WA7" s="30">
        <v>15970170.74</v>
      </c>
      <c r="WB7" s="30"/>
      <c r="WC7" s="30"/>
      <c r="WD7" s="30">
        <v>9916072.0999999996</v>
      </c>
      <c r="WE7" s="30"/>
      <c r="WF7" s="30"/>
      <c r="WG7" s="30">
        <v>286913056.49000001</v>
      </c>
      <c r="WH7" s="30">
        <v>11968813.24</v>
      </c>
      <c r="WI7" s="30">
        <v>322454492.56999999</v>
      </c>
      <c r="WJ7" s="30">
        <v>38280330.460000001</v>
      </c>
      <c r="WK7" s="30">
        <v>616261.14</v>
      </c>
      <c r="WL7" s="30">
        <v>615644876.37</v>
      </c>
      <c r="WM7" s="30"/>
      <c r="WN7" s="30">
        <v>18920509.48</v>
      </c>
      <c r="WO7" s="30"/>
      <c r="WP7" s="30">
        <v>447005840.93000001</v>
      </c>
      <c r="WQ7" s="30">
        <v>13615899.73</v>
      </c>
      <c r="WR7" s="30">
        <v>19954147.129999999</v>
      </c>
      <c r="WS7" s="30"/>
      <c r="WT7" s="30"/>
      <c r="WU7" s="30">
        <v>693566743.61000001</v>
      </c>
      <c r="WV7" s="30">
        <v>35723604.259999998</v>
      </c>
      <c r="WW7" s="30"/>
      <c r="WX7" s="30"/>
      <c r="WY7" s="30">
        <v>4869243.0599999996</v>
      </c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>
        <v>6270238.5999999996</v>
      </c>
      <c r="XO7" s="30"/>
      <c r="XP7" s="30"/>
      <c r="XQ7" s="30"/>
      <c r="XR7" s="30"/>
      <c r="XS7" s="30"/>
      <c r="XT7" s="30">
        <v>3117693.82</v>
      </c>
      <c r="XU7" s="30">
        <v>-6270238.5999999996</v>
      </c>
      <c r="XV7" s="30"/>
      <c r="XW7" s="30"/>
      <c r="XX7" s="30"/>
      <c r="YN7" s="10"/>
    </row>
    <row r="8" spans="1:697" x14ac:dyDescent="0.25">
      <c r="A8" t="s">
        <v>735</v>
      </c>
      <c r="B8">
        <v>20200809</v>
      </c>
      <c r="C8">
        <v>20211231</v>
      </c>
      <c r="D8" t="s">
        <v>725</v>
      </c>
      <c r="E8">
        <v>145517138.75999999</v>
      </c>
      <c r="F8">
        <v>326358125</v>
      </c>
      <c r="H8">
        <v>1416786.75</v>
      </c>
      <c r="J8">
        <v>13777995.99</v>
      </c>
      <c r="N8">
        <v>11008530.01</v>
      </c>
      <c r="AA8">
        <v>11287037.6</v>
      </c>
      <c r="AD8">
        <v>509587048.88999999</v>
      </c>
      <c r="AL8">
        <v>2451750.83</v>
      </c>
      <c r="AN8">
        <v>15652668.84</v>
      </c>
      <c r="AR8">
        <v>838211.99</v>
      </c>
      <c r="AU8">
        <v>1827059.4</v>
      </c>
      <c r="AX8">
        <v>13483561.310000001</v>
      </c>
      <c r="BA8">
        <v>138952271.49000001</v>
      </c>
      <c r="BX8">
        <v>648539320.38</v>
      </c>
      <c r="BY8">
        <v>50080972.210000001</v>
      </c>
      <c r="CD8">
        <v>13369916.01</v>
      </c>
      <c r="CE8">
        <v>3555479.08</v>
      </c>
      <c r="CM8">
        <v>11040154.66</v>
      </c>
      <c r="DA8">
        <v>94194883.859999999</v>
      </c>
      <c r="DI8">
        <v>16100000</v>
      </c>
      <c r="DM8">
        <v>115972001.59999999</v>
      </c>
      <c r="EG8">
        <v>210166885.46000001</v>
      </c>
      <c r="EH8">
        <v>525210084</v>
      </c>
      <c r="EK8">
        <v>636771930.10000002</v>
      </c>
      <c r="EM8">
        <v>-722547089.32000005</v>
      </c>
      <c r="EO8">
        <v>-1062489.8600000001</v>
      </c>
      <c r="EV8">
        <v>438372434.92000002</v>
      </c>
      <c r="EX8">
        <v>438372434.92000002</v>
      </c>
      <c r="FA8">
        <v>648539320.38</v>
      </c>
      <c r="FB8">
        <v>7660011.7999999998</v>
      </c>
      <c r="FC8">
        <v>7660011.7999999998</v>
      </c>
      <c r="FR8">
        <v>280484636.49000001</v>
      </c>
      <c r="FS8">
        <v>578377.42000000004</v>
      </c>
      <c r="FW8">
        <v>33505.72</v>
      </c>
      <c r="FX8">
        <v>66217478.840000004</v>
      </c>
      <c r="FY8">
        <v>58161329.93</v>
      </c>
      <c r="FZ8">
        <v>3215022.51</v>
      </c>
      <c r="GA8">
        <v>-181193.94</v>
      </c>
      <c r="GL8">
        <v>10529537.300000001</v>
      </c>
      <c r="GQ8">
        <v>6146168.8499999996</v>
      </c>
      <c r="GT8">
        <v>-256148918.53999999</v>
      </c>
      <c r="GU8">
        <v>29939176.07</v>
      </c>
      <c r="GV8">
        <v>21599.77</v>
      </c>
      <c r="GZ8">
        <v>-226231342.24000001</v>
      </c>
      <c r="HA8">
        <v>38857.93</v>
      </c>
      <c r="HE8">
        <v>-226270200.16999999</v>
      </c>
      <c r="HF8">
        <v>-226270200.16999999</v>
      </c>
      <c r="HI8">
        <v>-226270200.16999999</v>
      </c>
      <c r="HJ8">
        <v>-0.43</v>
      </c>
      <c r="HK8">
        <v>-0.43</v>
      </c>
      <c r="HL8">
        <v>-973270.59</v>
      </c>
      <c r="HM8">
        <v>-227243470.75999999</v>
      </c>
      <c r="HO8">
        <v>-227243470.75999999</v>
      </c>
      <c r="HP8">
        <v>7977092.7000000002</v>
      </c>
      <c r="HR8">
        <v>38284522.170000002</v>
      </c>
      <c r="IG8">
        <v>46261614.869999997</v>
      </c>
      <c r="IJ8">
        <v>147496148.97999999</v>
      </c>
      <c r="IK8">
        <v>70888135.400000006</v>
      </c>
      <c r="IL8">
        <v>385047.94</v>
      </c>
      <c r="IM8">
        <v>8474815.5199999996</v>
      </c>
      <c r="IU8">
        <v>227244147.84</v>
      </c>
      <c r="IV8">
        <v>-180982532.97</v>
      </c>
      <c r="IW8">
        <v>1819000000</v>
      </c>
      <c r="IX8">
        <v>10108278.77</v>
      </c>
      <c r="JD8">
        <v>1829108278.77</v>
      </c>
      <c r="JE8">
        <v>22912405.719999999</v>
      </c>
      <c r="JF8">
        <v>1784000000</v>
      </c>
      <c r="JL8">
        <v>1806912405.72</v>
      </c>
      <c r="JM8">
        <v>22195873.050000001</v>
      </c>
      <c r="JN8">
        <v>5093759.21</v>
      </c>
      <c r="JP8">
        <v>53248500</v>
      </c>
      <c r="JU8">
        <v>58342259.210000001</v>
      </c>
      <c r="JV8">
        <v>9681220</v>
      </c>
      <c r="JW8">
        <v>697134.61</v>
      </c>
      <c r="JY8">
        <v>20279583.190000001</v>
      </c>
      <c r="KB8">
        <v>30657937.800000001</v>
      </c>
      <c r="KC8">
        <v>27684321.41</v>
      </c>
      <c r="KD8">
        <v>-200381.64</v>
      </c>
      <c r="KG8">
        <v>-131302720.15000001</v>
      </c>
      <c r="KH8">
        <v>226513581.13</v>
      </c>
      <c r="KI8">
        <v>95210860.980000004</v>
      </c>
      <c r="KJ8">
        <v>-226270200.16999999</v>
      </c>
      <c r="KK8">
        <v>181193.94</v>
      </c>
      <c r="KL8">
        <v>548123.43999999994</v>
      </c>
      <c r="KM8">
        <v>99734.720000000001</v>
      </c>
      <c r="KN8">
        <v>1504639.19</v>
      </c>
      <c r="KR8">
        <v>19136.75</v>
      </c>
      <c r="KS8">
        <v>-10529537.300000001</v>
      </c>
      <c r="KT8">
        <v>4636816.54</v>
      </c>
      <c r="KX8">
        <v>-5581694.2599999998</v>
      </c>
      <c r="KY8">
        <v>-14763681.800000001</v>
      </c>
      <c r="KZ8">
        <v>11276110.18</v>
      </c>
      <c r="LC8">
        <v>45990225.310000002</v>
      </c>
      <c r="LD8" t="s">
        <v>818</v>
      </c>
      <c r="LE8">
        <v>-180982532.97</v>
      </c>
      <c r="LI8">
        <v>95210860.980000004</v>
      </c>
      <c r="LJ8">
        <v>226513581.13</v>
      </c>
      <c r="LO8">
        <v>-131302720.15000001</v>
      </c>
      <c r="LP8">
        <v>-496276889.14999998</v>
      </c>
      <c r="LQ8">
        <v>-226270200.16999999</v>
      </c>
      <c r="LW8">
        <v>-722547089.32000005</v>
      </c>
      <c r="MK8" t="s">
        <v>819</v>
      </c>
      <c r="ML8" t="s">
        <v>820</v>
      </c>
      <c r="MN8" t="s">
        <v>751</v>
      </c>
      <c r="MP8" t="s">
        <v>821</v>
      </c>
      <c r="MQ8" t="s">
        <v>820</v>
      </c>
      <c r="MR8" t="s">
        <v>751</v>
      </c>
      <c r="MT8">
        <v>44761</v>
      </c>
      <c r="MU8">
        <v>5835334.4500000002</v>
      </c>
      <c r="MW8">
        <v>2306902.2200000002</v>
      </c>
      <c r="MZ8">
        <v>2866293.34</v>
      </c>
      <c r="NC8">
        <v>6012138.6900000004</v>
      </c>
      <c r="ND8">
        <v>3560387.86</v>
      </c>
      <c r="NF8">
        <v>2451750.83</v>
      </c>
      <c r="NS8">
        <v>1032767.59</v>
      </c>
      <c r="NT8">
        <v>194555.6</v>
      </c>
      <c r="NV8">
        <v>838211.99</v>
      </c>
      <c r="PA8">
        <v>98825827.819999993</v>
      </c>
      <c r="PB8">
        <v>42865421.07</v>
      </c>
      <c r="PE8">
        <v>3825889.87</v>
      </c>
      <c r="PH8">
        <v>145517138.75999999</v>
      </c>
      <c r="PI8">
        <v>50080972.210000001</v>
      </c>
      <c r="PP8">
        <v>50080972.210000001</v>
      </c>
      <c r="PY8">
        <v>50080972.210000001</v>
      </c>
      <c r="QC8">
        <v>-19136.75</v>
      </c>
      <c r="QE8">
        <v>6146168.8499999996</v>
      </c>
      <c r="QV8">
        <v>-2463.02</v>
      </c>
      <c r="QW8">
        <v>31882768.300000001</v>
      </c>
      <c r="QX8">
        <v>38007337.380000003</v>
      </c>
      <c r="RA8">
        <v>38007337.380000003</v>
      </c>
      <c r="RB8">
        <v>0</v>
      </c>
      <c r="RC8">
        <v>-181193.94</v>
      </c>
      <c r="RH8">
        <v>5231671.01</v>
      </c>
      <c r="RI8">
        <v>2394413.38</v>
      </c>
      <c r="RK8">
        <v>293144.94</v>
      </c>
      <c r="RM8">
        <v>84619.94</v>
      </c>
      <c r="RP8">
        <v>151757742.59</v>
      </c>
      <c r="RQ8">
        <v>1981.17</v>
      </c>
      <c r="RR8">
        <v>38969666.899999999</v>
      </c>
      <c r="RS8">
        <v>32136643.84</v>
      </c>
      <c r="RT8">
        <v>864152.83</v>
      </c>
      <c r="RU8">
        <v>11308290.220000001</v>
      </c>
      <c r="RW8">
        <v>666534.29</v>
      </c>
      <c r="RZ8">
        <v>25</v>
      </c>
      <c r="SF8">
        <v>38857.93</v>
      </c>
      <c r="SG8">
        <v>78651769.560000002</v>
      </c>
      <c r="SH8">
        <v>13250723.18</v>
      </c>
      <c r="SI8">
        <v>5340744.93</v>
      </c>
      <c r="SJ8">
        <v>69553524.439999998</v>
      </c>
      <c r="SK8">
        <v>61643546.189999998</v>
      </c>
      <c r="TI8" t="s">
        <v>822</v>
      </c>
      <c r="TJ8" t="s">
        <v>823</v>
      </c>
      <c r="TK8">
        <v>7660011.7999999998</v>
      </c>
      <c r="TL8">
        <v>578377.42000000004</v>
      </c>
      <c r="TM8">
        <v>7081634.3799999999</v>
      </c>
      <c r="UZ8">
        <v>1444227.06</v>
      </c>
      <c r="VA8">
        <v>100</v>
      </c>
      <c r="VB8">
        <v>27440.31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8311210.29</v>
      </c>
      <c r="VQ8">
        <v>-127860109.33</v>
      </c>
      <c r="VR8">
        <v>776925052.16999996</v>
      </c>
      <c r="VS8">
        <v>35000000</v>
      </c>
      <c r="VT8">
        <v>117381362.81</v>
      </c>
      <c r="VV8">
        <v>1851261000</v>
      </c>
      <c r="VW8">
        <v>89970614.650000006</v>
      </c>
      <c r="VX8">
        <v>2055612.46</v>
      </c>
      <c r="VY8">
        <v>9833743.9000000004</v>
      </c>
      <c r="VZ8">
        <v>11008530.01</v>
      </c>
      <c r="WA8">
        <v>1859551.14</v>
      </c>
      <c r="WD8">
        <v>440931.13</v>
      </c>
      <c r="WH8">
        <v>5231671.01</v>
      </c>
      <c r="WI8">
        <v>151757742.59</v>
      </c>
      <c r="WK8">
        <v>0</v>
      </c>
      <c r="WL8">
        <v>1416786.75</v>
      </c>
      <c r="WN8">
        <v>221434.78</v>
      </c>
      <c r="WP8">
        <v>2451750.83</v>
      </c>
      <c r="WQ8">
        <v>15652668.84</v>
      </c>
      <c r="WR8">
        <v>104699019.12</v>
      </c>
      <c r="WU8">
        <v>10804156.15</v>
      </c>
      <c r="WV8">
        <v>5344205.75</v>
      </c>
      <c r="WY8">
        <v>99872001.599999994</v>
      </c>
      <c r="XN8">
        <v>339985.54</v>
      </c>
      <c r="XT8">
        <v>2394413.38</v>
      </c>
      <c r="XU8">
        <v>-339985.54</v>
      </c>
    </row>
    <row r="9" spans="1:697" x14ac:dyDescent="0.25">
      <c r="A9" t="s">
        <v>736</v>
      </c>
      <c r="B9">
        <v>20200809</v>
      </c>
      <c r="C9">
        <v>20211231</v>
      </c>
      <c r="D9" t="s">
        <v>726</v>
      </c>
      <c r="E9">
        <v>318700505.14999998</v>
      </c>
      <c r="F9">
        <v>588065450.64999998</v>
      </c>
      <c r="G9">
        <v>20223399.23</v>
      </c>
      <c r="H9">
        <v>46269892.770000003</v>
      </c>
      <c r="J9">
        <v>35367676</v>
      </c>
      <c r="N9">
        <v>256135329.88</v>
      </c>
      <c r="AA9">
        <v>45027786.920000002</v>
      </c>
      <c r="AD9">
        <v>1312645805.9400001</v>
      </c>
      <c r="AL9">
        <v>27288033.210000001</v>
      </c>
      <c r="AN9">
        <v>77049201.920000002</v>
      </c>
      <c r="AR9">
        <v>32970664.93</v>
      </c>
      <c r="AU9">
        <v>16301793.789999999</v>
      </c>
      <c r="AV9">
        <v>1836078.85</v>
      </c>
      <c r="AX9">
        <v>33885538.659999996</v>
      </c>
      <c r="BA9">
        <v>199846393.53</v>
      </c>
      <c r="BX9">
        <v>1512492199.47</v>
      </c>
      <c r="BY9">
        <v>10011763.890000001</v>
      </c>
      <c r="CB9">
        <v>90850274.650000006</v>
      </c>
      <c r="CD9">
        <v>36703983.149999999</v>
      </c>
      <c r="CE9">
        <v>8068294.4699999997</v>
      </c>
      <c r="CI9">
        <v>1066986.05</v>
      </c>
      <c r="CM9">
        <v>4346791.12</v>
      </c>
      <c r="CX9">
        <v>2368109.9</v>
      </c>
      <c r="DA9">
        <v>171662912.19</v>
      </c>
      <c r="DH9">
        <v>18736152.079999998</v>
      </c>
      <c r="DI9">
        <v>4845844.97</v>
      </c>
      <c r="DM9">
        <v>30152633.690000001</v>
      </c>
      <c r="EG9">
        <v>201815545.88</v>
      </c>
      <c r="EH9">
        <v>337365000</v>
      </c>
      <c r="EK9">
        <v>108480728.91</v>
      </c>
      <c r="EL9">
        <v>75039396.370000005</v>
      </c>
      <c r="EM9">
        <v>790183760.24000001</v>
      </c>
      <c r="EO9">
        <v>-392231.93</v>
      </c>
      <c r="EV9">
        <v>1310676653.5899999</v>
      </c>
      <c r="EX9">
        <v>1310676653.5899999</v>
      </c>
      <c r="FA9">
        <v>1512492199.47</v>
      </c>
      <c r="FB9">
        <v>1109030496.4100001</v>
      </c>
      <c r="FC9">
        <v>1109030496.4100001</v>
      </c>
      <c r="FR9">
        <v>508321850.16000003</v>
      </c>
      <c r="FS9">
        <v>344499120.41000003</v>
      </c>
      <c r="FW9">
        <v>11373777.390000001</v>
      </c>
      <c r="FX9">
        <v>21096421.460000001</v>
      </c>
      <c r="FY9">
        <v>28208973.140000001</v>
      </c>
      <c r="FZ9">
        <v>-1242553.32</v>
      </c>
      <c r="GA9">
        <v>-3966223.49</v>
      </c>
      <c r="GL9">
        <v>188895575.63999999</v>
      </c>
      <c r="GM9">
        <v>81997452.409999996</v>
      </c>
      <c r="GP9">
        <v>9249.1</v>
      </c>
      <c r="GQ9">
        <v>4860111.6900000004</v>
      </c>
      <c r="GT9">
        <v>876471035.09000003</v>
      </c>
      <c r="GU9">
        <v>55374.45</v>
      </c>
      <c r="GV9">
        <v>139248.67000000001</v>
      </c>
      <c r="GZ9">
        <v>876387160.87</v>
      </c>
      <c r="HA9">
        <v>91339229.329999998</v>
      </c>
      <c r="HE9">
        <v>785047931.53999996</v>
      </c>
      <c r="HF9">
        <v>785047931.53999996</v>
      </c>
      <c r="HI9">
        <v>785047931.53999996</v>
      </c>
      <c r="HJ9">
        <v>2.33</v>
      </c>
      <c r="HK9">
        <v>2.33</v>
      </c>
      <c r="HL9">
        <v>-459068.03</v>
      </c>
      <c r="HM9">
        <v>784588863.50999999</v>
      </c>
      <c r="HO9">
        <v>784588863.50999999</v>
      </c>
      <c r="HP9">
        <v>1141495864.0899999</v>
      </c>
      <c r="HQ9">
        <v>7203975.7300000004</v>
      </c>
      <c r="HR9">
        <v>8278852.0300000003</v>
      </c>
      <c r="IG9">
        <v>1156978691.8499999</v>
      </c>
      <c r="IJ9">
        <v>403375194.07999998</v>
      </c>
      <c r="IK9">
        <v>101143323.62</v>
      </c>
      <c r="IL9">
        <v>177109552.13</v>
      </c>
      <c r="IM9">
        <v>26062670.920000002</v>
      </c>
      <c r="IU9">
        <v>707690740.75</v>
      </c>
      <c r="IV9">
        <v>449287951.10000002</v>
      </c>
      <c r="IX9">
        <v>6849334.5899999999</v>
      </c>
      <c r="IY9">
        <v>23574.54</v>
      </c>
      <c r="JA9">
        <v>1425150008.3299999</v>
      </c>
      <c r="JD9">
        <v>1432022917.46</v>
      </c>
      <c r="JE9">
        <v>89864528.299999997</v>
      </c>
      <c r="JI9">
        <v>1615150008.3299999</v>
      </c>
      <c r="JL9">
        <v>1705014536.6300001</v>
      </c>
      <c r="JM9">
        <v>-272991619.17000002</v>
      </c>
      <c r="JP9">
        <v>10000000</v>
      </c>
      <c r="JU9">
        <v>10000000</v>
      </c>
      <c r="JW9">
        <v>10731536.310000001</v>
      </c>
      <c r="JY9">
        <v>5527111.5300000003</v>
      </c>
      <c r="KB9">
        <v>16258647.84</v>
      </c>
      <c r="KC9">
        <v>-6258647.8399999999</v>
      </c>
      <c r="KD9">
        <v>230708.29</v>
      </c>
      <c r="KG9">
        <v>170268392.38</v>
      </c>
      <c r="KH9">
        <v>148432112.77000001</v>
      </c>
      <c r="KI9">
        <v>318700505.14999998</v>
      </c>
      <c r="KJ9">
        <v>785047931.53999996</v>
      </c>
      <c r="KK9">
        <v>3734884.84</v>
      </c>
      <c r="KL9">
        <v>3410567.68</v>
      </c>
      <c r="KM9">
        <v>2197861.4500000002</v>
      </c>
      <c r="KN9">
        <v>9680889.6500000004</v>
      </c>
      <c r="KQ9">
        <v>-9249.1</v>
      </c>
      <c r="KR9">
        <v>9169.76</v>
      </c>
      <c r="KS9">
        <v>-188895575.63999999</v>
      </c>
      <c r="KT9">
        <v>206138.58</v>
      </c>
      <c r="KU9">
        <v>-81997452.409999996</v>
      </c>
      <c r="KV9">
        <v>-43985.13</v>
      </c>
      <c r="KW9">
        <v>18736152.079999998</v>
      </c>
      <c r="KX9">
        <v>-158345278.52000001</v>
      </c>
      <c r="KY9">
        <v>-23709215.300000001</v>
      </c>
      <c r="KZ9">
        <v>75542016.599999994</v>
      </c>
      <c r="LE9">
        <v>449287951.10000002</v>
      </c>
      <c r="LI9">
        <v>318700505.14999998</v>
      </c>
      <c r="LJ9">
        <v>148432112.77000001</v>
      </c>
      <c r="LO9">
        <v>170268392.38</v>
      </c>
      <c r="LP9">
        <v>76625842.230000004</v>
      </c>
      <c r="LQ9">
        <v>785047931.53999996</v>
      </c>
      <c r="LS9">
        <v>10120950</v>
      </c>
      <c r="LT9">
        <v>61369063.530000001</v>
      </c>
      <c r="LW9">
        <v>790183760.24000001</v>
      </c>
      <c r="MK9" t="s">
        <v>778</v>
      </c>
      <c r="ML9" t="s">
        <v>824</v>
      </c>
      <c r="MN9" t="s">
        <v>751</v>
      </c>
      <c r="MP9" t="s">
        <v>780</v>
      </c>
      <c r="MQ9" t="s">
        <v>824</v>
      </c>
      <c r="MR9" t="s">
        <v>751</v>
      </c>
      <c r="MT9">
        <v>44761</v>
      </c>
      <c r="MU9">
        <v>15109143.880000001</v>
      </c>
      <c r="MV9">
        <v>12724770.039999999</v>
      </c>
      <c r="MW9">
        <v>141689142.91</v>
      </c>
      <c r="MZ9">
        <v>89297252.780000001</v>
      </c>
      <c r="NC9">
        <v>43815271.560000002</v>
      </c>
      <c r="ND9">
        <v>16527238.35</v>
      </c>
      <c r="NF9">
        <v>27288033.210000001</v>
      </c>
      <c r="NS9">
        <v>38061509.140000001</v>
      </c>
      <c r="NT9">
        <v>5090844.21</v>
      </c>
      <c r="NV9">
        <v>32970664.93</v>
      </c>
      <c r="PA9">
        <v>288617758.99000001</v>
      </c>
      <c r="PB9">
        <v>27069932.199999999</v>
      </c>
      <c r="PE9">
        <v>68143</v>
      </c>
      <c r="PG9">
        <v>2944670.96</v>
      </c>
      <c r="PH9">
        <v>318700505.14999998</v>
      </c>
      <c r="PI9">
        <v>10011763.890000001</v>
      </c>
      <c r="PP9">
        <v>10011763.890000001</v>
      </c>
      <c r="PY9">
        <v>10011763.890000001</v>
      </c>
      <c r="QC9">
        <v>79.34</v>
      </c>
      <c r="QE9">
        <v>5124280.18</v>
      </c>
      <c r="QI9">
        <v>6849334.5899999999</v>
      </c>
      <c r="QP9">
        <v>188895575.63999999</v>
      </c>
      <c r="QV9">
        <v>-74704.460000000006</v>
      </c>
      <c r="QW9">
        <v>75282749.329999998</v>
      </c>
      <c r="QX9">
        <v>276077314.62</v>
      </c>
      <c r="QY9">
        <v>29447335.82</v>
      </c>
      <c r="RA9">
        <v>246629978.80000001</v>
      </c>
      <c r="RB9">
        <v>0</v>
      </c>
      <c r="RC9">
        <v>3966223.49</v>
      </c>
      <c r="RH9">
        <v>211786.31</v>
      </c>
      <c r="RI9">
        <v>1153425.43</v>
      </c>
      <c r="RK9">
        <v>-404447.73</v>
      </c>
      <c r="RL9">
        <v>103533.53</v>
      </c>
      <c r="RP9">
        <v>100651226.23999999</v>
      </c>
      <c r="RQ9">
        <v>9.08</v>
      </c>
      <c r="RR9">
        <v>18521763.640000001</v>
      </c>
      <c r="RS9">
        <v>16003583.51</v>
      </c>
      <c r="RU9">
        <v>1149197.57</v>
      </c>
      <c r="RY9">
        <v>523201.34</v>
      </c>
      <c r="RZ9">
        <v>10</v>
      </c>
      <c r="SE9">
        <v>18692166.949999999</v>
      </c>
      <c r="SF9">
        <v>91339229.329999998</v>
      </c>
      <c r="SG9">
        <v>126913578.05</v>
      </c>
      <c r="SH9">
        <v>36279923.109999999</v>
      </c>
      <c r="SI9">
        <v>11069722.23</v>
      </c>
      <c r="SJ9">
        <v>112575</v>
      </c>
      <c r="TI9" t="s">
        <v>825</v>
      </c>
      <c r="TJ9" t="s">
        <v>826</v>
      </c>
      <c r="TK9">
        <v>490183485.75</v>
      </c>
      <c r="TL9">
        <v>148523124.22</v>
      </c>
      <c r="TM9">
        <v>341660361.52999997</v>
      </c>
      <c r="TN9" t="s">
        <v>827</v>
      </c>
      <c r="TO9">
        <v>378328479.82999998</v>
      </c>
      <c r="TP9">
        <v>119771289.61</v>
      </c>
      <c r="TQ9">
        <v>258557190.22</v>
      </c>
      <c r="TR9" t="s">
        <v>828</v>
      </c>
      <c r="TS9">
        <v>202181840.91</v>
      </c>
      <c r="TT9">
        <v>66450462.159999996</v>
      </c>
      <c r="TU9">
        <v>135731378.75</v>
      </c>
      <c r="TV9" t="s">
        <v>829</v>
      </c>
      <c r="TW9">
        <v>32239244.800000001</v>
      </c>
      <c r="TX9">
        <v>8698745.4700000007</v>
      </c>
      <c r="TY9">
        <v>23540499.329999998</v>
      </c>
      <c r="TZ9" t="s">
        <v>759</v>
      </c>
      <c r="UA9">
        <v>6097445.1200000001</v>
      </c>
      <c r="UB9">
        <v>1055498.95</v>
      </c>
      <c r="UC9">
        <v>5041946.17</v>
      </c>
      <c r="UD9" t="s">
        <v>830</v>
      </c>
      <c r="UE9" t="s">
        <v>831</v>
      </c>
      <c r="UF9">
        <v>1102933100</v>
      </c>
      <c r="UI9" t="s">
        <v>817</v>
      </c>
      <c r="UJ9">
        <v>6097396.4100000001</v>
      </c>
      <c r="UZ9">
        <v>47326400.189999998</v>
      </c>
      <c r="VA9">
        <v>98.360000000000014</v>
      </c>
      <c r="VB9">
        <v>1056507.42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853011238.12</v>
      </c>
      <c r="VQ9">
        <v>613690635.25</v>
      </c>
      <c r="VR9">
        <v>1332724506.04</v>
      </c>
      <c r="VS9">
        <v>1615150008.3299999</v>
      </c>
      <c r="VT9">
        <v>134498262.78</v>
      </c>
      <c r="VW9">
        <v>178451076.56999999</v>
      </c>
      <c r="VX9">
        <v>18619184.600000001</v>
      </c>
      <c r="VY9">
        <v>37420829.189999998</v>
      </c>
      <c r="VZ9">
        <v>258506721.47</v>
      </c>
      <c r="WA9">
        <v>21010922.870000001</v>
      </c>
      <c r="WD9">
        <v>3539185.23</v>
      </c>
      <c r="WH9">
        <v>211786.31</v>
      </c>
      <c r="WI9">
        <v>100651226.23999999</v>
      </c>
      <c r="WJ9">
        <v>18246708.960000001</v>
      </c>
      <c r="WK9">
        <v>1845359.29</v>
      </c>
      <c r="WL9">
        <v>66493292</v>
      </c>
      <c r="WM9">
        <v>1878849.42</v>
      </c>
      <c r="WN9">
        <v>976915.92</v>
      </c>
      <c r="WP9">
        <v>27288033.210000001</v>
      </c>
      <c r="WQ9">
        <v>77049201.920000002</v>
      </c>
      <c r="WR9">
        <v>10515082.17</v>
      </c>
      <c r="WU9">
        <v>90850274.650000006</v>
      </c>
      <c r="WV9">
        <v>1066986.05</v>
      </c>
      <c r="WY9">
        <v>6570636.6399999997</v>
      </c>
      <c r="XT9">
        <v>1153425.43</v>
      </c>
      <c r="XU9">
        <v>231338.65</v>
      </c>
    </row>
    <row r="10" spans="1:697" x14ac:dyDescent="0.25">
      <c r="A10" t="s">
        <v>737</v>
      </c>
      <c r="B10">
        <v>20200809</v>
      </c>
      <c r="C10">
        <v>20211231</v>
      </c>
      <c r="D10" t="s">
        <v>727</v>
      </c>
      <c r="E10">
        <v>80573168.780000001</v>
      </c>
      <c r="G10">
        <v>200645141.28999999</v>
      </c>
      <c r="H10">
        <v>241058932.55000001</v>
      </c>
      <c r="I10">
        <v>1965620.85</v>
      </c>
      <c r="J10">
        <v>816127.41</v>
      </c>
      <c r="N10">
        <v>126818128.93000001</v>
      </c>
      <c r="AA10">
        <v>692541.55</v>
      </c>
      <c r="AD10">
        <v>679713683.07000005</v>
      </c>
      <c r="AL10">
        <v>59921083.850000001</v>
      </c>
      <c r="AN10">
        <v>214575.38</v>
      </c>
      <c r="AR10">
        <v>12168804.359999999</v>
      </c>
      <c r="AU10">
        <v>1002555.44</v>
      </c>
      <c r="AV10">
        <v>5311824.91</v>
      </c>
      <c r="AX10">
        <v>32724368.859999999</v>
      </c>
      <c r="BA10">
        <v>111343212.8</v>
      </c>
      <c r="BU10">
        <v>849600</v>
      </c>
      <c r="BX10">
        <v>791056895.87</v>
      </c>
      <c r="BY10">
        <v>12712857</v>
      </c>
      <c r="BZ10">
        <v>150000</v>
      </c>
      <c r="CA10">
        <v>137543441.24000001</v>
      </c>
      <c r="CB10">
        <v>170524518.99000001</v>
      </c>
      <c r="CD10">
        <v>6246559.1500000004</v>
      </c>
      <c r="CE10">
        <v>3526656.63</v>
      </c>
      <c r="CI10">
        <v>1172026.69</v>
      </c>
      <c r="CX10">
        <v>67438962.159999996</v>
      </c>
      <c r="DA10">
        <v>402324118.89999998</v>
      </c>
      <c r="DH10">
        <v>127440</v>
      </c>
      <c r="DM10">
        <v>127440</v>
      </c>
      <c r="EG10">
        <v>402451558.89999998</v>
      </c>
      <c r="EH10">
        <v>48000000</v>
      </c>
      <c r="EK10">
        <v>24518227.719999999</v>
      </c>
      <c r="EL10">
        <v>36260179.240000002</v>
      </c>
      <c r="EM10">
        <v>280918937.26999998</v>
      </c>
      <c r="EO10">
        <v>-1092007.26</v>
      </c>
      <c r="EV10">
        <v>388605336.97000003</v>
      </c>
      <c r="EX10">
        <v>388605336.97000003</v>
      </c>
      <c r="FA10">
        <v>791056895.87</v>
      </c>
      <c r="FB10">
        <v>735868802.98000002</v>
      </c>
      <c r="FC10">
        <v>735868802.98000002</v>
      </c>
      <c r="FR10">
        <v>667946388.26999998</v>
      </c>
      <c r="FS10">
        <v>600736828.88</v>
      </c>
      <c r="FW10">
        <v>2068123.24</v>
      </c>
      <c r="FX10">
        <v>13803789.699999999</v>
      </c>
      <c r="FY10">
        <v>15702589.460000001</v>
      </c>
      <c r="FZ10">
        <v>1976401.88</v>
      </c>
      <c r="GL10">
        <v>14983.32</v>
      </c>
      <c r="GM10">
        <v>1861567.78</v>
      </c>
      <c r="GP10">
        <v>-10695.66</v>
      </c>
      <c r="GQ10">
        <v>2457421.17</v>
      </c>
      <c r="GT10">
        <v>72245691.319999993</v>
      </c>
      <c r="GU10">
        <v>1200</v>
      </c>
      <c r="GV10">
        <v>755325.58</v>
      </c>
      <c r="GZ10">
        <v>71491565.739999995</v>
      </c>
      <c r="HA10">
        <v>6640597.9800000004</v>
      </c>
      <c r="HE10">
        <v>64850967.759999998</v>
      </c>
      <c r="HF10">
        <v>64850967.759999998</v>
      </c>
      <c r="HI10">
        <v>64850967.759999998</v>
      </c>
      <c r="HJ10">
        <v>1.35</v>
      </c>
      <c r="HK10">
        <v>1.35</v>
      </c>
      <c r="HL10">
        <v>-366065.77</v>
      </c>
      <c r="HM10">
        <v>64484901.990000002</v>
      </c>
      <c r="HO10">
        <v>64484901.990000002</v>
      </c>
      <c r="HP10">
        <v>467406630.00999999</v>
      </c>
      <c r="HQ10">
        <v>10607277.109999999</v>
      </c>
      <c r="HR10">
        <v>58082373.030000001</v>
      </c>
      <c r="IG10">
        <v>536096280.14999998</v>
      </c>
      <c r="IJ10">
        <v>399256313.37</v>
      </c>
      <c r="IK10">
        <v>51140388.490000002</v>
      </c>
      <c r="IL10">
        <v>10253352.75</v>
      </c>
      <c r="IM10">
        <v>55831683.649999999</v>
      </c>
      <c r="IU10">
        <v>516481738.25999999</v>
      </c>
      <c r="IV10">
        <v>19614541.890000001</v>
      </c>
      <c r="IY10">
        <v>115.04</v>
      </c>
      <c r="JA10">
        <v>10635450.01</v>
      </c>
      <c r="JD10">
        <v>10635565.050000001</v>
      </c>
      <c r="JE10">
        <v>24385511.800000001</v>
      </c>
      <c r="JL10">
        <v>24385511.800000001</v>
      </c>
      <c r="JM10">
        <v>-13749946.75</v>
      </c>
      <c r="JP10">
        <v>31387102.370000001</v>
      </c>
      <c r="JU10">
        <v>31387102.370000001</v>
      </c>
      <c r="JV10">
        <v>12883094.16</v>
      </c>
      <c r="JW10">
        <v>242079.16</v>
      </c>
      <c r="JY10">
        <v>838387.45</v>
      </c>
      <c r="KB10">
        <v>13963560.77</v>
      </c>
      <c r="KC10">
        <v>17423541.600000001</v>
      </c>
      <c r="KD10">
        <v>-1109581.49</v>
      </c>
      <c r="KG10">
        <v>22178555.25</v>
      </c>
      <c r="KH10">
        <v>53789644.259999998</v>
      </c>
      <c r="KI10">
        <v>75968199.510000005</v>
      </c>
      <c r="KJ10">
        <v>64850967.759999998</v>
      </c>
      <c r="KL10">
        <v>7258670.1100000003</v>
      </c>
      <c r="KM10">
        <v>229518.9</v>
      </c>
      <c r="KN10">
        <v>172643.57</v>
      </c>
      <c r="KQ10">
        <v>10695.66</v>
      </c>
      <c r="KR10">
        <v>689335.49</v>
      </c>
      <c r="KS10">
        <v>-14983.32</v>
      </c>
      <c r="KT10">
        <v>873452.21</v>
      </c>
      <c r="KU10">
        <v>-1861567.78</v>
      </c>
      <c r="KV10">
        <v>-1050083.45</v>
      </c>
      <c r="KW10">
        <v>2247.5</v>
      </c>
      <c r="KX10">
        <v>-49722199.640000001</v>
      </c>
      <c r="KY10">
        <v>-120460708.76000001</v>
      </c>
      <c r="KZ10">
        <v>113107589.02</v>
      </c>
      <c r="LE10">
        <v>19614541.890000001</v>
      </c>
      <c r="LI10">
        <v>75968199.510000005</v>
      </c>
      <c r="LJ10">
        <v>53789644.259999998</v>
      </c>
      <c r="LO10">
        <v>22178555.25</v>
      </c>
      <c r="LP10">
        <v>222099554</v>
      </c>
      <c r="LQ10">
        <v>64850967.759999998</v>
      </c>
      <c r="LT10">
        <v>6031584.4900000002</v>
      </c>
      <c r="LW10">
        <v>280918937.26999998</v>
      </c>
      <c r="MK10" t="s">
        <v>832</v>
      </c>
      <c r="ML10" t="s">
        <v>833</v>
      </c>
      <c r="MN10" t="s">
        <v>751</v>
      </c>
      <c r="MP10" t="s">
        <v>834</v>
      </c>
      <c r="MQ10" t="s">
        <v>833</v>
      </c>
      <c r="MR10" t="s">
        <v>751</v>
      </c>
      <c r="MT10">
        <v>44764</v>
      </c>
      <c r="MU10">
        <v>50683616.18</v>
      </c>
      <c r="MV10">
        <v>45563947.840000004</v>
      </c>
      <c r="MW10">
        <v>21304136.07</v>
      </c>
      <c r="MZ10">
        <v>9266428.8399999999</v>
      </c>
      <c r="NC10">
        <v>105122914.17</v>
      </c>
      <c r="ND10">
        <v>45201830.32</v>
      </c>
      <c r="NF10">
        <v>59921083.850000001</v>
      </c>
      <c r="NS10">
        <v>17048601.289999999</v>
      </c>
      <c r="NT10">
        <v>4879796.93</v>
      </c>
      <c r="NV10">
        <v>12168804.359999999</v>
      </c>
      <c r="PA10">
        <v>53283532.409999996</v>
      </c>
      <c r="PB10">
        <v>27014611.649999999</v>
      </c>
      <c r="PE10">
        <v>61388.58</v>
      </c>
      <c r="PG10">
        <v>213636.14</v>
      </c>
      <c r="PH10">
        <v>80573168.780000001</v>
      </c>
      <c r="PI10">
        <v>12712857</v>
      </c>
      <c r="PP10">
        <v>12712857</v>
      </c>
      <c r="PY10">
        <v>12712857</v>
      </c>
      <c r="QC10">
        <v>-700031.15</v>
      </c>
      <c r="QE10">
        <v>2457421.17</v>
      </c>
      <c r="QP10">
        <v>1876551.1</v>
      </c>
      <c r="QV10">
        <v>-64790.09</v>
      </c>
      <c r="QX10">
        <v>3569151.03</v>
      </c>
      <c r="QY10">
        <v>538282.78</v>
      </c>
      <c r="RA10">
        <v>3030868.25</v>
      </c>
      <c r="RH10">
        <v>273557.57</v>
      </c>
      <c r="RI10">
        <v>168743.51</v>
      </c>
      <c r="RK10">
        <v>994001.53</v>
      </c>
      <c r="RL10">
        <v>836783.59</v>
      </c>
      <c r="RM10">
        <v>40802.699999999997</v>
      </c>
      <c r="RP10">
        <v>28129690.489999998</v>
      </c>
      <c r="RQ10">
        <v>3.82</v>
      </c>
      <c r="RR10">
        <v>3526394.26</v>
      </c>
      <c r="RS10">
        <v>5863005.6500000004</v>
      </c>
      <c r="RU10">
        <v>1353270.21</v>
      </c>
      <c r="RX10">
        <v>9359902.7899999991</v>
      </c>
      <c r="RY10">
        <v>101045.75999999999</v>
      </c>
      <c r="RZ10">
        <v>15</v>
      </c>
      <c r="SE10">
        <v>-1047835.95</v>
      </c>
      <c r="SF10">
        <v>6640597.9800000004</v>
      </c>
      <c r="SG10">
        <v>51259809.469999999</v>
      </c>
      <c r="SH10">
        <v>5806683.2800000003</v>
      </c>
      <c r="SI10">
        <v>5358324.33</v>
      </c>
      <c r="SJ10">
        <v>40202933.539999999</v>
      </c>
      <c r="SK10">
        <v>40202933.539999999</v>
      </c>
      <c r="TI10" t="s">
        <v>835</v>
      </c>
      <c r="TJ10" t="s">
        <v>836</v>
      </c>
      <c r="TK10">
        <v>580004622.46000004</v>
      </c>
      <c r="TL10">
        <v>472020896.62</v>
      </c>
      <c r="TM10">
        <v>107983725.84</v>
      </c>
      <c r="TN10" t="s">
        <v>837</v>
      </c>
      <c r="TO10">
        <v>143339383.38</v>
      </c>
      <c r="TP10">
        <v>120625705.56</v>
      </c>
      <c r="TQ10">
        <v>22713677.82</v>
      </c>
      <c r="TR10" t="s">
        <v>838</v>
      </c>
      <c r="TS10">
        <v>8737573.4299999997</v>
      </c>
      <c r="TT10">
        <v>5450919.3099999996</v>
      </c>
      <c r="TU10">
        <v>3286654.12</v>
      </c>
      <c r="TV10" t="s">
        <v>759</v>
      </c>
      <c r="TW10">
        <v>3787223.71</v>
      </c>
      <c r="TX10">
        <v>2639307.39</v>
      </c>
      <c r="TY10">
        <v>1147916.32</v>
      </c>
      <c r="UD10" t="s">
        <v>839</v>
      </c>
      <c r="UE10" t="s">
        <v>840</v>
      </c>
      <c r="UF10">
        <v>532887000</v>
      </c>
      <c r="UI10" t="s">
        <v>816</v>
      </c>
      <c r="UJ10">
        <v>164574983.69</v>
      </c>
      <c r="UK10">
        <v>136707267.69</v>
      </c>
      <c r="UL10">
        <v>27867716</v>
      </c>
      <c r="UM10" t="s">
        <v>841</v>
      </c>
      <c r="UN10">
        <v>30705700</v>
      </c>
      <c r="UQ10" t="s">
        <v>842</v>
      </c>
      <c r="UR10">
        <v>3913900</v>
      </c>
      <c r="UU10" t="s">
        <v>817</v>
      </c>
      <c r="UV10">
        <v>3787223.71</v>
      </c>
      <c r="UW10">
        <v>2639307.39</v>
      </c>
      <c r="UX10">
        <v>1147916.32</v>
      </c>
      <c r="UY10">
        <v>164574983.69</v>
      </c>
      <c r="UZ10">
        <v>248291900.68000001</v>
      </c>
      <c r="VA10">
        <v>96.49</v>
      </c>
      <c r="VB10">
        <v>0</v>
      </c>
      <c r="VC10">
        <v>4437908.47</v>
      </c>
      <c r="VD10">
        <v>1.72</v>
      </c>
      <c r="VE10">
        <v>0</v>
      </c>
      <c r="VF10">
        <v>3321833.33</v>
      </c>
      <c r="VG10">
        <v>1.29</v>
      </c>
      <c r="VH10">
        <v>0</v>
      </c>
      <c r="VI10">
        <v>1269646.52</v>
      </c>
      <c r="VJ10">
        <v>0.5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814896661.33000004</v>
      </c>
      <c r="VQ10">
        <v>60315844.909999996</v>
      </c>
      <c r="VR10">
        <v>753580712.42999995</v>
      </c>
      <c r="VT10">
        <v>20363500</v>
      </c>
      <c r="VU10">
        <v>1801933.85</v>
      </c>
      <c r="VW10">
        <v>73002772.400000006</v>
      </c>
      <c r="VX10">
        <v>254989391.87</v>
      </c>
      <c r="VY10">
        <v>746151.02</v>
      </c>
      <c r="VZ10">
        <v>85012601.359999999</v>
      </c>
      <c r="WA10">
        <v>44866146.210000001</v>
      </c>
      <c r="WD10">
        <v>8327738.9299999997</v>
      </c>
      <c r="WH10">
        <v>273557.57</v>
      </c>
      <c r="WI10">
        <v>28129690.489999998</v>
      </c>
      <c r="WJ10">
        <v>3009097.04</v>
      </c>
      <c r="WK10">
        <v>16262356.450000001</v>
      </c>
      <c r="WL10">
        <v>441704073.83999997</v>
      </c>
      <c r="WM10">
        <v>26294421.710000001</v>
      </c>
      <c r="WN10">
        <v>1965620.85</v>
      </c>
      <c r="WP10">
        <v>59921083.850000001</v>
      </c>
      <c r="WQ10">
        <v>214575.38</v>
      </c>
      <c r="WU10">
        <v>308067960.23000002</v>
      </c>
      <c r="WV10">
        <v>1172026.69</v>
      </c>
      <c r="WW10">
        <v>150000</v>
      </c>
      <c r="XN10">
        <v>5528964.6200000001</v>
      </c>
      <c r="XT10">
        <v>168743.51</v>
      </c>
      <c r="XU10">
        <v>-5528964.6200000001</v>
      </c>
    </row>
    <row r="11" spans="1:697" x14ac:dyDescent="0.25">
      <c r="A11" t="s">
        <v>738</v>
      </c>
      <c r="B11">
        <v>20200809</v>
      </c>
      <c r="C11">
        <v>20211231</v>
      </c>
      <c r="D11" t="s">
        <v>728</v>
      </c>
      <c r="E11">
        <v>223053676.37</v>
      </c>
      <c r="H11">
        <v>2179495641.9200001</v>
      </c>
      <c r="I11">
        <v>2769490922.4200001</v>
      </c>
      <c r="J11">
        <v>220000</v>
      </c>
      <c r="N11">
        <v>2424920136.9400001</v>
      </c>
      <c r="AA11">
        <v>285378146.63999999</v>
      </c>
      <c r="AD11">
        <v>7882558524.29</v>
      </c>
      <c r="AI11">
        <v>1475343600</v>
      </c>
      <c r="AL11">
        <v>146699.92000000001</v>
      </c>
      <c r="AR11">
        <v>8086.97</v>
      </c>
      <c r="AV11">
        <v>433295.5</v>
      </c>
      <c r="BA11">
        <v>1475931682.3900001</v>
      </c>
      <c r="BX11">
        <v>9358490206.6800003</v>
      </c>
      <c r="BY11">
        <v>660453425</v>
      </c>
      <c r="CB11">
        <v>1826246.93</v>
      </c>
      <c r="CD11">
        <v>250862.61</v>
      </c>
      <c r="CE11">
        <v>220721201.13</v>
      </c>
      <c r="CI11">
        <v>699430400.99000001</v>
      </c>
      <c r="CM11">
        <v>136640250.19</v>
      </c>
      <c r="DA11">
        <v>1719322386.8499999</v>
      </c>
      <c r="DB11">
        <v>1479220000</v>
      </c>
      <c r="DF11">
        <v>350000000</v>
      </c>
      <c r="DH11">
        <v>197029902.65000001</v>
      </c>
      <c r="DJ11">
        <v>3588013.94</v>
      </c>
      <c r="DM11">
        <v>2029837916.5899999</v>
      </c>
      <c r="EG11">
        <v>3749160303.4400001</v>
      </c>
      <c r="EH11">
        <v>1000000000</v>
      </c>
      <c r="EK11">
        <v>3166117104.3499999</v>
      </c>
      <c r="EL11">
        <v>88000875.75</v>
      </c>
      <c r="EM11">
        <v>804307365.19000006</v>
      </c>
      <c r="EO11">
        <v>550904557.95000005</v>
      </c>
      <c r="EV11">
        <v>5609329903.2399998</v>
      </c>
      <c r="EX11">
        <v>5609329903.2399998</v>
      </c>
      <c r="FA11">
        <v>9358490206.6800003</v>
      </c>
      <c r="FB11">
        <v>1505657001.77</v>
      </c>
      <c r="FC11">
        <v>1505657001.77</v>
      </c>
      <c r="FR11">
        <v>1099079804.9100001</v>
      </c>
      <c r="FS11">
        <v>1087804729.3399999</v>
      </c>
      <c r="FW11">
        <v>3184160.92</v>
      </c>
      <c r="FY11">
        <v>8062126.5599999996</v>
      </c>
      <c r="FZ11">
        <v>28788.09</v>
      </c>
      <c r="GL11">
        <v>-81510000</v>
      </c>
      <c r="GQ11">
        <v>18906768</v>
      </c>
      <c r="GT11">
        <v>343973964.86000001</v>
      </c>
      <c r="GU11">
        <v>248523</v>
      </c>
      <c r="GV11">
        <v>469827.95</v>
      </c>
      <c r="GZ11">
        <v>343752659.91000003</v>
      </c>
      <c r="HA11">
        <v>81615501.230000004</v>
      </c>
      <c r="HE11">
        <v>262137158.68000001</v>
      </c>
      <c r="HF11">
        <v>262137158.68000001</v>
      </c>
      <c r="HI11">
        <v>262137158.68000001</v>
      </c>
      <c r="HL11">
        <v>-195785629.34999999</v>
      </c>
      <c r="HM11">
        <v>66351529.329999998</v>
      </c>
      <c r="HO11">
        <v>66351529.329999998</v>
      </c>
      <c r="HP11">
        <v>209240891.74000001</v>
      </c>
      <c r="HR11">
        <v>278704456.20999998</v>
      </c>
      <c r="IG11">
        <v>487945347.94999999</v>
      </c>
      <c r="IJ11">
        <v>338923339.94</v>
      </c>
      <c r="IK11">
        <v>5690982.5899999999</v>
      </c>
      <c r="IL11">
        <v>11461846.84</v>
      </c>
      <c r="IM11">
        <v>193595161.37</v>
      </c>
      <c r="IU11">
        <v>549671330.74000001</v>
      </c>
      <c r="IV11">
        <v>-61725982.789999999</v>
      </c>
      <c r="JE11">
        <v>107905.05</v>
      </c>
      <c r="JL11">
        <v>107905.05</v>
      </c>
      <c r="JM11">
        <v>-107905.05</v>
      </c>
      <c r="JP11">
        <v>1274000000</v>
      </c>
      <c r="JQ11">
        <v>72720819.450000003</v>
      </c>
      <c r="JU11">
        <v>1346720819.45</v>
      </c>
      <c r="JV11">
        <v>1092960000</v>
      </c>
      <c r="JW11">
        <v>125297336.79000001</v>
      </c>
      <c r="JY11">
        <v>144360456.05000001</v>
      </c>
      <c r="KB11">
        <v>1362617792.8399999</v>
      </c>
      <c r="KC11">
        <v>-15896973.390000001</v>
      </c>
      <c r="KG11">
        <v>-77730861.230000004</v>
      </c>
      <c r="KH11">
        <v>250744537.59999999</v>
      </c>
      <c r="KI11">
        <v>173013676.37</v>
      </c>
      <c r="KJ11">
        <v>262137158.68000001</v>
      </c>
      <c r="KL11">
        <v>65605.600000000006</v>
      </c>
      <c r="KM11">
        <v>6840.71</v>
      </c>
      <c r="KR11">
        <v>334086.39</v>
      </c>
      <c r="KS11">
        <v>81510000</v>
      </c>
      <c r="KW11">
        <v>-20377500</v>
      </c>
      <c r="KX11">
        <v>178724861</v>
      </c>
      <c r="KY11">
        <v>-845831757.79999995</v>
      </c>
      <c r="KZ11">
        <v>281704722.63</v>
      </c>
      <c r="LE11">
        <v>-61725982.789999999</v>
      </c>
      <c r="LI11">
        <v>173013676.37</v>
      </c>
      <c r="LJ11">
        <v>250744537.59999999</v>
      </c>
      <c r="LO11">
        <v>-77730861.230000004</v>
      </c>
      <c r="MK11" t="s">
        <v>843</v>
      </c>
      <c r="MN11" t="s">
        <v>751</v>
      </c>
      <c r="RL11">
        <v>28788.09</v>
      </c>
      <c r="TI11" t="s">
        <v>844</v>
      </c>
      <c r="TJ11" t="s">
        <v>845</v>
      </c>
      <c r="TK11">
        <v>458576774.74000001</v>
      </c>
      <c r="TL11">
        <v>434383428.68000001</v>
      </c>
      <c r="TM11">
        <v>24193346.059999999</v>
      </c>
      <c r="TN11" t="s">
        <v>846</v>
      </c>
      <c r="TO11">
        <v>146446910.81</v>
      </c>
      <c r="TP11">
        <v>146417985.81</v>
      </c>
      <c r="TQ11">
        <v>28925</v>
      </c>
      <c r="TR11" t="s">
        <v>847</v>
      </c>
      <c r="TS11">
        <v>127275658.22</v>
      </c>
      <c r="TT11">
        <v>127247511.20999999</v>
      </c>
      <c r="TU11">
        <v>28147.01</v>
      </c>
      <c r="TV11" t="s">
        <v>848</v>
      </c>
      <c r="TW11">
        <v>3591911.1</v>
      </c>
      <c r="VP11">
        <v>1378381343.55</v>
      </c>
      <c r="VQ11">
        <v>263736503.66999999</v>
      </c>
      <c r="VR11">
        <v>12688793102.76</v>
      </c>
      <c r="VT11">
        <v>700500000</v>
      </c>
      <c r="VU11">
        <v>6371701192.1800003</v>
      </c>
      <c r="VW11">
        <v>142641971.24000001</v>
      </c>
      <c r="VX11">
        <v>2179487320.71</v>
      </c>
      <c r="VZ11">
        <v>1818940936.24</v>
      </c>
      <c r="WA11">
        <v>146699.92000000001</v>
      </c>
      <c r="WD11">
        <v>8086.97</v>
      </c>
      <c r="WL11">
        <v>2179495641.9200001</v>
      </c>
      <c r="WN11">
        <v>2769490922.4200001</v>
      </c>
      <c r="WP11">
        <v>146699.92000000001</v>
      </c>
      <c r="WU11">
        <v>1826246.93</v>
      </c>
      <c r="WV11">
        <v>699430400.99000001</v>
      </c>
      <c r="WZ11">
        <v>350000000</v>
      </c>
    </row>
    <row r="12" spans="1:697" x14ac:dyDescent="0.25">
      <c r="A12" t="s">
        <v>729</v>
      </c>
      <c r="B12">
        <v>20200809</v>
      </c>
      <c r="C12">
        <v>20201231</v>
      </c>
      <c r="D12" t="s">
        <v>719</v>
      </c>
      <c r="E12">
        <v>64637667.420000002</v>
      </c>
      <c r="F12">
        <v>103500000</v>
      </c>
      <c r="G12">
        <v>6635516.9100000001</v>
      </c>
      <c r="H12">
        <v>39499471.090000004</v>
      </c>
      <c r="I12">
        <v>1157364.26</v>
      </c>
      <c r="J12">
        <v>1191469.24</v>
      </c>
      <c r="N12">
        <v>21594848.559999999</v>
      </c>
      <c r="AA12">
        <v>419319.75</v>
      </c>
      <c r="AD12">
        <v>238635657.22999999</v>
      </c>
      <c r="AL12">
        <v>18593493.850000001</v>
      </c>
      <c r="AR12">
        <v>3625000.04</v>
      </c>
      <c r="AU12">
        <v>988367.91</v>
      </c>
      <c r="AV12">
        <v>1376101.85</v>
      </c>
      <c r="BA12">
        <v>24582963.649999999</v>
      </c>
      <c r="BX12">
        <v>263218620.88</v>
      </c>
      <c r="CB12">
        <v>2578086.8199999998</v>
      </c>
      <c r="CD12">
        <v>11171062</v>
      </c>
      <c r="CE12">
        <v>8996937.1999999993</v>
      </c>
      <c r="CI12">
        <v>552963.82999999996</v>
      </c>
      <c r="CX12">
        <v>426943.81</v>
      </c>
      <c r="DA12">
        <v>32440238.140000001</v>
      </c>
      <c r="DG12">
        <v>1205940.47</v>
      </c>
      <c r="DM12">
        <v>1205940.47</v>
      </c>
      <c r="EG12">
        <v>33646178.609999999</v>
      </c>
      <c r="EH12">
        <v>75000000</v>
      </c>
      <c r="EK12">
        <v>86429827.379999995</v>
      </c>
      <c r="EL12">
        <v>2207159.0499999998</v>
      </c>
      <c r="EM12">
        <v>65935455.840000004</v>
      </c>
      <c r="EV12">
        <v>229572442.27000001</v>
      </c>
      <c r="EX12">
        <v>229572442.27000001</v>
      </c>
      <c r="FA12">
        <v>263218620.88</v>
      </c>
      <c r="FB12">
        <v>163931889.18000001</v>
      </c>
      <c r="FC12">
        <v>163931889.18000001</v>
      </c>
      <c r="FR12">
        <v>84909536.200000003</v>
      </c>
      <c r="FS12">
        <v>26679911.27</v>
      </c>
      <c r="FW12">
        <v>2120485.16</v>
      </c>
      <c r="FX12">
        <v>26686141.82</v>
      </c>
      <c r="FY12">
        <v>11446296.609999999</v>
      </c>
      <c r="FZ12">
        <v>849519.39</v>
      </c>
      <c r="GA12">
        <v>-498454.08</v>
      </c>
      <c r="GL12">
        <v>-505095.31</v>
      </c>
      <c r="GM12">
        <v>3578390.4</v>
      </c>
      <c r="GQ12">
        <v>6805422.96</v>
      </c>
      <c r="GT12">
        <v>88901071.030000001</v>
      </c>
      <c r="GU12">
        <v>291968.57</v>
      </c>
      <c r="GV12">
        <v>30630.76</v>
      </c>
      <c r="GZ12">
        <v>89162408.840000004</v>
      </c>
      <c r="HA12">
        <v>13078463.949999999</v>
      </c>
      <c r="HE12">
        <v>76083944.890000001</v>
      </c>
      <c r="HF12">
        <v>76083944.890000001</v>
      </c>
      <c r="HI12">
        <v>76083944.890000001</v>
      </c>
      <c r="HJ12">
        <v>1.01</v>
      </c>
      <c r="HK12">
        <v>1.01</v>
      </c>
      <c r="HM12">
        <v>76083944.890000001</v>
      </c>
      <c r="HO12">
        <v>76083944.890000001</v>
      </c>
      <c r="HP12">
        <v>169081996.59</v>
      </c>
      <c r="HQ12">
        <v>6902214.1900000004</v>
      </c>
      <c r="HR12">
        <v>2350703.09</v>
      </c>
      <c r="IG12">
        <v>178334913.87</v>
      </c>
      <c r="IJ12">
        <v>29654655.890000001</v>
      </c>
      <c r="IK12">
        <v>27587637.93</v>
      </c>
      <c r="IL12">
        <v>31329076.57</v>
      </c>
      <c r="IM12">
        <v>16821608.359999999</v>
      </c>
      <c r="IU12">
        <v>105392978.75</v>
      </c>
      <c r="IV12">
        <v>72941935.120000005</v>
      </c>
      <c r="IW12">
        <v>326720000</v>
      </c>
      <c r="IX12">
        <v>3578390.4</v>
      </c>
      <c r="JD12">
        <v>330298390.39999998</v>
      </c>
      <c r="JE12">
        <v>1361547.23</v>
      </c>
      <c r="JF12">
        <v>344970000</v>
      </c>
      <c r="JL12">
        <v>346331547.23000002</v>
      </c>
      <c r="JM12">
        <v>-16033156.83</v>
      </c>
      <c r="JY12">
        <v>400000</v>
      </c>
      <c r="KB12">
        <v>400000</v>
      </c>
      <c r="KC12">
        <v>-400000</v>
      </c>
      <c r="KD12">
        <v>-769901.3</v>
      </c>
      <c r="KG12">
        <v>55738876.990000002</v>
      </c>
      <c r="KH12">
        <v>8898790.4299999997</v>
      </c>
      <c r="KI12">
        <v>64637667.420000002</v>
      </c>
      <c r="KJ12">
        <v>76083944.890000001</v>
      </c>
      <c r="KK12">
        <v>498454.08</v>
      </c>
      <c r="KL12">
        <v>1780059.2</v>
      </c>
      <c r="KM12">
        <v>579999.96</v>
      </c>
      <c r="KN12">
        <v>427320.03</v>
      </c>
      <c r="KS12">
        <v>505095.31</v>
      </c>
      <c r="KT12">
        <v>769901.3</v>
      </c>
      <c r="KU12">
        <v>-3578390.4</v>
      </c>
      <c r="KV12">
        <v>-282200.33</v>
      </c>
      <c r="KW12">
        <v>-78248.850000000006</v>
      </c>
      <c r="KX12">
        <v>-3209077.82</v>
      </c>
      <c r="KY12">
        <v>-16433206.609999999</v>
      </c>
      <c r="KZ12">
        <v>7188911.1799999997</v>
      </c>
      <c r="LB12">
        <v>6292761.2599999998</v>
      </c>
      <c r="LE12">
        <v>72941935.120000005</v>
      </c>
      <c r="LI12">
        <v>64637667.420000002</v>
      </c>
      <c r="LJ12">
        <v>8898790.4299999997</v>
      </c>
      <c r="LO12">
        <v>55738876.990000002</v>
      </c>
      <c r="MK12" t="s">
        <v>749</v>
      </c>
      <c r="ML12" t="s">
        <v>750</v>
      </c>
      <c r="MN12" t="s">
        <v>751</v>
      </c>
      <c r="MU12">
        <v>9363113.9299999997</v>
      </c>
      <c r="MV12">
        <v>1994912.09</v>
      </c>
      <c r="MW12">
        <v>10719483.27</v>
      </c>
      <c r="MZ12">
        <v>0</v>
      </c>
      <c r="PA12">
        <v>50753274.700000003</v>
      </c>
      <c r="PB12">
        <v>13884392.720000001</v>
      </c>
      <c r="PH12">
        <v>64637667.420000002</v>
      </c>
      <c r="QE12">
        <v>-147991.60999999999</v>
      </c>
      <c r="QV12">
        <v>-18662.189999999999</v>
      </c>
      <c r="QW12">
        <v>3404495.47</v>
      </c>
      <c r="QX12">
        <v>3237841.67</v>
      </c>
      <c r="QY12">
        <v>521529.9</v>
      </c>
      <c r="RA12">
        <v>2716311.77</v>
      </c>
      <c r="RB12">
        <v>0</v>
      </c>
      <c r="RC12">
        <v>498454.08</v>
      </c>
      <c r="RI12">
        <v>25522.79</v>
      </c>
      <c r="RK12">
        <v>841363.85</v>
      </c>
      <c r="RL12">
        <v>33678.33</v>
      </c>
      <c r="RP12">
        <v>14232115.949999999</v>
      </c>
      <c r="RQ12">
        <v>8.68</v>
      </c>
      <c r="RR12">
        <v>17443660.390000001</v>
      </c>
      <c r="RS12">
        <v>8094983.2300000004</v>
      </c>
      <c r="RT12">
        <v>633067.92000000004</v>
      </c>
      <c r="RU12">
        <v>903091.09</v>
      </c>
      <c r="RY12">
        <v>2791694.4</v>
      </c>
      <c r="RZ12">
        <v>15</v>
      </c>
      <c r="SE12">
        <v>-360449.18</v>
      </c>
      <c r="SF12">
        <v>13078463.949999999</v>
      </c>
      <c r="SG12">
        <v>31933963.309999999</v>
      </c>
      <c r="SH12">
        <v>11164332.08</v>
      </c>
      <c r="SI12">
        <v>6823216.6200000001</v>
      </c>
      <c r="SJ12">
        <v>29804780.210000001</v>
      </c>
      <c r="SK12">
        <v>25463664.75</v>
      </c>
      <c r="SM12">
        <v>280000</v>
      </c>
      <c r="SN12" t="s">
        <v>753</v>
      </c>
      <c r="SO12" t="s">
        <v>753</v>
      </c>
      <c r="SP12" t="s">
        <v>753</v>
      </c>
      <c r="SQ12" t="s">
        <v>753</v>
      </c>
      <c r="SR12" t="s">
        <v>753</v>
      </c>
      <c r="SS12" t="s">
        <v>753</v>
      </c>
      <c r="ST12" t="s">
        <v>753</v>
      </c>
      <c r="SU12" t="s">
        <v>753</v>
      </c>
      <c r="SV12" t="s">
        <v>753</v>
      </c>
      <c r="SW12" t="s">
        <v>753</v>
      </c>
      <c r="SX12" t="s">
        <v>753</v>
      </c>
      <c r="SY12" t="s">
        <v>753</v>
      </c>
      <c r="SZ12" t="s">
        <v>753</v>
      </c>
      <c r="TA12" t="s">
        <v>753</v>
      </c>
      <c r="TB12" t="s">
        <v>753</v>
      </c>
      <c r="TC12" t="s">
        <v>753</v>
      </c>
      <c r="TD12" t="s">
        <v>753</v>
      </c>
      <c r="TE12" t="s">
        <v>753</v>
      </c>
      <c r="TF12" t="s">
        <v>753</v>
      </c>
      <c r="TG12" t="s">
        <v>753</v>
      </c>
      <c r="TH12" t="s">
        <v>753</v>
      </c>
      <c r="TI12" t="s">
        <v>849</v>
      </c>
      <c r="TJ12" t="s">
        <v>755</v>
      </c>
      <c r="TK12">
        <v>125867700</v>
      </c>
      <c r="TL12" t="s">
        <v>753</v>
      </c>
      <c r="TM12" t="s">
        <v>753</v>
      </c>
      <c r="TN12" t="s">
        <v>757</v>
      </c>
      <c r="TO12">
        <v>16987500</v>
      </c>
      <c r="TP12" t="s">
        <v>753</v>
      </c>
      <c r="TQ12" t="s">
        <v>753</v>
      </c>
      <c r="TR12" t="s">
        <v>758</v>
      </c>
      <c r="TS12">
        <v>11671000</v>
      </c>
      <c r="TT12" t="s">
        <v>753</v>
      </c>
      <c r="TU12" t="s">
        <v>753</v>
      </c>
      <c r="TV12" t="s">
        <v>756</v>
      </c>
      <c r="TW12">
        <v>9261300</v>
      </c>
      <c r="TX12" t="s">
        <v>753</v>
      </c>
      <c r="TY12" t="s">
        <v>753</v>
      </c>
      <c r="TZ12" t="s">
        <v>759</v>
      </c>
      <c r="UA12">
        <v>144389.18</v>
      </c>
      <c r="UB12" t="s">
        <v>753</v>
      </c>
      <c r="UC12" t="s">
        <v>753</v>
      </c>
      <c r="UD12" t="s">
        <v>850</v>
      </c>
      <c r="UE12" t="s">
        <v>761</v>
      </c>
      <c r="UF12">
        <v>48836100</v>
      </c>
      <c r="UG12" t="s">
        <v>753</v>
      </c>
      <c r="UH12" t="s">
        <v>753</v>
      </c>
      <c r="UI12" t="s">
        <v>762</v>
      </c>
      <c r="UJ12">
        <v>41221200</v>
      </c>
      <c r="UK12" t="s">
        <v>753</v>
      </c>
      <c r="UL12" t="s">
        <v>753</v>
      </c>
      <c r="UM12" t="s">
        <v>763</v>
      </c>
      <c r="UN12">
        <v>29021600</v>
      </c>
      <c r="UO12" t="s">
        <v>753</v>
      </c>
      <c r="UP12" t="s">
        <v>753</v>
      </c>
      <c r="UQ12" t="s">
        <v>764</v>
      </c>
      <c r="UR12">
        <v>19194400</v>
      </c>
      <c r="US12" t="s">
        <v>753</v>
      </c>
      <c r="UT12" t="s">
        <v>753</v>
      </c>
      <c r="UU12" t="s">
        <v>816</v>
      </c>
      <c r="UV12">
        <v>10898900</v>
      </c>
      <c r="UW12" t="s">
        <v>753</v>
      </c>
      <c r="UX12" t="s">
        <v>753</v>
      </c>
      <c r="UY12">
        <v>10898900</v>
      </c>
      <c r="UZ12">
        <v>36406924.609999999</v>
      </c>
      <c r="VA12">
        <v>82.8</v>
      </c>
      <c r="VB12">
        <v>0</v>
      </c>
      <c r="VC12">
        <v>5741468.29</v>
      </c>
      <c r="VD12">
        <v>13.06</v>
      </c>
      <c r="VE12">
        <v>0</v>
      </c>
      <c r="VF12">
        <v>1255180</v>
      </c>
      <c r="VG12">
        <v>2.85</v>
      </c>
      <c r="VH12">
        <v>0</v>
      </c>
      <c r="VI12">
        <v>566599</v>
      </c>
      <c r="VJ12">
        <v>1.28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161044524.28</v>
      </c>
      <c r="VQ12">
        <v>75218082.549999997</v>
      </c>
      <c r="VR12">
        <v>267597656.44</v>
      </c>
      <c r="VS12">
        <v>79121</v>
      </c>
      <c r="VT12">
        <v>6973723.5999999996</v>
      </c>
      <c r="VU12">
        <v>1215229.9099999999</v>
      </c>
      <c r="VV12">
        <v>337820000</v>
      </c>
      <c r="VW12">
        <v>62423619.210000001</v>
      </c>
      <c r="VX12">
        <v>42865685.909999996</v>
      </c>
      <c r="VY12">
        <v>1191469.24</v>
      </c>
      <c r="VZ12">
        <v>21516488.84</v>
      </c>
      <c r="WA12">
        <v>18398380.57</v>
      </c>
      <c r="WD12">
        <v>3625000.04</v>
      </c>
      <c r="WI12">
        <v>14232115.949999999</v>
      </c>
      <c r="WJ12">
        <v>8714244.4800000004</v>
      </c>
      <c r="WK12">
        <v>4470700.8100000005</v>
      </c>
      <c r="WL12">
        <v>46134988</v>
      </c>
      <c r="WN12">
        <v>1157364.26</v>
      </c>
      <c r="WP12">
        <v>18593493.850000001</v>
      </c>
      <c r="WU12">
        <v>2578086.8199999998</v>
      </c>
      <c r="WV12">
        <v>552963.82999999996</v>
      </c>
      <c r="XN12">
        <v>2396611.92</v>
      </c>
      <c r="XT12">
        <v>25522.79</v>
      </c>
      <c r="XU12">
        <v>-2396611.92</v>
      </c>
    </row>
    <row r="13" spans="1:697" x14ac:dyDescent="0.25">
      <c r="A13" t="s">
        <v>730</v>
      </c>
      <c r="B13">
        <v>20200809</v>
      </c>
      <c r="C13">
        <v>20201231</v>
      </c>
      <c r="D13" t="s">
        <v>720</v>
      </c>
      <c r="E13">
        <v>119182776.93000001</v>
      </c>
      <c r="G13">
        <v>6961548.4299999997</v>
      </c>
      <c r="H13">
        <v>206480252.49000001</v>
      </c>
      <c r="I13">
        <v>2616738.71</v>
      </c>
      <c r="J13">
        <v>1573871.56</v>
      </c>
      <c r="N13">
        <v>122725252.76000001</v>
      </c>
      <c r="AA13">
        <v>3673859.58</v>
      </c>
      <c r="AD13">
        <v>463214300.45999998</v>
      </c>
      <c r="AL13">
        <v>223904477.36000001</v>
      </c>
      <c r="AN13">
        <v>18946196.719999999</v>
      </c>
      <c r="AR13">
        <v>4576639.8499999996</v>
      </c>
      <c r="AU13">
        <v>17035312.890000001</v>
      </c>
      <c r="AV13">
        <v>4649981.2699999996</v>
      </c>
      <c r="AX13">
        <v>8834722.5899999999</v>
      </c>
      <c r="BA13">
        <v>277947330.68000001</v>
      </c>
      <c r="BX13">
        <v>741161631.13999999</v>
      </c>
      <c r="BY13">
        <v>47250000</v>
      </c>
      <c r="CB13">
        <v>120674605.25</v>
      </c>
      <c r="CD13">
        <v>22134726.609999999</v>
      </c>
      <c r="CE13">
        <v>13462691.67</v>
      </c>
      <c r="CI13">
        <v>931125.08</v>
      </c>
      <c r="CX13">
        <v>6608302.79</v>
      </c>
      <c r="DA13">
        <v>215144341.80000001</v>
      </c>
      <c r="DI13">
        <v>8674152.1400000006</v>
      </c>
      <c r="DM13">
        <v>8674152.1400000006</v>
      </c>
      <c r="EG13">
        <v>223818493.94</v>
      </c>
      <c r="EH13">
        <v>53102384</v>
      </c>
      <c r="EK13">
        <v>320536602.80000001</v>
      </c>
      <c r="EL13">
        <v>9606867.0099999998</v>
      </c>
      <c r="EM13">
        <v>134097283.39</v>
      </c>
      <c r="EV13">
        <v>517343137.19999999</v>
      </c>
      <c r="EX13">
        <v>517343137.19999999</v>
      </c>
      <c r="FA13">
        <v>741161631.13999999</v>
      </c>
      <c r="FB13">
        <v>638612014.94000006</v>
      </c>
      <c r="FC13">
        <v>638612014.94000006</v>
      </c>
      <c r="FR13">
        <v>516949378.50999999</v>
      </c>
      <c r="FS13">
        <v>398089276.81999999</v>
      </c>
      <c r="FW13">
        <v>4913705.6500000004</v>
      </c>
      <c r="FX13">
        <v>19256653.120000001</v>
      </c>
      <c r="FY13">
        <v>33052157.23</v>
      </c>
      <c r="FZ13">
        <v>3476292.64</v>
      </c>
      <c r="GA13">
        <v>-4858505.46</v>
      </c>
      <c r="GM13">
        <v>422712.34</v>
      </c>
      <c r="GP13">
        <v>-9147.77</v>
      </c>
      <c r="GQ13">
        <v>12456087.210000001</v>
      </c>
      <c r="GT13">
        <v>134532288.21000001</v>
      </c>
      <c r="GU13">
        <v>20793.97</v>
      </c>
      <c r="GV13">
        <v>794391.75</v>
      </c>
      <c r="GZ13">
        <v>133758690.43000001</v>
      </c>
      <c r="HA13">
        <v>15995997.939999999</v>
      </c>
      <c r="HE13">
        <v>117762692.48999999</v>
      </c>
      <c r="HF13">
        <v>117762692.48999999</v>
      </c>
      <c r="HI13">
        <v>117762692.48999999</v>
      </c>
      <c r="HJ13">
        <v>2.23</v>
      </c>
      <c r="HK13">
        <v>2.23</v>
      </c>
      <c r="HM13">
        <v>117762692.48999999</v>
      </c>
      <c r="HO13">
        <v>117762692.48999999</v>
      </c>
      <c r="HP13">
        <v>527765017.47000003</v>
      </c>
      <c r="HR13">
        <v>17016144.609999999</v>
      </c>
      <c r="IG13">
        <v>544781162.08000004</v>
      </c>
      <c r="IJ13">
        <v>187879823.03999999</v>
      </c>
      <c r="IK13">
        <v>232031522.53999999</v>
      </c>
      <c r="IL13">
        <v>41261454.049999997</v>
      </c>
      <c r="IM13">
        <v>30673606.960000001</v>
      </c>
      <c r="IU13">
        <v>491846406.58999997</v>
      </c>
      <c r="IV13">
        <v>52934755.490000002</v>
      </c>
      <c r="IX13">
        <v>422712.34</v>
      </c>
      <c r="IY13">
        <v>9697.5499999999993</v>
      </c>
      <c r="JA13">
        <v>212000000</v>
      </c>
      <c r="JD13">
        <v>212432409.88999999</v>
      </c>
      <c r="JE13">
        <v>80447496.200000003</v>
      </c>
      <c r="JI13">
        <v>212000000</v>
      </c>
      <c r="JL13">
        <v>292447496.19999999</v>
      </c>
      <c r="JM13">
        <v>-80015086.310000002</v>
      </c>
      <c r="JN13">
        <v>88680000</v>
      </c>
      <c r="JP13">
        <v>50000000</v>
      </c>
      <c r="JU13">
        <v>138680000</v>
      </c>
      <c r="JV13">
        <v>2750000</v>
      </c>
      <c r="JW13">
        <v>484973.61</v>
      </c>
      <c r="JY13">
        <v>2343396.23</v>
      </c>
      <c r="KB13">
        <v>5578369.8399999999</v>
      </c>
      <c r="KC13">
        <v>133101630.16</v>
      </c>
      <c r="KD13">
        <v>-2405308.37</v>
      </c>
      <c r="KG13">
        <v>103615990.97</v>
      </c>
      <c r="KH13">
        <v>15566785.960000001</v>
      </c>
      <c r="KI13">
        <v>119182776.93000001</v>
      </c>
      <c r="KJ13">
        <v>117762692.48999999</v>
      </c>
      <c r="KK13">
        <v>4858505.46</v>
      </c>
      <c r="KL13">
        <v>24726336.510000002</v>
      </c>
      <c r="KM13">
        <v>154840.25</v>
      </c>
      <c r="KN13">
        <v>4116611.91</v>
      </c>
      <c r="KQ13">
        <v>9147.77</v>
      </c>
      <c r="KR13">
        <v>594391.53</v>
      </c>
      <c r="KT13">
        <v>2890281.98</v>
      </c>
      <c r="KU13">
        <v>-422712.34</v>
      </c>
      <c r="KV13">
        <v>-126457.26</v>
      </c>
      <c r="KX13">
        <v>-41689248.189999998</v>
      </c>
      <c r="KY13">
        <v>-100732074.59999999</v>
      </c>
      <c r="KZ13">
        <v>32726676.93</v>
      </c>
      <c r="LB13">
        <v>4391510</v>
      </c>
      <c r="LE13">
        <v>52934755.490000002</v>
      </c>
      <c r="LI13">
        <v>119182776.93000001</v>
      </c>
      <c r="LJ13">
        <v>15566785.960000001</v>
      </c>
      <c r="LO13">
        <v>103615990.97</v>
      </c>
      <c r="MK13" t="s">
        <v>766</v>
      </c>
      <c r="ML13" t="s">
        <v>767</v>
      </c>
      <c r="MN13" t="s">
        <v>751</v>
      </c>
      <c r="MU13">
        <v>22130474.579999998</v>
      </c>
      <c r="MV13">
        <v>46216544.150000006</v>
      </c>
      <c r="MW13">
        <v>60318174.549999997</v>
      </c>
      <c r="PA13">
        <v>105720078.19</v>
      </c>
      <c r="PB13">
        <v>13462698.74</v>
      </c>
      <c r="PH13">
        <v>119182776.93000001</v>
      </c>
      <c r="PI13">
        <v>47250000</v>
      </c>
      <c r="PP13">
        <v>47250000</v>
      </c>
      <c r="PY13">
        <v>47250000</v>
      </c>
      <c r="QC13">
        <v>-9147.77</v>
      </c>
      <c r="QE13">
        <v>12456087.210000001</v>
      </c>
      <c r="QI13">
        <v>422712.34</v>
      </c>
      <c r="QV13">
        <v>-773597.78</v>
      </c>
      <c r="QW13">
        <v>-4391510</v>
      </c>
      <c r="QX13">
        <v>7704544</v>
      </c>
      <c r="QY13">
        <v>1825899.26</v>
      </c>
      <c r="RA13">
        <v>5878644.7400000002</v>
      </c>
      <c r="RB13">
        <v>0</v>
      </c>
      <c r="RC13">
        <v>4858505.46</v>
      </c>
      <c r="RH13">
        <v>484973.61</v>
      </c>
      <c r="RI13">
        <v>72466.960000000006</v>
      </c>
      <c r="RK13">
        <v>2405308.37</v>
      </c>
      <c r="RL13">
        <v>631764.69999999995</v>
      </c>
      <c r="RM13">
        <v>26712.92</v>
      </c>
      <c r="RP13">
        <v>49628534.539999999</v>
      </c>
      <c r="RQ13">
        <v>7.77</v>
      </c>
      <c r="RR13">
        <v>9946342.9100000001</v>
      </c>
      <c r="RS13">
        <v>19108916.199999999</v>
      </c>
      <c r="RU13">
        <v>1953644.12</v>
      </c>
      <c r="RX13">
        <v>2946374.35</v>
      </c>
      <c r="RZ13">
        <v>15</v>
      </c>
      <c r="SE13">
        <v>-126457.26</v>
      </c>
      <c r="SF13">
        <v>15995997.939999999</v>
      </c>
      <c r="SG13">
        <v>237818010.72999999</v>
      </c>
      <c r="SH13">
        <v>22134726.609999999</v>
      </c>
      <c r="SI13">
        <v>16386263.220000001</v>
      </c>
      <c r="SJ13">
        <v>219231342.25</v>
      </c>
      <c r="SK13">
        <v>213482878.86000001</v>
      </c>
      <c r="TI13" t="s">
        <v>851</v>
      </c>
      <c r="TJ13" t="s">
        <v>770</v>
      </c>
      <c r="TK13">
        <v>342717376.24000001</v>
      </c>
      <c r="TL13">
        <v>235893304.13</v>
      </c>
      <c r="TM13">
        <v>106824072.11</v>
      </c>
      <c r="TN13" t="s">
        <v>771</v>
      </c>
      <c r="TO13">
        <v>239856774.16999999</v>
      </c>
      <c r="TP13">
        <v>122751177.34999999</v>
      </c>
      <c r="TQ13">
        <v>117105596.81999999</v>
      </c>
      <c r="TR13" t="s">
        <v>772</v>
      </c>
      <c r="TS13">
        <v>36120508.280000001</v>
      </c>
      <c r="TT13">
        <v>23365157.73</v>
      </c>
      <c r="TU13">
        <v>12755350.550000001</v>
      </c>
      <c r="TV13" t="s">
        <v>759</v>
      </c>
      <c r="TW13">
        <v>10288249.439999999</v>
      </c>
      <c r="TX13">
        <v>7019664.5499999998</v>
      </c>
      <c r="TY13">
        <v>3268584.89</v>
      </c>
      <c r="TZ13" t="s">
        <v>773</v>
      </c>
      <c r="UA13">
        <v>9629106.8100000005</v>
      </c>
      <c r="UB13">
        <v>9059973.0600000005</v>
      </c>
      <c r="UC13">
        <v>569133.75</v>
      </c>
      <c r="UD13" t="s">
        <v>852</v>
      </c>
      <c r="UE13" t="s">
        <v>762</v>
      </c>
      <c r="UF13">
        <v>375520200</v>
      </c>
      <c r="UI13" t="s">
        <v>761</v>
      </c>
      <c r="UJ13">
        <v>126023000</v>
      </c>
      <c r="UM13" t="s">
        <v>776</v>
      </c>
      <c r="UN13">
        <v>70375000</v>
      </c>
      <c r="UQ13" t="s">
        <v>775</v>
      </c>
      <c r="UR13">
        <v>39127100</v>
      </c>
      <c r="UU13" t="s">
        <v>777</v>
      </c>
      <c r="UV13">
        <v>17278500</v>
      </c>
      <c r="UZ13">
        <v>209942102.54999998</v>
      </c>
      <c r="VA13">
        <v>99.59</v>
      </c>
      <c r="VB13">
        <v>0</v>
      </c>
      <c r="VC13">
        <v>619926.62</v>
      </c>
      <c r="VD13">
        <v>0.28999999999999998</v>
      </c>
      <c r="VE13">
        <v>0</v>
      </c>
      <c r="VF13">
        <v>153241.96</v>
      </c>
      <c r="VG13">
        <v>7.0000000000000007E-2</v>
      </c>
      <c r="VH13">
        <v>0</v>
      </c>
      <c r="VI13">
        <v>98865</v>
      </c>
      <c r="VJ13">
        <v>0.05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640102735.13999999</v>
      </c>
      <c r="VQ13">
        <v>64402605.25</v>
      </c>
      <c r="VR13">
        <v>586522744.98000002</v>
      </c>
      <c r="VT13">
        <v>33119655.940000001</v>
      </c>
      <c r="VU13">
        <v>45340888.030000001</v>
      </c>
      <c r="VV13">
        <v>30000000</v>
      </c>
      <c r="VW13">
        <v>90648758.189999998</v>
      </c>
      <c r="VX13">
        <v>205801309.50999999</v>
      </c>
      <c r="VY13">
        <v>806259.06</v>
      </c>
      <c r="VZ13">
        <v>90007413.870000005</v>
      </c>
      <c r="WA13">
        <v>97255415.269999996</v>
      </c>
      <c r="WD13">
        <v>4202008.1399999997</v>
      </c>
      <c r="WH13">
        <v>484973.61</v>
      </c>
      <c r="WI13">
        <v>49628534.539999999</v>
      </c>
      <c r="WJ13">
        <v>4082890.4</v>
      </c>
      <c r="WK13">
        <v>4333883.6400000006</v>
      </c>
      <c r="WL13">
        <v>213441800.91999999</v>
      </c>
      <c r="WN13">
        <v>2616738.71</v>
      </c>
      <c r="WP13">
        <v>223904477.36000001</v>
      </c>
      <c r="WQ13">
        <v>18946196.719999999</v>
      </c>
      <c r="WU13">
        <v>120674605.25</v>
      </c>
      <c r="WV13">
        <v>931125.08</v>
      </c>
      <c r="XN13">
        <v>3674253.05</v>
      </c>
      <c r="XT13">
        <v>-72466.960000000006</v>
      </c>
      <c r="XU13">
        <v>-3674253.05</v>
      </c>
    </row>
    <row r="14" spans="1:697" x14ac:dyDescent="0.25">
      <c r="A14" t="s">
        <v>731</v>
      </c>
      <c r="B14">
        <v>20200809</v>
      </c>
      <c r="C14">
        <v>20201231</v>
      </c>
      <c r="D14" t="s">
        <v>721</v>
      </c>
      <c r="E14">
        <v>161254389.09999999</v>
      </c>
      <c r="G14">
        <v>2416450</v>
      </c>
      <c r="H14">
        <v>251609172.47999999</v>
      </c>
      <c r="I14">
        <v>3042701.94</v>
      </c>
      <c r="J14">
        <v>10030466.050000001</v>
      </c>
      <c r="K14">
        <v>32790091.949999999</v>
      </c>
      <c r="N14">
        <v>137266546.97</v>
      </c>
      <c r="AA14">
        <v>307124.37</v>
      </c>
      <c r="AD14">
        <v>598716942.86000001</v>
      </c>
      <c r="AJ14">
        <v>15638358.560000001</v>
      </c>
      <c r="AL14">
        <v>79222254.810000002</v>
      </c>
      <c r="AR14">
        <v>2681381.08</v>
      </c>
      <c r="AU14">
        <v>881867.09</v>
      </c>
      <c r="AV14">
        <v>10491249.27</v>
      </c>
      <c r="AX14">
        <v>1921032.8</v>
      </c>
      <c r="BA14">
        <v>110836143.61</v>
      </c>
      <c r="BX14">
        <v>709553086.47000003</v>
      </c>
      <c r="BY14">
        <v>10013750</v>
      </c>
      <c r="CA14">
        <v>5625700</v>
      </c>
      <c r="CB14">
        <v>76431522.939999998</v>
      </c>
      <c r="CD14">
        <v>10429913.16</v>
      </c>
      <c r="CE14">
        <v>16081457.1</v>
      </c>
      <c r="CX14">
        <v>4715705.03</v>
      </c>
      <c r="DA14">
        <v>184771924.02000001</v>
      </c>
      <c r="DH14">
        <v>303443.98</v>
      </c>
      <c r="DI14">
        <v>3443037.5</v>
      </c>
      <c r="DM14">
        <v>3746481.48</v>
      </c>
      <c r="EG14">
        <v>188518405.5</v>
      </c>
      <c r="EH14">
        <v>90405000</v>
      </c>
      <c r="EK14">
        <v>197166972.11000001</v>
      </c>
      <c r="EL14">
        <v>28163842.489999998</v>
      </c>
      <c r="EM14">
        <v>203711629.75999999</v>
      </c>
      <c r="EV14">
        <v>519447444.36000001</v>
      </c>
      <c r="EW14">
        <v>1587236.61</v>
      </c>
      <c r="EX14">
        <v>521034680.97000003</v>
      </c>
      <c r="FA14">
        <v>709553086.47000003</v>
      </c>
      <c r="FB14">
        <v>307581232.54000002</v>
      </c>
      <c r="FC14">
        <v>307581232.54000002</v>
      </c>
      <c r="FR14">
        <v>256730531.31</v>
      </c>
      <c r="FS14">
        <v>151222318.36000001</v>
      </c>
      <c r="FW14">
        <v>3243545.68</v>
      </c>
      <c r="FX14">
        <v>31451413.449999999</v>
      </c>
      <c r="FY14">
        <v>21469124.190000001</v>
      </c>
      <c r="FZ14">
        <v>245621.2</v>
      </c>
      <c r="GA14">
        <v>-4199119.37</v>
      </c>
      <c r="GM14">
        <v>29031.33</v>
      </c>
      <c r="GP14">
        <v>-277202.98</v>
      </c>
      <c r="GQ14">
        <v>13949854.560000001</v>
      </c>
      <c r="GT14">
        <v>64552384.140000001</v>
      </c>
      <c r="GU14">
        <v>179145.41</v>
      </c>
      <c r="GV14">
        <v>5004.42</v>
      </c>
      <c r="GZ14">
        <v>64726525.130000003</v>
      </c>
      <c r="HA14">
        <v>3122556.13</v>
      </c>
      <c r="HE14">
        <v>61603969</v>
      </c>
      <c r="HF14">
        <v>61603969</v>
      </c>
      <c r="HH14">
        <v>-122934.06</v>
      </c>
      <c r="HI14">
        <v>61726903.060000002</v>
      </c>
      <c r="HJ14">
        <v>0.8</v>
      </c>
      <c r="HK14">
        <v>0.8</v>
      </c>
      <c r="HM14">
        <v>61603969</v>
      </c>
      <c r="HN14">
        <v>-122934.06</v>
      </c>
      <c r="HO14">
        <v>61726903.060000002</v>
      </c>
      <c r="HP14">
        <v>258753329.56</v>
      </c>
      <c r="HQ14">
        <v>8684851.1300000008</v>
      </c>
      <c r="HR14">
        <v>49838118.439999998</v>
      </c>
      <c r="IG14">
        <v>317276299.13</v>
      </c>
      <c r="IJ14">
        <v>138404472.71000001</v>
      </c>
      <c r="IK14">
        <v>67746664.049999997</v>
      </c>
      <c r="IL14">
        <v>25354809.609999999</v>
      </c>
      <c r="IM14">
        <v>69973872.340000004</v>
      </c>
      <c r="IU14">
        <v>301479818.70999998</v>
      </c>
      <c r="IV14">
        <v>15796480.42</v>
      </c>
      <c r="IW14">
        <v>680000</v>
      </c>
      <c r="IX14">
        <v>4372.63</v>
      </c>
      <c r="IY14">
        <v>235426.98</v>
      </c>
      <c r="JD14">
        <v>919799.61</v>
      </c>
      <c r="JE14">
        <v>10673424.6</v>
      </c>
      <c r="JL14">
        <v>10673424.6</v>
      </c>
      <c r="JM14">
        <v>-9753624.9900000002</v>
      </c>
      <c r="JN14">
        <v>108040000</v>
      </c>
      <c r="JP14">
        <v>41419961.530000001</v>
      </c>
      <c r="JU14">
        <v>149459961.53</v>
      </c>
      <c r="JV14">
        <v>31419961.530000001</v>
      </c>
      <c r="JW14">
        <v>31360943.25</v>
      </c>
      <c r="KB14">
        <v>62780904.780000001</v>
      </c>
      <c r="KC14">
        <v>86679056.75</v>
      </c>
      <c r="KG14">
        <v>92721912.180000007</v>
      </c>
      <c r="KH14">
        <v>62398402.32</v>
      </c>
      <c r="KI14">
        <v>155120314.5</v>
      </c>
      <c r="KJ14">
        <v>61603969</v>
      </c>
      <c r="KK14">
        <v>19226915.77</v>
      </c>
      <c r="KL14">
        <v>8137630.2199999997</v>
      </c>
      <c r="KM14">
        <v>876590.1</v>
      </c>
      <c r="KN14">
        <v>576244.25</v>
      </c>
      <c r="KQ14">
        <v>277202.98</v>
      </c>
      <c r="KR14">
        <v>1936.37</v>
      </c>
      <c r="KT14">
        <v>614693.25</v>
      </c>
      <c r="KU14">
        <v>-29031.33</v>
      </c>
      <c r="KV14">
        <v>-5438194.4199999999</v>
      </c>
      <c r="KW14">
        <v>174291.56</v>
      </c>
      <c r="KX14">
        <v>7674491.46</v>
      </c>
      <c r="KY14">
        <v>-90258763.859999999</v>
      </c>
      <c r="KZ14">
        <v>11000505.07</v>
      </c>
      <c r="LB14">
        <v>1358000</v>
      </c>
      <c r="LE14">
        <v>15796480.42</v>
      </c>
      <c r="LI14">
        <v>155120314.5</v>
      </c>
      <c r="LJ14">
        <v>62398402.32</v>
      </c>
      <c r="LO14">
        <v>92721912.180000007</v>
      </c>
      <c r="MK14" t="s">
        <v>778</v>
      </c>
      <c r="ML14" t="s">
        <v>779</v>
      </c>
      <c r="MN14" t="s">
        <v>751</v>
      </c>
      <c r="MU14">
        <v>19389946.870000001</v>
      </c>
      <c r="MV14">
        <v>839950.31</v>
      </c>
      <c r="MW14">
        <v>91181433.439999998</v>
      </c>
      <c r="MZ14">
        <v>617298.62</v>
      </c>
      <c r="PA14">
        <v>161254389.09999999</v>
      </c>
      <c r="PH14">
        <v>161254389.09999999</v>
      </c>
      <c r="PI14">
        <v>10013750</v>
      </c>
      <c r="PP14">
        <v>10013750</v>
      </c>
      <c r="PY14">
        <v>10013750</v>
      </c>
      <c r="QC14">
        <v>-279139.34999999998</v>
      </c>
      <c r="QE14">
        <v>3960349.66</v>
      </c>
      <c r="QI14">
        <v>3478.23</v>
      </c>
      <c r="QV14">
        <v>196628.89</v>
      </c>
      <c r="QW14">
        <v>-1358000</v>
      </c>
      <c r="QX14">
        <v>2523317.4300000002</v>
      </c>
      <c r="QY14">
        <v>403565.38</v>
      </c>
      <c r="QZ14">
        <v>1800</v>
      </c>
      <c r="RA14">
        <v>2117952.0499999998</v>
      </c>
      <c r="RB14">
        <v>0</v>
      </c>
      <c r="RC14">
        <v>941446.66</v>
      </c>
      <c r="RH14">
        <v>562157.63</v>
      </c>
      <c r="RI14">
        <v>434480.71</v>
      </c>
      <c r="RL14">
        <v>117944.28</v>
      </c>
      <c r="RP14">
        <v>29871592.66</v>
      </c>
      <c r="RQ14">
        <v>9.7100000000000009</v>
      </c>
      <c r="RR14">
        <v>17101670.210000001</v>
      </c>
      <c r="RS14">
        <v>14440038.470000001</v>
      </c>
      <c r="RT14">
        <v>747238.1</v>
      </c>
      <c r="RU14">
        <v>1640152</v>
      </c>
      <c r="RX14">
        <v>1040754.88</v>
      </c>
      <c r="RZ14">
        <v>15</v>
      </c>
      <c r="SE14">
        <v>-5263902.8600000003</v>
      </c>
      <c r="SF14">
        <v>3122556.13</v>
      </c>
      <c r="SG14">
        <v>68290955.200000003</v>
      </c>
      <c r="SH14">
        <v>10427018.76</v>
      </c>
      <c r="SI14">
        <v>9809851.2200000007</v>
      </c>
      <c r="SJ14">
        <v>56354973.939999998</v>
      </c>
      <c r="SK14">
        <v>55737806.399999999</v>
      </c>
      <c r="TI14" t="s">
        <v>853</v>
      </c>
      <c r="TJ14" t="s">
        <v>782</v>
      </c>
      <c r="TK14">
        <v>128961600</v>
      </c>
      <c r="TN14" t="s">
        <v>784</v>
      </c>
      <c r="TO14">
        <v>78214230.219999999</v>
      </c>
      <c r="TP14">
        <v>17016995.27</v>
      </c>
      <c r="TQ14">
        <v>61197234.950000003</v>
      </c>
      <c r="TR14" t="s">
        <v>783</v>
      </c>
      <c r="TS14">
        <v>66681100</v>
      </c>
      <c r="TV14" t="s">
        <v>785</v>
      </c>
      <c r="TW14">
        <v>19341400</v>
      </c>
      <c r="TX14">
        <v>13981200</v>
      </c>
      <c r="TY14">
        <v>5360200</v>
      </c>
      <c r="TZ14" t="s">
        <v>786</v>
      </c>
      <c r="UA14">
        <v>8130707.5800000001</v>
      </c>
      <c r="UB14">
        <v>2851956.83</v>
      </c>
      <c r="UC14">
        <v>5278750.75</v>
      </c>
      <c r="UD14" t="s">
        <v>854</v>
      </c>
      <c r="UE14" t="s">
        <v>763</v>
      </c>
      <c r="UF14">
        <v>135223775.99000001</v>
      </c>
      <c r="UG14">
        <v>67709587.980000004</v>
      </c>
      <c r="UH14">
        <v>67514188.010000005</v>
      </c>
      <c r="UI14" t="s">
        <v>775</v>
      </c>
      <c r="UJ14">
        <v>78281796.459999993</v>
      </c>
      <c r="UK14">
        <v>38192506.390000001</v>
      </c>
      <c r="UL14">
        <v>40089290.07</v>
      </c>
      <c r="UM14" t="s">
        <v>788</v>
      </c>
      <c r="UN14">
        <v>51747331.420000002</v>
      </c>
      <c r="UO14">
        <v>25019432.149999999</v>
      </c>
      <c r="UP14">
        <v>26727899.27</v>
      </c>
      <c r="UQ14" t="s">
        <v>765</v>
      </c>
      <c r="UR14">
        <v>26641138.800000001</v>
      </c>
      <c r="US14">
        <v>12115735.890000001</v>
      </c>
      <c r="UT14">
        <v>14525402.91</v>
      </c>
      <c r="UU14" t="s">
        <v>761</v>
      </c>
      <c r="UV14">
        <v>15687189.869999999</v>
      </c>
      <c r="UW14">
        <v>8185055.9500000002</v>
      </c>
      <c r="UX14">
        <v>7502133.9199999999</v>
      </c>
      <c r="UZ14">
        <v>168337650.11000001</v>
      </c>
      <c r="VA14">
        <v>55</v>
      </c>
      <c r="VB14">
        <v>0</v>
      </c>
      <c r="VC14">
        <v>68035408.430000007</v>
      </c>
      <c r="VD14">
        <v>22.23</v>
      </c>
      <c r="VE14">
        <v>0</v>
      </c>
      <c r="VF14">
        <v>24778293.539999999</v>
      </c>
      <c r="VG14">
        <v>8.1</v>
      </c>
      <c r="VH14">
        <v>0</v>
      </c>
      <c r="VI14">
        <v>44929316.300000004</v>
      </c>
      <c r="VJ14">
        <v>14.67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283330901.63999999</v>
      </c>
      <c r="VQ14">
        <v>54230464.229999997</v>
      </c>
      <c r="VR14">
        <v>692950761.71000004</v>
      </c>
      <c r="VT14">
        <v>13700000</v>
      </c>
      <c r="VV14">
        <v>200000</v>
      </c>
      <c r="VW14">
        <v>121758618.13</v>
      </c>
      <c r="VX14">
        <v>254514688.84</v>
      </c>
      <c r="VY14">
        <v>2999108.9</v>
      </c>
      <c r="VZ14">
        <v>139371384.74000001</v>
      </c>
      <c r="WA14">
        <v>69500041.329999998</v>
      </c>
      <c r="WD14">
        <v>2681381.08</v>
      </c>
      <c r="WH14">
        <v>562157.63</v>
      </c>
      <c r="WI14">
        <v>29871592.66</v>
      </c>
      <c r="WJ14">
        <v>57101434.630000003</v>
      </c>
      <c r="WK14">
        <v>54471495.899999999</v>
      </c>
      <c r="WL14">
        <v>254025622.47999999</v>
      </c>
      <c r="WN14">
        <v>3042701.94</v>
      </c>
      <c r="WP14">
        <v>79222254.810000002</v>
      </c>
      <c r="WU14">
        <v>82057222.939999998</v>
      </c>
      <c r="WV14">
        <v>4372441.16</v>
      </c>
      <c r="XT14">
        <v>434480.71</v>
      </c>
      <c r="XU14">
        <v>-15027796.4</v>
      </c>
      <c r="XX14">
        <v>32790091.949999999</v>
      </c>
    </row>
    <row r="15" spans="1:697" x14ac:dyDescent="0.25">
      <c r="A15" t="s">
        <v>732</v>
      </c>
      <c r="B15">
        <v>20200809</v>
      </c>
      <c r="C15">
        <v>20201231</v>
      </c>
      <c r="D15" t="s">
        <v>722</v>
      </c>
      <c r="E15">
        <v>991096704.14999998</v>
      </c>
      <c r="H15">
        <v>120499685.15000001</v>
      </c>
      <c r="I15">
        <v>13779341.289999999</v>
      </c>
      <c r="J15">
        <v>30863924.050000001</v>
      </c>
      <c r="K15">
        <v>6648888.5099999998</v>
      </c>
      <c r="N15">
        <v>332066752.60000002</v>
      </c>
      <c r="AA15">
        <v>8510561.7699999996</v>
      </c>
      <c r="AD15">
        <v>1652790775.4000001</v>
      </c>
      <c r="AL15">
        <v>481224130.07999998</v>
      </c>
      <c r="AN15">
        <v>41617354</v>
      </c>
      <c r="AR15">
        <v>21911066.190000001</v>
      </c>
      <c r="AU15">
        <v>10382231.529999999</v>
      </c>
      <c r="AV15">
        <v>29968181.850000001</v>
      </c>
      <c r="AX15">
        <v>13396119.16</v>
      </c>
      <c r="BA15">
        <v>598499082.80999994</v>
      </c>
      <c r="BX15">
        <v>2251289858.21</v>
      </c>
      <c r="BY15">
        <v>233552236.16999999</v>
      </c>
      <c r="CA15">
        <v>714540292.80999994</v>
      </c>
      <c r="CB15">
        <v>265307870.38999999</v>
      </c>
      <c r="CD15">
        <v>20334805.539999999</v>
      </c>
      <c r="CE15">
        <v>4650876.3499999996</v>
      </c>
      <c r="CI15">
        <v>35022560.469999999</v>
      </c>
      <c r="CX15">
        <v>146805743.09999999</v>
      </c>
      <c r="DA15">
        <v>1477756655.0899999</v>
      </c>
      <c r="DB15">
        <v>78187091.659999996</v>
      </c>
      <c r="DD15">
        <v>69083955.930000007</v>
      </c>
      <c r="DG15">
        <v>41061548.469999999</v>
      </c>
      <c r="DH15">
        <v>33570371.719999999</v>
      </c>
      <c r="DI15">
        <v>8715136.8399999999</v>
      </c>
      <c r="DM15">
        <v>230618104.62</v>
      </c>
      <c r="EG15">
        <v>1708374759.71</v>
      </c>
      <c r="EH15">
        <v>247580960</v>
      </c>
      <c r="EK15">
        <v>124641029.51000001</v>
      </c>
      <c r="EL15">
        <v>15711362.5</v>
      </c>
      <c r="EM15">
        <v>141365563.84999999</v>
      </c>
      <c r="EO15">
        <v>-11527935.710000001</v>
      </c>
      <c r="EV15">
        <v>517770980.14999998</v>
      </c>
      <c r="EW15">
        <v>25144118.350000001</v>
      </c>
      <c r="EX15">
        <v>542915098.5</v>
      </c>
      <c r="FA15">
        <v>2251289858.21</v>
      </c>
      <c r="FB15">
        <v>2649683751</v>
      </c>
      <c r="FC15">
        <v>2649683751</v>
      </c>
      <c r="FR15">
        <v>2562535294.52</v>
      </c>
      <c r="FS15">
        <v>2326520091.9299998</v>
      </c>
      <c r="FW15">
        <v>6504654.4100000001</v>
      </c>
      <c r="FX15">
        <v>103894595.31999999</v>
      </c>
      <c r="FY15">
        <v>69933143.719999999</v>
      </c>
      <c r="FZ15">
        <v>7290769.4699999997</v>
      </c>
      <c r="GA15">
        <v>-20606441.09</v>
      </c>
      <c r="GM15">
        <v>514330.79</v>
      </c>
      <c r="GQ15">
        <v>2105214.46</v>
      </c>
      <c r="GT15">
        <v>89768001.730000004</v>
      </c>
      <c r="GU15">
        <v>557561.43999999994</v>
      </c>
      <c r="GV15">
        <v>10577576.210000001</v>
      </c>
      <c r="GZ15">
        <v>79747986.959999993</v>
      </c>
      <c r="HA15">
        <v>2815331.8</v>
      </c>
      <c r="HE15">
        <v>76932655.159999996</v>
      </c>
      <c r="HF15">
        <v>76932655.159999996</v>
      </c>
      <c r="HH15">
        <v>14887042.74</v>
      </c>
      <c r="HI15">
        <v>62045612.420000002</v>
      </c>
      <c r="HJ15">
        <v>0.25</v>
      </c>
      <c r="HK15">
        <v>0.25</v>
      </c>
      <c r="HL15">
        <v>-8731809.8300000001</v>
      </c>
      <c r="HM15">
        <v>68200845.329999998</v>
      </c>
      <c r="HN15">
        <v>13533781.65</v>
      </c>
      <c r="HO15">
        <v>54667063.68</v>
      </c>
      <c r="HP15">
        <v>2097675289.48</v>
      </c>
      <c r="HQ15">
        <v>33864451.890000001</v>
      </c>
      <c r="HR15">
        <v>81339514.150000006</v>
      </c>
      <c r="IG15">
        <v>2212879255.52</v>
      </c>
      <c r="IJ15">
        <v>1700498042.1900001</v>
      </c>
      <c r="IK15">
        <v>176483717.15000001</v>
      </c>
      <c r="IL15">
        <v>17969354.27</v>
      </c>
      <c r="IM15">
        <v>233418470.22</v>
      </c>
      <c r="IU15">
        <v>2128369583.8299999</v>
      </c>
      <c r="IV15">
        <v>84509671.689999998</v>
      </c>
      <c r="IX15">
        <v>514330.79</v>
      </c>
      <c r="IY15">
        <v>371400</v>
      </c>
      <c r="JA15">
        <v>548350000</v>
      </c>
      <c r="JD15">
        <v>549235730.78999996</v>
      </c>
      <c r="JE15">
        <v>83928021.239999995</v>
      </c>
      <c r="JF15">
        <v>1241889.17</v>
      </c>
      <c r="JI15">
        <v>548350000</v>
      </c>
      <c r="JL15">
        <v>633519910.40999997</v>
      </c>
      <c r="JM15">
        <v>-84284179.620000005</v>
      </c>
      <c r="JN15">
        <v>2096117.6</v>
      </c>
      <c r="JO15">
        <v>2096117.6</v>
      </c>
      <c r="JP15">
        <v>425125610.42000002</v>
      </c>
      <c r="JQ15">
        <v>31980261.52</v>
      </c>
      <c r="JU15">
        <v>459201989.54000002</v>
      </c>
      <c r="JV15">
        <v>281031736.19</v>
      </c>
      <c r="JW15">
        <v>44363367.759999998</v>
      </c>
      <c r="JX15">
        <v>9653431.1999999993</v>
      </c>
      <c r="JY15">
        <v>28045745</v>
      </c>
      <c r="KB15">
        <v>353440848.94999999</v>
      </c>
      <c r="KC15">
        <v>105761140.59</v>
      </c>
      <c r="KD15">
        <v>-9743502.4100000001</v>
      </c>
      <c r="KG15">
        <v>96243130.25</v>
      </c>
      <c r="KH15">
        <v>86141210.299999997</v>
      </c>
      <c r="KI15">
        <v>182384340.55000001</v>
      </c>
      <c r="KJ15">
        <v>76932655.159999996</v>
      </c>
      <c r="KK15">
        <v>20606441.09</v>
      </c>
      <c r="KL15">
        <v>60695914.469999999</v>
      </c>
      <c r="KM15">
        <v>493562.36</v>
      </c>
      <c r="KN15">
        <v>2434952.92</v>
      </c>
      <c r="KR15">
        <v>69329.8</v>
      </c>
      <c r="KT15">
        <v>15498487.609999999</v>
      </c>
      <c r="KU15">
        <v>-514330.79</v>
      </c>
      <c r="KV15">
        <v>-12898677.710000001</v>
      </c>
      <c r="KW15">
        <v>15134311.34</v>
      </c>
      <c r="KX15">
        <v>-98616109.109999999</v>
      </c>
      <c r="KY15">
        <v>-497321435.39999998</v>
      </c>
      <c r="KZ15">
        <v>487635523.14999998</v>
      </c>
      <c r="LE15">
        <v>84509671.689999998</v>
      </c>
      <c r="LI15">
        <v>182384340.55000001</v>
      </c>
      <c r="LJ15">
        <v>86141210.299999997</v>
      </c>
      <c r="LO15">
        <v>96243130.25</v>
      </c>
      <c r="LP15">
        <v>106773043.59</v>
      </c>
      <c r="LQ15">
        <v>62045612.420000002</v>
      </c>
      <c r="LS15">
        <v>24758096</v>
      </c>
      <c r="LT15">
        <v>2694996.16</v>
      </c>
      <c r="LW15">
        <v>141365563.84999999</v>
      </c>
      <c r="MK15" t="s">
        <v>789</v>
      </c>
      <c r="ML15" t="s">
        <v>790</v>
      </c>
      <c r="MM15">
        <v>500000</v>
      </c>
      <c r="MN15" t="s">
        <v>751</v>
      </c>
      <c r="MU15">
        <v>188219401.19</v>
      </c>
      <c r="MV15">
        <v>0</v>
      </c>
      <c r="MW15">
        <v>120313153.59</v>
      </c>
      <c r="MX15">
        <v>8178512.8600000003</v>
      </c>
      <c r="MZ15">
        <v>835696.02</v>
      </c>
      <c r="NC15">
        <v>748397493.76999998</v>
      </c>
      <c r="ND15">
        <v>256200589.66</v>
      </c>
      <c r="NE15">
        <v>10972774.029999999</v>
      </c>
      <c r="NF15">
        <v>481224130.07999998</v>
      </c>
      <c r="NS15">
        <v>24243626.23</v>
      </c>
      <c r="NT15">
        <v>2332560.04</v>
      </c>
      <c r="NV15">
        <v>21911066.190000001</v>
      </c>
      <c r="QE15">
        <v>2083144.8</v>
      </c>
      <c r="QI15">
        <v>514330.79</v>
      </c>
      <c r="QV15">
        <v>-9997945.1099999994</v>
      </c>
      <c r="QX15">
        <v>-7400469.5199999996</v>
      </c>
      <c r="QY15">
        <v>-1313686.47</v>
      </c>
      <c r="QZ15">
        <v>-145826.23999999999</v>
      </c>
      <c r="RA15">
        <v>-5940956.8099999996</v>
      </c>
      <c r="RB15">
        <v>0</v>
      </c>
      <c r="RC15">
        <v>5412900.1500000004</v>
      </c>
      <c r="RH15">
        <v>15498487.609999999</v>
      </c>
      <c r="RI15">
        <v>11836654.630000001</v>
      </c>
      <c r="RK15">
        <v>2385195.8199999998</v>
      </c>
      <c r="RL15">
        <v>2295743.66</v>
      </c>
      <c r="RM15">
        <v>-1052002.99</v>
      </c>
      <c r="RP15">
        <v>83778513.180000007</v>
      </c>
      <c r="RQ15">
        <v>3.16</v>
      </c>
      <c r="RR15">
        <v>17912879.030000001</v>
      </c>
      <c r="RS15">
        <v>22266937.350000001</v>
      </c>
      <c r="RT15">
        <v>1286487.3</v>
      </c>
      <c r="RU15">
        <v>20875070.030000001</v>
      </c>
      <c r="RW15">
        <v>4008633.87</v>
      </c>
      <c r="RX15">
        <v>0</v>
      </c>
      <c r="RY15">
        <v>2601202.41</v>
      </c>
      <c r="RZ15">
        <v>15</v>
      </c>
      <c r="SG15">
        <v>178549671.58000001</v>
      </c>
      <c r="SH15">
        <v>20159161.359999999</v>
      </c>
      <c r="SI15">
        <v>18015826.870000001</v>
      </c>
      <c r="SJ15">
        <v>155892001.36000001</v>
      </c>
      <c r="SK15">
        <v>153748666.87</v>
      </c>
      <c r="TI15" t="s">
        <v>855</v>
      </c>
      <c r="TJ15" t="s">
        <v>792</v>
      </c>
      <c r="TK15">
        <v>1977902000</v>
      </c>
      <c r="TN15" t="s">
        <v>793</v>
      </c>
      <c r="TO15">
        <v>358605900</v>
      </c>
      <c r="TR15" t="s">
        <v>794</v>
      </c>
      <c r="TS15">
        <v>256674425.75</v>
      </c>
      <c r="TT15">
        <v>147475537.94999999</v>
      </c>
      <c r="TU15">
        <v>109198887.8</v>
      </c>
      <c r="TV15" t="s">
        <v>756</v>
      </c>
      <c r="TW15">
        <v>26954206.710000001</v>
      </c>
      <c r="TX15">
        <v>21826538.059999999</v>
      </c>
      <c r="TY15">
        <v>5127668.6500000004</v>
      </c>
      <c r="TZ15" t="s">
        <v>856</v>
      </c>
      <c r="UA15">
        <v>20427300</v>
      </c>
      <c r="UD15" t="s">
        <v>857</v>
      </c>
      <c r="UE15" t="s">
        <v>761</v>
      </c>
      <c r="UF15">
        <v>1073019300</v>
      </c>
      <c r="UI15" t="s">
        <v>763</v>
      </c>
      <c r="UJ15">
        <v>504705400</v>
      </c>
      <c r="UM15" t="s">
        <v>858</v>
      </c>
      <c r="UN15">
        <v>233362700</v>
      </c>
      <c r="UQ15" t="s">
        <v>764</v>
      </c>
      <c r="UR15">
        <v>157845600</v>
      </c>
      <c r="UU15" t="s">
        <v>859</v>
      </c>
      <c r="UV15">
        <v>140871700</v>
      </c>
      <c r="UY15">
        <v>212695000</v>
      </c>
      <c r="UZ15">
        <v>122919187.47</v>
      </c>
      <c r="VA15">
        <v>88.02</v>
      </c>
      <c r="VB15">
        <v>6145959.3799999999</v>
      </c>
      <c r="VC15">
        <v>4079449.35</v>
      </c>
      <c r="VD15">
        <v>2.92</v>
      </c>
      <c r="VE15">
        <v>407944.94</v>
      </c>
      <c r="VF15">
        <v>1453</v>
      </c>
      <c r="VG15">
        <v>0</v>
      </c>
      <c r="VH15">
        <v>435.9</v>
      </c>
      <c r="VI15">
        <v>162981.1</v>
      </c>
      <c r="VJ15">
        <v>0.12000000000000001</v>
      </c>
      <c r="VK15">
        <v>109045.55</v>
      </c>
      <c r="VL15">
        <v>0</v>
      </c>
      <c r="VM15">
        <v>12492687.539999999</v>
      </c>
      <c r="VN15">
        <v>0</v>
      </c>
      <c r="VO15">
        <v>0</v>
      </c>
      <c r="VP15">
        <v>2383884810.9400001</v>
      </c>
      <c r="VQ15">
        <v>26949961.640000001</v>
      </c>
      <c r="VR15">
        <v>2056908443.47</v>
      </c>
      <c r="VS15">
        <v>548350000</v>
      </c>
      <c r="VT15">
        <v>125817512.17</v>
      </c>
      <c r="VU15">
        <v>14601374.619999999</v>
      </c>
      <c r="VV15">
        <v>75701000</v>
      </c>
      <c r="VW15">
        <v>926009825.86000001</v>
      </c>
      <c r="VX15">
        <v>59697099.159999996</v>
      </c>
      <c r="VY15">
        <v>24258367.969999999</v>
      </c>
      <c r="VZ15">
        <v>284143249.22000003</v>
      </c>
      <c r="WA15">
        <v>383324313.11000001</v>
      </c>
      <c r="WD15">
        <v>6360177.3600000003</v>
      </c>
      <c r="WH15">
        <v>15498487.609999999</v>
      </c>
      <c r="WI15">
        <v>13426551.779999999</v>
      </c>
      <c r="WJ15">
        <v>57542270.259999998</v>
      </c>
      <c r="WK15">
        <v>12492687.539999999</v>
      </c>
      <c r="WL15">
        <v>120499685.15000001</v>
      </c>
      <c r="WM15">
        <v>149324917.88</v>
      </c>
      <c r="WN15">
        <v>13779341.289999999</v>
      </c>
      <c r="WP15">
        <v>481224130.07999998</v>
      </c>
      <c r="WQ15">
        <v>41617354</v>
      </c>
      <c r="WU15">
        <v>979848163.20000005</v>
      </c>
      <c r="WV15">
        <v>35022560.469999999</v>
      </c>
      <c r="WZ15">
        <v>69083955.930000007</v>
      </c>
      <c r="XN15">
        <v>14359046.800000001</v>
      </c>
      <c r="XT15">
        <v>11836654.630000001</v>
      </c>
      <c r="XU15">
        <v>-14359046.800000001</v>
      </c>
      <c r="XX15">
        <v>6648888.5099999998</v>
      </c>
    </row>
    <row r="16" spans="1:697" x14ac:dyDescent="0.25">
      <c r="A16" t="s">
        <v>733</v>
      </c>
      <c r="B16">
        <v>20200809</v>
      </c>
      <c r="C16">
        <v>20201231</v>
      </c>
      <c r="D16" t="s">
        <v>723</v>
      </c>
      <c r="E16">
        <v>219863226.71000001</v>
      </c>
      <c r="H16">
        <v>35127443.25</v>
      </c>
      <c r="J16">
        <v>1064823.57</v>
      </c>
      <c r="N16">
        <v>29617733.32</v>
      </c>
      <c r="AA16">
        <v>3935342.55</v>
      </c>
      <c r="AD16">
        <v>289797542.13</v>
      </c>
      <c r="AK16">
        <v>790502.32</v>
      </c>
      <c r="AL16">
        <v>23393755.600000001</v>
      </c>
      <c r="AR16">
        <v>92963.78</v>
      </c>
      <c r="AU16">
        <v>3842984.77</v>
      </c>
      <c r="AV16">
        <v>872748.58</v>
      </c>
      <c r="BA16">
        <v>28992955.050000001</v>
      </c>
      <c r="BX16">
        <v>318790497.18000001</v>
      </c>
      <c r="CB16">
        <v>4311767.0199999996</v>
      </c>
      <c r="CD16">
        <v>14547561.23</v>
      </c>
      <c r="CE16">
        <v>2771027.04</v>
      </c>
      <c r="CX16">
        <v>174574.38</v>
      </c>
      <c r="DA16">
        <v>27820639.140000001</v>
      </c>
      <c r="DI16">
        <v>8141552.25</v>
      </c>
      <c r="DM16">
        <v>8141552.25</v>
      </c>
      <c r="EG16">
        <v>35962191.390000001</v>
      </c>
      <c r="EH16">
        <v>150000000</v>
      </c>
      <c r="EK16">
        <v>103723944.5</v>
      </c>
      <c r="EL16">
        <v>3184249.66</v>
      </c>
      <c r="EM16">
        <v>25920111.629999999</v>
      </c>
      <c r="EV16">
        <v>282828305.79000002</v>
      </c>
      <c r="EX16">
        <v>282828305.79000002</v>
      </c>
      <c r="FA16">
        <v>318790497.18000001</v>
      </c>
      <c r="FB16">
        <v>123888396.51000001</v>
      </c>
      <c r="FC16">
        <v>123888396.51000001</v>
      </c>
      <c r="FR16">
        <v>84770841.030000001</v>
      </c>
      <c r="FS16">
        <v>18273058.300000001</v>
      </c>
      <c r="FW16">
        <v>302191.92</v>
      </c>
      <c r="FX16">
        <v>11198456.310000001</v>
      </c>
      <c r="FY16">
        <v>12800930.880000001</v>
      </c>
      <c r="FZ16">
        <v>891765.86</v>
      </c>
      <c r="GA16">
        <v>-518065.6</v>
      </c>
      <c r="GQ16">
        <v>14731372.98</v>
      </c>
      <c r="GT16">
        <v>53848928.460000001</v>
      </c>
      <c r="GU16">
        <v>83.72</v>
      </c>
      <c r="GV16">
        <v>42523.13</v>
      </c>
      <c r="GZ16">
        <v>53806489.049999997</v>
      </c>
      <c r="HA16">
        <v>4040489.14</v>
      </c>
      <c r="HE16">
        <v>49765999.909999996</v>
      </c>
      <c r="HF16">
        <v>49765999.909999996</v>
      </c>
      <c r="HH16">
        <v>-108514.29</v>
      </c>
      <c r="HI16">
        <v>49874514.200000003</v>
      </c>
      <c r="HJ16">
        <v>0.34</v>
      </c>
      <c r="HK16">
        <v>0.34</v>
      </c>
      <c r="HM16">
        <v>49765999.909999996</v>
      </c>
      <c r="HN16">
        <v>-108514.29</v>
      </c>
      <c r="HO16">
        <v>49874514.200000003</v>
      </c>
      <c r="HP16">
        <v>89537577.640000001</v>
      </c>
      <c r="HQ16">
        <v>1876166.64</v>
      </c>
      <c r="HR16">
        <v>103827822.23999999</v>
      </c>
      <c r="IG16">
        <v>195241566.52000001</v>
      </c>
      <c r="IJ16">
        <v>43057361.770000003</v>
      </c>
      <c r="IK16">
        <v>38005368.189999998</v>
      </c>
      <c r="IL16">
        <v>2915886.17</v>
      </c>
      <c r="IM16">
        <v>86425432.790000007</v>
      </c>
      <c r="IU16">
        <v>170404048.91999999</v>
      </c>
      <c r="IV16">
        <v>24837517.600000001</v>
      </c>
      <c r="JE16">
        <v>20257136.149999999</v>
      </c>
      <c r="JL16">
        <v>20257136.149999999</v>
      </c>
      <c r="JM16">
        <v>-20257136.149999999</v>
      </c>
      <c r="JN16">
        <v>155000000</v>
      </c>
      <c r="JU16">
        <v>155000000</v>
      </c>
      <c r="JY16">
        <v>500000</v>
      </c>
      <c r="KB16">
        <v>500000</v>
      </c>
      <c r="KC16">
        <v>154500000</v>
      </c>
      <c r="KD16">
        <v>-2398214.17</v>
      </c>
      <c r="KG16">
        <v>156682167.28</v>
      </c>
      <c r="KH16">
        <v>63181059.43</v>
      </c>
      <c r="KI16">
        <v>219863226.71000001</v>
      </c>
      <c r="KJ16">
        <v>49765999.909999996</v>
      </c>
      <c r="KK16">
        <v>800627.36</v>
      </c>
      <c r="KL16">
        <v>2224800.71</v>
      </c>
      <c r="KM16">
        <v>42222.12</v>
      </c>
      <c r="KN16">
        <v>978999.19</v>
      </c>
      <c r="KR16">
        <v>20641.03</v>
      </c>
      <c r="KT16">
        <v>2398214.17</v>
      </c>
      <c r="KV16">
        <v>1856643.29</v>
      </c>
      <c r="KW16">
        <v>-76008.23</v>
      </c>
      <c r="KX16">
        <v>-24540190.18</v>
      </c>
      <c r="KY16">
        <v>-15297543.859999999</v>
      </c>
      <c r="KZ16">
        <v>-698844.27</v>
      </c>
      <c r="LB16">
        <v>7361956.3600000003</v>
      </c>
      <c r="LE16">
        <v>24837517.600000001</v>
      </c>
      <c r="LI16">
        <v>219863226.71000001</v>
      </c>
      <c r="LJ16">
        <v>63181059.43</v>
      </c>
      <c r="LO16">
        <v>156682167.28</v>
      </c>
      <c r="MK16" t="s">
        <v>778</v>
      </c>
      <c r="ML16" t="s">
        <v>797</v>
      </c>
      <c r="MN16" t="s">
        <v>751</v>
      </c>
      <c r="MU16">
        <v>19444317.149999999</v>
      </c>
      <c r="MW16">
        <v>3827965.56</v>
      </c>
      <c r="MZ16">
        <v>8203.7000000000007</v>
      </c>
      <c r="PA16">
        <v>181248696</v>
      </c>
      <c r="PB16">
        <v>38614529.020000003</v>
      </c>
      <c r="PD16">
        <v>1.69</v>
      </c>
      <c r="PH16">
        <v>219863226.71000001</v>
      </c>
      <c r="QC16">
        <v>-20641.03</v>
      </c>
      <c r="QD16">
        <v>809318.69</v>
      </c>
      <c r="QE16">
        <v>12415853.18</v>
      </c>
      <c r="QV16">
        <v>-21592.38</v>
      </c>
      <c r="QW16">
        <v>83431.88</v>
      </c>
      <c r="QX16">
        <v>13266370.34</v>
      </c>
      <c r="QY16">
        <v>1326796.27</v>
      </c>
      <c r="RA16">
        <v>11939574.07</v>
      </c>
      <c r="RB16">
        <v>0</v>
      </c>
      <c r="RC16">
        <v>518065.6</v>
      </c>
      <c r="RI16">
        <v>1531225.66</v>
      </c>
      <c r="RK16">
        <v>2398214.17</v>
      </c>
      <c r="RM16">
        <v>24777.35</v>
      </c>
      <c r="RP16">
        <v>40503810.399999999</v>
      </c>
      <c r="RQ16">
        <v>40503810.399999999</v>
      </c>
      <c r="RR16">
        <v>6866055.2199999997</v>
      </c>
      <c r="RS16">
        <v>7942759.5899999999</v>
      </c>
      <c r="RU16">
        <v>251454.56</v>
      </c>
      <c r="RY16">
        <v>246298.5</v>
      </c>
      <c r="SE16">
        <v>1780635.06</v>
      </c>
      <c r="SF16">
        <v>4040489.14</v>
      </c>
      <c r="SG16">
        <v>42528088.890000001</v>
      </c>
      <c r="SH16">
        <v>14317608.279999999</v>
      </c>
      <c r="SI16">
        <v>9966237.8300000001</v>
      </c>
      <c r="SJ16">
        <v>37946063.32</v>
      </c>
      <c r="SK16">
        <v>33594692.869999997</v>
      </c>
      <c r="TI16" t="s">
        <v>860</v>
      </c>
      <c r="TJ16" t="s">
        <v>800</v>
      </c>
      <c r="TK16">
        <v>60976158.859999999</v>
      </c>
      <c r="TL16">
        <v>3225837.04</v>
      </c>
      <c r="TM16">
        <v>57750321.82</v>
      </c>
      <c r="TN16" t="s">
        <v>799</v>
      </c>
      <c r="TO16">
        <v>25896000</v>
      </c>
      <c r="TR16" t="s">
        <v>801</v>
      </c>
      <c r="TS16">
        <v>12845600</v>
      </c>
      <c r="TV16" t="s">
        <v>802</v>
      </c>
      <c r="TW16">
        <v>7114900</v>
      </c>
      <c r="TZ16" t="s">
        <v>861</v>
      </c>
      <c r="UA16">
        <v>4698600</v>
      </c>
      <c r="UD16" t="s">
        <v>862</v>
      </c>
      <c r="UE16" t="s">
        <v>805</v>
      </c>
      <c r="UF16">
        <v>104719000</v>
      </c>
      <c r="UI16" t="s">
        <v>806</v>
      </c>
      <c r="UJ16">
        <v>19169400</v>
      </c>
      <c r="UY16">
        <v>19169400</v>
      </c>
      <c r="UZ16">
        <v>35504735.589999996</v>
      </c>
      <c r="VA16">
        <v>100</v>
      </c>
      <c r="VB16">
        <v>377292.33999999997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123888396.51000001</v>
      </c>
      <c r="VQ16">
        <v>51992594.850000001</v>
      </c>
      <c r="VR16">
        <v>321339355.67000002</v>
      </c>
      <c r="VT16">
        <v>3000000</v>
      </c>
      <c r="VV16">
        <v>500000</v>
      </c>
      <c r="VW16">
        <v>219588033.97</v>
      </c>
      <c r="VX16">
        <v>35127443.25</v>
      </c>
      <c r="VY16">
        <v>1017222.85</v>
      </c>
      <c r="VZ16">
        <v>29617733.32</v>
      </c>
      <c r="WA16">
        <v>23365975.550000001</v>
      </c>
      <c r="WD16">
        <v>92963.78</v>
      </c>
      <c r="WI16">
        <v>40503810.399999999</v>
      </c>
      <c r="WJ16">
        <v>5718008.9800000004</v>
      </c>
      <c r="WK16">
        <v>377292.34</v>
      </c>
      <c r="WL16">
        <v>35127443.25</v>
      </c>
      <c r="WN16">
        <v>188972.73</v>
      </c>
      <c r="WP16">
        <v>23393755.600000001</v>
      </c>
      <c r="WU16">
        <v>4311767.0199999996</v>
      </c>
      <c r="WV16">
        <v>297700.49</v>
      </c>
      <c r="XT16">
        <v>1531225.66</v>
      </c>
      <c r="XU16">
        <v>-282561.76</v>
      </c>
    </row>
    <row r="17" spans="1:645" x14ac:dyDescent="0.25">
      <c r="A17" t="s">
        <v>734</v>
      </c>
      <c r="B17">
        <v>20200809</v>
      </c>
      <c r="C17">
        <v>20201231</v>
      </c>
      <c r="D17" t="s">
        <v>724</v>
      </c>
      <c r="E17">
        <v>1584952355.8900001</v>
      </c>
      <c r="H17">
        <v>385106257.31999999</v>
      </c>
      <c r="J17">
        <v>1641993.4</v>
      </c>
      <c r="N17">
        <v>2246006021.0999999</v>
      </c>
      <c r="AA17">
        <v>51055704.82</v>
      </c>
      <c r="AD17">
        <v>4299429506.75</v>
      </c>
      <c r="AL17">
        <v>364728255.51999998</v>
      </c>
      <c r="AR17">
        <v>198107449.13</v>
      </c>
      <c r="AU17">
        <v>804636.62</v>
      </c>
      <c r="AV17">
        <v>35207982.719999999</v>
      </c>
      <c r="AX17">
        <v>41241857.590000004</v>
      </c>
      <c r="BA17">
        <v>755741398.97000003</v>
      </c>
      <c r="BX17">
        <v>5055170905.7200003</v>
      </c>
      <c r="BY17">
        <v>414483763.66000003</v>
      </c>
      <c r="CB17">
        <v>913672494.04999995</v>
      </c>
      <c r="CD17">
        <v>46093361.409999996</v>
      </c>
      <c r="CE17">
        <v>49097236.210000001</v>
      </c>
      <c r="CX17">
        <v>1280628.43</v>
      </c>
      <c r="DA17">
        <v>1559835679.28</v>
      </c>
      <c r="DG17">
        <v>8595713.8900000006</v>
      </c>
      <c r="DH17">
        <v>22031073.440000001</v>
      </c>
      <c r="DI17">
        <v>1508800</v>
      </c>
      <c r="DM17">
        <v>32135587.329999998</v>
      </c>
      <c r="EG17">
        <v>1591971266.6099999</v>
      </c>
      <c r="EH17">
        <v>370864254</v>
      </c>
      <c r="EK17">
        <v>1736130390.02</v>
      </c>
      <c r="EL17">
        <v>9833406.1999999993</v>
      </c>
      <c r="EM17">
        <v>1371576298.9000001</v>
      </c>
      <c r="EO17">
        <v>-25204710.010000002</v>
      </c>
      <c r="EV17">
        <v>3463199639.1100001</v>
      </c>
      <c r="EX17">
        <v>3463199639.1100001</v>
      </c>
      <c r="FA17">
        <v>5055170905.7200003</v>
      </c>
      <c r="FB17">
        <v>7275904082.4700003</v>
      </c>
      <c r="FC17">
        <v>7275904082.4700003</v>
      </c>
      <c r="FR17">
        <v>7091075404.4200001</v>
      </c>
      <c r="FS17">
        <v>6405715636.4200001</v>
      </c>
      <c r="FW17">
        <v>3475025.05</v>
      </c>
      <c r="FX17">
        <v>257702047.34999999</v>
      </c>
      <c r="FY17">
        <v>179837802.34</v>
      </c>
      <c r="FZ17">
        <v>2792097.38</v>
      </c>
      <c r="GA17">
        <v>-21320569.719999999</v>
      </c>
      <c r="GL17">
        <v>17799116.760000002</v>
      </c>
      <c r="GM17">
        <v>123069989.86</v>
      </c>
      <c r="GN17">
        <v>-1078287.04</v>
      </c>
      <c r="GQ17">
        <v>11721814.699999999</v>
      </c>
      <c r="GT17">
        <v>337419599.37</v>
      </c>
      <c r="GU17">
        <v>2689357.24</v>
      </c>
      <c r="GV17">
        <v>2117589.3199999998</v>
      </c>
      <c r="GZ17">
        <v>337991367.29000002</v>
      </c>
      <c r="HA17">
        <v>61752466.759999998</v>
      </c>
      <c r="HE17">
        <v>276238900.52999997</v>
      </c>
      <c r="HF17">
        <v>276238900.52999997</v>
      </c>
      <c r="HI17">
        <v>276238900.52999997</v>
      </c>
      <c r="HJ17">
        <v>0.74</v>
      </c>
      <c r="HK17">
        <v>0.74</v>
      </c>
      <c r="HL17">
        <v>-81637143.060000002</v>
      </c>
      <c r="HM17">
        <v>194601757.47</v>
      </c>
      <c r="HO17">
        <v>194601757.47</v>
      </c>
      <c r="HP17">
        <v>7539063808.2399998</v>
      </c>
      <c r="HQ17">
        <v>160824232.19999999</v>
      </c>
      <c r="HR17">
        <v>25460710.77</v>
      </c>
      <c r="IG17">
        <v>7725348751.21</v>
      </c>
      <c r="IJ17">
        <v>6799417089.5</v>
      </c>
      <c r="IK17">
        <v>284320045.38</v>
      </c>
      <c r="IL17">
        <v>26846735.260000002</v>
      </c>
      <c r="IM17">
        <v>190322818.36000001</v>
      </c>
      <c r="IU17">
        <v>7300906688.5</v>
      </c>
      <c r="IV17">
        <v>424442062.70999998</v>
      </c>
      <c r="IW17">
        <v>850000000</v>
      </c>
      <c r="IX17">
        <v>17523643.609999999</v>
      </c>
      <c r="IY17">
        <v>40449341.869999997</v>
      </c>
      <c r="JD17">
        <v>907972985.48000002</v>
      </c>
      <c r="JE17">
        <v>111898231.2</v>
      </c>
      <c r="JF17">
        <v>850000000</v>
      </c>
      <c r="JL17">
        <v>961898231.20000005</v>
      </c>
      <c r="JM17">
        <v>-53925245.719999999</v>
      </c>
      <c r="JP17">
        <v>1549182057.8800001</v>
      </c>
      <c r="JU17">
        <v>1549182057.8800001</v>
      </c>
      <c r="JV17">
        <v>1511971976.75</v>
      </c>
      <c r="JW17">
        <v>11102906.93</v>
      </c>
      <c r="JY17">
        <v>1355707.95</v>
      </c>
      <c r="KB17">
        <v>1524430591.6300001</v>
      </c>
      <c r="KC17">
        <v>24751466.25</v>
      </c>
      <c r="KD17">
        <v>-8275661.3600000003</v>
      </c>
      <c r="KG17">
        <v>386992621.88</v>
      </c>
      <c r="KH17">
        <v>1197959734.01</v>
      </c>
      <c r="KI17">
        <v>1584952355.8900001</v>
      </c>
      <c r="KJ17">
        <v>276238900.52999997</v>
      </c>
      <c r="KK17">
        <v>21320569.719999999</v>
      </c>
      <c r="KL17">
        <v>16671219.310000001</v>
      </c>
      <c r="KM17">
        <v>10728146.6</v>
      </c>
      <c r="KN17">
        <v>873313.88</v>
      </c>
      <c r="KQ17">
        <v>344190.21</v>
      </c>
      <c r="KS17">
        <v>-17799116.760000002</v>
      </c>
      <c r="KT17">
        <v>17321848.48</v>
      </c>
      <c r="KU17">
        <v>-123069989.86</v>
      </c>
      <c r="KV17">
        <v>-5091033.12</v>
      </c>
      <c r="KW17">
        <v>13664612.810000001</v>
      </c>
      <c r="KX17">
        <v>-441909605.85000002</v>
      </c>
      <c r="KY17">
        <v>-30770083.170000002</v>
      </c>
      <c r="KZ17">
        <v>523093869.27999997</v>
      </c>
      <c r="LC17">
        <v>162029840</v>
      </c>
      <c r="LD17" t="s">
        <v>863</v>
      </c>
      <c r="LE17">
        <v>424442062.70999998</v>
      </c>
      <c r="LI17">
        <v>1584952355.8900001</v>
      </c>
      <c r="LJ17">
        <v>1197959734.01</v>
      </c>
      <c r="LO17">
        <v>386992621.88</v>
      </c>
      <c r="MK17" t="s">
        <v>807</v>
      </c>
      <c r="ML17" t="s">
        <v>808</v>
      </c>
      <c r="MN17" t="s">
        <v>751</v>
      </c>
      <c r="MU17">
        <v>688051545.24000001</v>
      </c>
      <c r="MW17">
        <v>897671391.50999999</v>
      </c>
      <c r="MX17">
        <v>1299600.97</v>
      </c>
      <c r="MZ17">
        <v>680304053.10000002</v>
      </c>
      <c r="PA17">
        <v>909045283.69000006</v>
      </c>
      <c r="PB17">
        <v>670931488.38</v>
      </c>
      <c r="PC17">
        <v>757504.71</v>
      </c>
      <c r="PD17">
        <v>48038.85</v>
      </c>
      <c r="PE17">
        <v>3606468.06</v>
      </c>
      <c r="PF17">
        <v>309.83</v>
      </c>
      <c r="PG17">
        <v>563262.37</v>
      </c>
      <c r="PH17">
        <v>1584952355.8900001</v>
      </c>
      <c r="PI17">
        <v>414483763.66000003</v>
      </c>
      <c r="PP17">
        <v>414483763.66000003</v>
      </c>
      <c r="PY17">
        <v>414483763.66000003</v>
      </c>
      <c r="QC17">
        <v>106280443.08</v>
      </c>
      <c r="QE17">
        <v>11263671.560000001</v>
      </c>
      <c r="QP17">
        <v>35322760.369999997</v>
      </c>
      <c r="QV17">
        <v>915958.13</v>
      </c>
      <c r="QW17">
        <v>-162029840</v>
      </c>
      <c r="QX17">
        <v>-8247006.8600000003</v>
      </c>
      <c r="QY17">
        <v>23392391.789999999</v>
      </c>
      <c r="RA17">
        <v>-31639398.649999999</v>
      </c>
      <c r="RB17">
        <v>0</v>
      </c>
      <c r="RC17">
        <v>21320569.719999999</v>
      </c>
      <c r="RH17">
        <v>11102906.93</v>
      </c>
      <c r="RI17">
        <v>4928280.09</v>
      </c>
      <c r="RJ17">
        <v>942555.83</v>
      </c>
      <c r="RK17">
        <v>-3356600.09</v>
      </c>
      <c r="RM17">
        <v>916626.46</v>
      </c>
      <c r="RP17">
        <v>219436845.50999999</v>
      </c>
      <c r="RQ17">
        <v>3.02</v>
      </c>
      <c r="RR17">
        <v>156270060.53999999</v>
      </c>
      <c r="RS17">
        <v>117922091.70999999</v>
      </c>
      <c r="RU17">
        <v>17381115.210000001</v>
      </c>
      <c r="RV17">
        <v>4422355.26</v>
      </c>
      <c r="RW17">
        <v>9418112.5299999993</v>
      </c>
      <c r="RX17">
        <v>1046432.93</v>
      </c>
      <c r="RY17">
        <v>30672512.010000002</v>
      </c>
      <c r="RZ17">
        <v>15</v>
      </c>
      <c r="SE17">
        <v>8573579.6899999995</v>
      </c>
      <c r="SF17">
        <v>61752466.759999998</v>
      </c>
      <c r="SG17">
        <v>299872069.75999999</v>
      </c>
      <c r="SH17">
        <v>45567928.509999998</v>
      </c>
      <c r="SI17">
        <v>21252496.920000002</v>
      </c>
      <c r="SJ17">
        <v>266361029.38999999</v>
      </c>
      <c r="SK17">
        <v>242045597.80000001</v>
      </c>
      <c r="TI17" t="s">
        <v>864</v>
      </c>
      <c r="TJ17" t="s">
        <v>811</v>
      </c>
      <c r="TK17">
        <v>3279666900</v>
      </c>
      <c r="TL17">
        <v>2924266900</v>
      </c>
      <c r="TM17">
        <v>355400000</v>
      </c>
      <c r="TN17" t="s">
        <v>813</v>
      </c>
      <c r="TO17">
        <v>1887626300</v>
      </c>
      <c r="TP17">
        <v>1703554200</v>
      </c>
      <c r="TQ17">
        <v>184072100</v>
      </c>
      <c r="TR17" t="s">
        <v>812</v>
      </c>
      <c r="TS17">
        <v>1859607100</v>
      </c>
      <c r="TT17">
        <v>1522705600</v>
      </c>
      <c r="TU17">
        <v>336901500</v>
      </c>
      <c r="TV17" t="s">
        <v>814</v>
      </c>
      <c r="TW17">
        <v>245063300</v>
      </c>
      <c r="TX17">
        <v>252358100</v>
      </c>
      <c r="TY17">
        <v>-7294800</v>
      </c>
      <c r="TZ17" t="s">
        <v>756</v>
      </c>
      <c r="UA17">
        <v>3581200</v>
      </c>
      <c r="UB17">
        <v>2124400</v>
      </c>
      <c r="UC17">
        <v>1456800</v>
      </c>
      <c r="UD17" t="s">
        <v>865</v>
      </c>
      <c r="UE17" t="s">
        <v>816</v>
      </c>
      <c r="UF17">
        <v>6165198218.2600002</v>
      </c>
      <c r="UI17" t="s">
        <v>805</v>
      </c>
      <c r="UJ17">
        <v>1110346532.0699999</v>
      </c>
      <c r="UM17" t="s">
        <v>817</v>
      </c>
      <c r="UN17">
        <v>359332.14</v>
      </c>
      <c r="UY17">
        <v>6165198218.2600002</v>
      </c>
      <c r="UZ17">
        <v>385842601.88999999</v>
      </c>
      <c r="VA17">
        <v>100</v>
      </c>
      <c r="VB17">
        <v>736344.57000000007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2551034996.0599999</v>
      </c>
      <c r="VQ17">
        <v>18217981.920000002</v>
      </c>
      <c r="VR17">
        <v>2861342767.54</v>
      </c>
      <c r="VT17">
        <v>722154745.82000005</v>
      </c>
      <c r="VU17">
        <v>384174026.80000001</v>
      </c>
      <c r="VV17">
        <v>1300100000</v>
      </c>
      <c r="VW17">
        <v>583888487.30999994</v>
      </c>
      <c r="VX17">
        <v>553369312.63</v>
      </c>
      <c r="VY17">
        <v>927142.63</v>
      </c>
      <c r="VZ17">
        <v>440709757.51999998</v>
      </c>
      <c r="WA17">
        <v>17989333.359999999</v>
      </c>
      <c r="WD17">
        <v>6489497.29</v>
      </c>
      <c r="WG17">
        <v>115651217.39</v>
      </c>
      <c r="WH17">
        <v>10160351.1</v>
      </c>
      <c r="WI17">
        <v>219436845.50999999</v>
      </c>
      <c r="WJ17">
        <v>56579012.270000003</v>
      </c>
      <c r="WK17">
        <v>736344.57</v>
      </c>
      <c r="WL17">
        <v>385106257.31999999</v>
      </c>
      <c r="WN17">
        <v>30667174.219999999</v>
      </c>
      <c r="WP17">
        <v>364728255.51999998</v>
      </c>
      <c r="WU17">
        <v>913672494.04999995</v>
      </c>
      <c r="WV17">
        <v>78629183.25</v>
      </c>
      <c r="XN17">
        <v>795380.65</v>
      </c>
      <c r="XT17">
        <v>4928280.09</v>
      </c>
      <c r="XU17">
        <v>-795380.65</v>
      </c>
    </row>
    <row r="18" spans="1:645" x14ac:dyDescent="0.25">
      <c r="A18" t="s">
        <v>735</v>
      </c>
      <c r="B18">
        <v>20200809</v>
      </c>
      <c r="C18">
        <v>20201231</v>
      </c>
      <c r="D18" t="s">
        <v>725</v>
      </c>
      <c r="E18">
        <v>226513581.13</v>
      </c>
      <c r="F18">
        <v>410447908.13999999</v>
      </c>
      <c r="J18">
        <v>12537539.119999999</v>
      </c>
      <c r="N18">
        <v>5608029.6900000004</v>
      </c>
      <c r="AA18">
        <v>1889231.94</v>
      </c>
      <c r="AD18">
        <v>661997108.88</v>
      </c>
      <c r="AL18">
        <v>666920.99</v>
      </c>
      <c r="AN18">
        <v>350158.57</v>
      </c>
      <c r="AR18">
        <v>132923.03</v>
      </c>
      <c r="AU18">
        <v>2649403.48</v>
      </c>
      <c r="AX18">
        <v>3145628.92</v>
      </c>
      <c r="BA18">
        <v>6945034.9900000002</v>
      </c>
      <c r="BX18">
        <v>668942143.87</v>
      </c>
      <c r="CB18">
        <v>10123520.119999999</v>
      </c>
      <c r="CD18">
        <v>5606281.8499999996</v>
      </c>
      <c r="CE18">
        <v>659163.06999999995</v>
      </c>
      <c r="DA18">
        <v>33216463.5</v>
      </c>
      <c r="DI18">
        <v>15500000</v>
      </c>
      <c r="DM18">
        <v>15500000</v>
      </c>
      <c r="EG18">
        <v>48716463.5</v>
      </c>
      <c r="EH18">
        <v>525210084</v>
      </c>
      <c r="EK18">
        <v>591381704.78999996</v>
      </c>
      <c r="EM18">
        <v>-496276889.14999998</v>
      </c>
      <c r="EO18">
        <v>-89219.27</v>
      </c>
      <c r="EV18">
        <v>620225680.37</v>
      </c>
      <c r="EX18">
        <v>620225680.37</v>
      </c>
      <c r="FA18">
        <v>668942143.87</v>
      </c>
      <c r="FR18">
        <v>96936641.75</v>
      </c>
      <c r="FW18">
        <v>355337.49</v>
      </c>
      <c r="FX18">
        <v>4373994.25</v>
      </c>
      <c r="FY18">
        <v>36454520.909999996</v>
      </c>
      <c r="FZ18">
        <v>1459885.12</v>
      </c>
      <c r="GL18">
        <v>-140518.49</v>
      </c>
      <c r="GP18">
        <v>-3936.41</v>
      </c>
      <c r="GQ18">
        <v>251889.12</v>
      </c>
      <c r="GT18">
        <v>-96829207.530000001</v>
      </c>
      <c r="GU18">
        <v>10517415.77</v>
      </c>
      <c r="GV18">
        <v>9924.5499999999993</v>
      </c>
      <c r="GZ18">
        <v>-86321716.310000002</v>
      </c>
      <c r="HA18">
        <v>5518.1</v>
      </c>
      <c r="HE18">
        <v>-86327234.409999996</v>
      </c>
      <c r="HF18">
        <v>-86327234.409999996</v>
      </c>
      <c r="HI18">
        <v>-86327234.409999996</v>
      </c>
      <c r="HJ18">
        <v>-0.34</v>
      </c>
      <c r="HK18">
        <v>-0.34</v>
      </c>
      <c r="HL18">
        <v>1792625.54</v>
      </c>
      <c r="HM18">
        <v>-84534608.870000005</v>
      </c>
      <c r="HO18">
        <v>-84534608.870000005</v>
      </c>
      <c r="HR18">
        <v>18327243.010000002</v>
      </c>
      <c r="IG18">
        <v>18327243.010000002</v>
      </c>
      <c r="IJ18">
        <v>73814594.659999996</v>
      </c>
      <c r="IK18">
        <v>30408273.699999999</v>
      </c>
      <c r="IL18">
        <v>468118.42</v>
      </c>
      <c r="IM18">
        <v>2978632.92</v>
      </c>
      <c r="IU18">
        <v>107669619.7</v>
      </c>
      <c r="IV18">
        <v>-89342376.689999998</v>
      </c>
      <c r="IW18">
        <v>698000000</v>
      </c>
      <c r="IX18">
        <v>2022486.98</v>
      </c>
      <c r="JD18">
        <v>700022486.98000002</v>
      </c>
      <c r="JE18">
        <v>799545.39</v>
      </c>
      <c r="JF18">
        <v>1078000000</v>
      </c>
      <c r="JL18">
        <v>1078799545.3900001</v>
      </c>
      <c r="JM18">
        <v>-378777058.41000003</v>
      </c>
      <c r="JN18">
        <v>665173552.11000001</v>
      </c>
      <c r="JP18">
        <v>6604800</v>
      </c>
      <c r="JQ18">
        <v>11402849.76</v>
      </c>
      <c r="JU18">
        <v>683181201.87</v>
      </c>
      <c r="JW18">
        <v>2427014.19</v>
      </c>
      <c r="JY18">
        <v>8533303</v>
      </c>
      <c r="KB18">
        <v>10960317.189999999</v>
      </c>
      <c r="KC18">
        <v>672220884.67999995</v>
      </c>
      <c r="KD18">
        <v>-6105.11</v>
      </c>
      <c r="KG18">
        <v>204095344.47</v>
      </c>
      <c r="KH18">
        <v>22418236.66</v>
      </c>
      <c r="KI18">
        <v>226513581.13</v>
      </c>
      <c r="KJ18">
        <v>-86327234.409999996</v>
      </c>
      <c r="KL18">
        <v>469044.47999999998</v>
      </c>
      <c r="KM18">
        <v>36344.76</v>
      </c>
      <c r="KN18">
        <v>1218006.51</v>
      </c>
      <c r="KQ18">
        <v>3936.41</v>
      </c>
      <c r="KR18">
        <v>9922.6</v>
      </c>
      <c r="KS18">
        <v>140518.49</v>
      </c>
      <c r="KT18">
        <v>2441992.5499999998</v>
      </c>
      <c r="KX18">
        <v>-5608029.6900000004</v>
      </c>
      <c r="KY18">
        <v>-17897646.390000001</v>
      </c>
      <c r="KZ18">
        <v>-3654883.24</v>
      </c>
      <c r="LC18">
        <v>19814751.760000002</v>
      </c>
      <c r="LD18" t="s">
        <v>866</v>
      </c>
      <c r="LE18">
        <v>-89342376.689999998</v>
      </c>
      <c r="LI18">
        <v>226513581.13</v>
      </c>
      <c r="LJ18">
        <v>22418236.66</v>
      </c>
      <c r="LO18">
        <v>204095344.47</v>
      </c>
      <c r="MK18" t="s">
        <v>819</v>
      </c>
      <c r="ML18" t="s">
        <v>820</v>
      </c>
      <c r="MN18" t="s">
        <v>751</v>
      </c>
      <c r="MU18">
        <v>4445090</v>
      </c>
      <c r="MW18">
        <v>0</v>
      </c>
      <c r="MZ18">
        <v>1162939.69</v>
      </c>
      <c r="PA18">
        <v>212612693.40000001</v>
      </c>
      <c r="PB18">
        <v>4518189.6500000004</v>
      </c>
      <c r="PE18">
        <v>9382698.0800000001</v>
      </c>
      <c r="PH18">
        <v>226513581.13</v>
      </c>
      <c r="QC18">
        <v>-9922.6</v>
      </c>
      <c r="QE18">
        <v>246722.8</v>
      </c>
      <c r="QN18">
        <v>-23188597.039999999</v>
      </c>
      <c r="QV18">
        <v>-1.95</v>
      </c>
      <c r="QW18">
        <v>3639909.61</v>
      </c>
      <c r="QX18">
        <v>-19311889.18</v>
      </c>
      <c r="RA18">
        <v>-19311889.18</v>
      </c>
      <c r="RH18">
        <v>2435887.44</v>
      </c>
      <c r="RI18">
        <v>999579.82</v>
      </c>
      <c r="RK18">
        <v>4578.4799999999996</v>
      </c>
      <c r="RM18">
        <v>18999.02</v>
      </c>
      <c r="RP18">
        <v>54282004.5</v>
      </c>
      <c r="RR18">
        <v>3376111.82</v>
      </c>
      <c r="RS18">
        <v>14551874.33</v>
      </c>
      <c r="RU18">
        <v>877954.86</v>
      </c>
      <c r="RV18">
        <v>272272.59000000003</v>
      </c>
      <c r="RW18">
        <v>2393850.7000000002</v>
      </c>
      <c r="RZ18">
        <v>25</v>
      </c>
      <c r="SF18">
        <v>5518.1</v>
      </c>
      <c r="SG18">
        <v>33872289.899999999</v>
      </c>
      <c r="SH18">
        <v>5340744.93</v>
      </c>
      <c r="SI18">
        <v>1881663.49</v>
      </c>
      <c r="SJ18">
        <v>31705928.25</v>
      </c>
      <c r="SK18">
        <v>28246846.809999999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Q18">
        <v>-54592917.490000002</v>
      </c>
      <c r="VR18">
        <v>658988462.80999994</v>
      </c>
      <c r="VT18">
        <v>188120330.75</v>
      </c>
      <c r="VV18">
        <v>1265411175</v>
      </c>
      <c r="VW18">
        <v>33343771.359999999</v>
      </c>
      <c r="VY18">
        <v>6019834.8499999996</v>
      </c>
      <c r="VZ18">
        <v>5608029.6900000004</v>
      </c>
      <c r="WA18">
        <v>456587.63</v>
      </c>
      <c r="WD18">
        <v>132923.03</v>
      </c>
      <c r="WH18">
        <v>2435887.44</v>
      </c>
      <c r="WI18">
        <v>54282004.5</v>
      </c>
      <c r="WK18">
        <v>0</v>
      </c>
      <c r="WN18">
        <v>5000818.8600000003</v>
      </c>
      <c r="WP18">
        <v>666920.99</v>
      </c>
      <c r="WQ18">
        <v>350158.57</v>
      </c>
      <c r="WU18">
        <v>10123520.119999999</v>
      </c>
      <c r="WV18">
        <v>16827498.460000001</v>
      </c>
      <c r="XN18">
        <v>10899.48</v>
      </c>
      <c r="XT18">
        <v>999579.82</v>
      </c>
      <c r="XU18">
        <v>-10899.48</v>
      </c>
    </row>
    <row r="19" spans="1:645" x14ac:dyDescent="0.25">
      <c r="A19" t="s">
        <v>736</v>
      </c>
      <c r="B19">
        <v>20200809</v>
      </c>
      <c r="C19">
        <v>20201231</v>
      </c>
      <c r="D19" t="s">
        <v>726</v>
      </c>
      <c r="E19">
        <v>148432112.77000001</v>
      </c>
      <c r="F19">
        <v>120009534.26000001</v>
      </c>
      <c r="G19">
        <v>20320302.879999999</v>
      </c>
      <c r="H19">
        <v>85385986.739999995</v>
      </c>
      <c r="J19">
        <v>1394265.1</v>
      </c>
      <c r="N19">
        <v>101756274.84999999</v>
      </c>
      <c r="Q19">
        <v>24021757.18</v>
      </c>
      <c r="AA19">
        <v>8836233.1400000006</v>
      </c>
      <c r="AD19">
        <v>514308080.92000002</v>
      </c>
      <c r="AL19">
        <v>14094450.85</v>
      </c>
      <c r="AN19">
        <v>57912232.299999997</v>
      </c>
      <c r="AR19">
        <v>33406537.420000002</v>
      </c>
      <c r="AU19">
        <v>10068313.83</v>
      </c>
      <c r="AV19">
        <v>1792093.72</v>
      </c>
      <c r="AX19">
        <v>441500</v>
      </c>
      <c r="BA19">
        <v>117715128.12</v>
      </c>
      <c r="BX19">
        <v>632023209.03999996</v>
      </c>
      <c r="CB19">
        <v>68837382.349999994</v>
      </c>
      <c r="CD19">
        <v>11353089.869999999</v>
      </c>
      <c r="CE19">
        <v>5519611.8899999997</v>
      </c>
      <c r="CI19">
        <v>1593546.91</v>
      </c>
      <c r="CX19">
        <v>610537.04</v>
      </c>
      <c r="DA19">
        <v>92737312.950000003</v>
      </c>
      <c r="DI19">
        <v>3077156.01</v>
      </c>
      <c r="DM19">
        <v>3077156.01</v>
      </c>
      <c r="EG19">
        <v>95814468.959999993</v>
      </c>
      <c r="EH19">
        <v>337365000</v>
      </c>
      <c r="EK19">
        <v>108480728.91</v>
      </c>
      <c r="EL19">
        <v>13670332.84</v>
      </c>
      <c r="EM19">
        <v>76625842.230000004</v>
      </c>
      <c r="EO19">
        <v>66836.100000000006</v>
      </c>
      <c r="EV19">
        <v>536208740.07999998</v>
      </c>
      <c r="EX19">
        <v>536208740.07999998</v>
      </c>
      <c r="FA19">
        <v>632023209.03999996</v>
      </c>
      <c r="FB19">
        <v>377633712.55000001</v>
      </c>
      <c r="FC19">
        <v>377633712.55000001</v>
      </c>
      <c r="FR19">
        <v>288402267.08999997</v>
      </c>
      <c r="FS19">
        <v>223957701.12</v>
      </c>
      <c r="FW19">
        <v>2245209.15</v>
      </c>
      <c r="FX19">
        <v>10897475.23</v>
      </c>
      <c r="FY19">
        <v>15698227.869999999</v>
      </c>
      <c r="FZ19">
        <v>-898631.21</v>
      </c>
      <c r="GA19">
        <v>-1890209.78</v>
      </c>
      <c r="GL19">
        <v>9534.26</v>
      </c>
      <c r="GM19">
        <v>8448709.8800000008</v>
      </c>
      <c r="GN19">
        <v>8126956.4500000002</v>
      </c>
      <c r="GQ19">
        <v>5360092.82</v>
      </c>
      <c r="GT19">
        <v>103049782.42</v>
      </c>
      <c r="GU19">
        <v>19978.13</v>
      </c>
      <c r="GV19">
        <v>268289.39</v>
      </c>
      <c r="GZ19">
        <v>102801471.16</v>
      </c>
      <c r="HA19">
        <v>9111515.5899999999</v>
      </c>
      <c r="HE19">
        <v>93689955.569999993</v>
      </c>
      <c r="HF19">
        <v>93689955.569999993</v>
      </c>
      <c r="HI19">
        <v>93689955.569999993</v>
      </c>
      <c r="HJ19">
        <v>0.28000000000000003</v>
      </c>
      <c r="HK19">
        <v>0.28000000000000003</v>
      </c>
      <c r="HL19">
        <v>-1238628.74</v>
      </c>
      <c r="HM19">
        <v>92451326.829999998</v>
      </c>
      <c r="HO19">
        <v>92451326.829999998</v>
      </c>
      <c r="HP19">
        <v>343395083.13999999</v>
      </c>
      <c r="HQ19">
        <v>8326456.0800000001</v>
      </c>
      <c r="HR19">
        <v>7022508.8300000001</v>
      </c>
      <c r="IG19">
        <v>358744048.05000001</v>
      </c>
      <c r="IJ19">
        <v>256942532.15000001</v>
      </c>
      <c r="IK19">
        <v>49754414.490000002</v>
      </c>
      <c r="IL19">
        <v>19707077.960000001</v>
      </c>
      <c r="IM19">
        <v>15076922.66</v>
      </c>
      <c r="IU19">
        <v>341480947.25999999</v>
      </c>
      <c r="IV19">
        <v>17263100.789999999</v>
      </c>
      <c r="IX19">
        <v>3990313.4</v>
      </c>
      <c r="IY19">
        <v>1300</v>
      </c>
      <c r="JA19">
        <v>80000000</v>
      </c>
      <c r="JD19">
        <v>83991613.400000006</v>
      </c>
      <c r="JE19">
        <v>33211290.239999998</v>
      </c>
      <c r="JI19">
        <v>185000000</v>
      </c>
      <c r="JL19">
        <v>218211290.24000001</v>
      </c>
      <c r="JM19">
        <v>-134219676.84</v>
      </c>
      <c r="JN19">
        <v>282468000</v>
      </c>
      <c r="JU19">
        <v>282468000</v>
      </c>
      <c r="JV19">
        <v>18926000</v>
      </c>
      <c r="JW19">
        <v>7358840.9299999997</v>
      </c>
      <c r="JY19">
        <v>40028783.729999997</v>
      </c>
      <c r="KB19">
        <v>66313624.659999996</v>
      </c>
      <c r="KC19">
        <v>216154375.34</v>
      </c>
      <c r="KD19">
        <v>197575.02</v>
      </c>
      <c r="KG19">
        <v>99395374.310000002</v>
      </c>
      <c r="KH19">
        <v>49036738.460000001</v>
      </c>
      <c r="KI19">
        <v>148432112.77000001</v>
      </c>
      <c r="KJ19">
        <v>93689955.569999993</v>
      </c>
      <c r="KK19">
        <v>3468124.08</v>
      </c>
      <c r="KL19">
        <v>1894978.5</v>
      </c>
      <c r="KM19">
        <v>1456910.54</v>
      </c>
      <c r="KN19">
        <v>4179953.21</v>
      </c>
      <c r="KR19">
        <v>5217.04</v>
      </c>
      <c r="KS19">
        <v>-9534.26</v>
      </c>
      <c r="KT19">
        <v>-155615.84</v>
      </c>
      <c r="KU19">
        <v>-8448709.8800000008</v>
      </c>
      <c r="KV19">
        <v>-435178.07</v>
      </c>
      <c r="KX19">
        <v>-62906817.369999997</v>
      </c>
      <c r="KY19">
        <v>-37863022.25</v>
      </c>
      <c r="KZ19">
        <v>22333599.52</v>
      </c>
      <c r="LB19">
        <v>53240</v>
      </c>
      <c r="LE19">
        <v>17263100.789999999</v>
      </c>
      <c r="LI19">
        <v>148432112.77000001</v>
      </c>
      <c r="LJ19">
        <v>49036738.460000001</v>
      </c>
      <c r="LO19">
        <v>99395374.310000002</v>
      </c>
      <c r="MK19" t="s">
        <v>778</v>
      </c>
      <c r="ML19" t="s">
        <v>824</v>
      </c>
      <c r="MN19" t="s">
        <v>751</v>
      </c>
      <c r="MU19">
        <v>7353325.9299999997</v>
      </c>
      <c r="MV19">
        <v>4852219.97</v>
      </c>
      <c r="MW19">
        <v>14170775.699999999</v>
      </c>
      <c r="MZ19">
        <v>77783343.159999996</v>
      </c>
      <c r="PA19">
        <v>139270264.66999999</v>
      </c>
      <c r="PB19">
        <v>5160078.84</v>
      </c>
      <c r="PE19">
        <v>44110.68</v>
      </c>
      <c r="PG19">
        <v>3957658.58</v>
      </c>
      <c r="PH19">
        <v>148432112.77000001</v>
      </c>
      <c r="QC19">
        <v>-5217.04</v>
      </c>
      <c r="QE19">
        <v>5563827.5599999996</v>
      </c>
      <c r="QI19">
        <v>321753.43</v>
      </c>
      <c r="QP19">
        <v>9534.26</v>
      </c>
      <c r="QV19">
        <v>-246594.22</v>
      </c>
      <c r="QW19">
        <v>2325.2600000000002</v>
      </c>
      <c r="QX19">
        <v>5645629.25</v>
      </c>
      <c r="QY19">
        <v>655558.97</v>
      </c>
      <c r="RA19">
        <v>4990070.28</v>
      </c>
      <c r="RB19">
        <v>0</v>
      </c>
      <c r="RC19">
        <v>1890209.78</v>
      </c>
      <c r="RH19">
        <v>1030823.99</v>
      </c>
      <c r="RI19">
        <v>547527.5</v>
      </c>
      <c r="RK19">
        <v>-1436203.76</v>
      </c>
      <c r="RL19">
        <v>54276.06</v>
      </c>
      <c r="RP19">
        <v>33034160.850000001</v>
      </c>
      <c r="RQ19">
        <v>8.75</v>
      </c>
      <c r="RR19">
        <v>9023110.7699999996</v>
      </c>
      <c r="RS19">
        <v>8802378.5899999999</v>
      </c>
      <c r="RU19">
        <v>672891.87</v>
      </c>
      <c r="RY19">
        <v>334243.58</v>
      </c>
      <c r="RZ19">
        <v>10</v>
      </c>
      <c r="SE19">
        <v>-435178.07</v>
      </c>
      <c r="SF19">
        <v>9111515.5899999999</v>
      </c>
      <c r="SG19">
        <v>48653862.469999999</v>
      </c>
      <c r="TI19" t="s">
        <v>867</v>
      </c>
      <c r="TJ19" t="s">
        <v>826</v>
      </c>
      <c r="TK19">
        <v>214859453.31999999</v>
      </c>
      <c r="TL19">
        <v>114213011.89</v>
      </c>
      <c r="TM19">
        <v>100646441.43000001</v>
      </c>
      <c r="TN19" t="s">
        <v>827</v>
      </c>
      <c r="TO19">
        <v>127636352.44</v>
      </c>
      <c r="TP19">
        <v>91457189.25</v>
      </c>
      <c r="TQ19">
        <v>36179163.189999998</v>
      </c>
      <c r="TR19" t="s">
        <v>828</v>
      </c>
      <c r="TS19">
        <v>21172215.109999999</v>
      </c>
      <c r="TT19">
        <v>12619196.060000001</v>
      </c>
      <c r="TU19">
        <v>8553019.0500000007</v>
      </c>
      <c r="TV19" t="s">
        <v>829</v>
      </c>
      <c r="TW19">
        <v>10088181.34</v>
      </c>
      <c r="TX19">
        <v>4386101.66</v>
      </c>
      <c r="TY19">
        <v>5702079.6799999997</v>
      </c>
      <c r="TZ19" t="s">
        <v>759</v>
      </c>
      <c r="UA19">
        <v>3877510.34</v>
      </c>
      <c r="UB19">
        <v>1282202.26</v>
      </c>
      <c r="UC19">
        <v>2595308.08</v>
      </c>
      <c r="UD19" t="s">
        <v>868</v>
      </c>
      <c r="UE19" t="s">
        <v>831</v>
      </c>
      <c r="UF19">
        <v>373756200</v>
      </c>
      <c r="UI19" t="s">
        <v>817</v>
      </c>
      <c r="UJ19">
        <v>3877512.55</v>
      </c>
      <c r="UZ19">
        <v>87158173.260000005</v>
      </c>
      <c r="VA19">
        <v>99.38</v>
      </c>
      <c r="VB19">
        <v>1772186.52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352528822.80000001</v>
      </c>
      <c r="VQ19">
        <v>76145728.700000003</v>
      </c>
      <c r="VR19">
        <v>611457647.99000001</v>
      </c>
      <c r="VS19">
        <v>185000000</v>
      </c>
      <c r="VT19">
        <v>134498262.78</v>
      </c>
      <c r="VV19">
        <v>52000000</v>
      </c>
      <c r="VW19">
        <v>113632626.89</v>
      </c>
      <c r="VX19">
        <v>61389458.090000004</v>
      </c>
      <c r="VY19">
        <v>155124.01999999999</v>
      </c>
      <c r="VZ19">
        <v>106562684.37</v>
      </c>
      <c r="WA19">
        <v>10360866.880000001</v>
      </c>
      <c r="WD19">
        <v>3408005.51</v>
      </c>
      <c r="WH19">
        <v>1030823.99</v>
      </c>
      <c r="WI19">
        <v>33034160.850000001</v>
      </c>
      <c r="WJ19">
        <v>4823144.8899999997</v>
      </c>
      <c r="WK19">
        <v>2317177.58</v>
      </c>
      <c r="WL19">
        <v>105706289.62</v>
      </c>
      <c r="WM19">
        <v>3368900.97</v>
      </c>
      <c r="WN19">
        <v>782713.03</v>
      </c>
      <c r="WP19">
        <v>14094450.85</v>
      </c>
      <c r="WQ19">
        <v>57912232.299999997</v>
      </c>
      <c r="WU19">
        <v>68837382.349999994</v>
      </c>
      <c r="WV19">
        <v>1593546.91</v>
      </c>
      <c r="XT19">
        <v>547527.5</v>
      </c>
      <c r="XU19">
        <v>-1577914.3</v>
      </c>
    </row>
    <row r="20" spans="1:645" x14ac:dyDescent="0.25">
      <c r="A20" t="s">
        <v>737</v>
      </c>
      <c r="B20">
        <v>20200809</v>
      </c>
      <c r="C20">
        <v>20201231</v>
      </c>
      <c r="D20" t="s">
        <v>727</v>
      </c>
      <c r="E20">
        <v>86104478.730000004</v>
      </c>
      <c r="G20">
        <v>142257979.38</v>
      </c>
      <c r="H20">
        <v>173848369.62</v>
      </c>
      <c r="I20">
        <v>410414.61</v>
      </c>
      <c r="J20">
        <v>4936898.6500000004</v>
      </c>
      <c r="N20">
        <v>77095929.290000007</v>
      </c>
      <c r="AA20">
        <v>5162274.72</v>
      </c>
      <c r="AD20">
        <v>498583329.19999999</v>
      </c>
      <c r="AI20">
        <v>5632823.4900000002</v>
      </c>
      <c r="AL20">
        <v>41679870.729999997</v>
      </c>
      <c r="AN20">
        <v>335325.17</v>
      </c>
      <c r="AR20">
        <v>7890390.4299999997</v>
      </c>
      <c r="AU20">
        <v>727797.51</v>
      </c>
      <c r="AV20">
        <v>4261741.46</v>
      </c>
      <c r="AX20">
        <v>43484429.859999999</v>
      </c>
      <c r="BA20">
        <v>104012378.65000001</v>
      </c>
      <c r="BU20">
        <v>834616.68</v>
      </c>
      <c r="BX20">
        <v>602595707.85000002</v>
      </c>
      <c r="BZ20">
        <v>240000</v>
      </c>
      <c r="CA20">
        <v>94345098.670000002</v>
      </c>
      <c r="CB20">
        <v>129893808.73999999</v>
      </c>
      <c r="CD20">
        <v>5814720.7000000002</v>
      </c>
      <c r="CE20">
        <v>1695968.88</v>
      </c>
      <c r="CI20">
        <v>700000</v>
      </c>
      <c r="CX20">
        <v>43110789.869999997</v>
      </c>
      <c r="DA20">
        <v>278336384.22000003</v>
      </c>
      <c r="DH20">
        <v>125192.5</v>
      </c>
      <c r="DM20">
        <v>125192.5</v>
      </c>
      <c r="EG20">
        <v>278461576.72000003</v>
      </c>
      <c r="EH20">
        <v>48000000</v>
      </c>
      <c r="EK20">
        <v>24518227.719999999</v>
      </c>
      <c r="EL20">
        <v>30228594.75</v>
      </c>
      <c r="EM20">
        <v>222113250.15000001</v>
      </c>
      <c r="EO20">
        <v>-725941.49</v>
      </c>
      <c r="EV20">
        <v>324134131.13</v>
      </c>
      <c r="EX20">
        <v>324134131.13</v>
      </c>
      <c r="FA20">
        <v>602595707.85000002</v>
      </c>
      <c r="FB20">
        <v>503345297.87</v>
      </c>
      <c r="FC20">
        <v>503345297.87</v>
      </c>
      <c r="FR20">
        <v>438806623.08999997</v>
      </c>
      <c r="FS20">
        <v>378376607.13999999</v>
      </c>
      <c r="FW20">
        <v>2621459.9300000002</v>
      </c>
      <c r="FX20">
        <v>10623490.869999999</v>
      </c>
      <c r="FY20">
        <v>10361720.220000001</v>
      </c>
      <c r="FZ20">
        <v>4167206.08</v>
      </c>
      <c r="GL20">
        <v>4313416.68</v>
      </c>
      <c r="GM20">
        <v>1913205.57</v>
      </c>
      <c r="GP20">
        <v>-31099.24</v>
      </c>
      <c r="GQ20">
        <v>1336310.73</v>
      </c>
      <c r="GT20">
        <v>72070508.519999996</v>
      </c>
      <c r="GU20">
        <v>304069.07</v>
      </c>
      <c r="GV20">
        <v>743553.26</v>
      </c>
      <c r="GZ20">
        <v>71631024.329999998</v>
      </c>
      <c r="HA20">
        <v>7904387.6299999999</v>
      </c>
      <c r="HE20">
        <v>63726636.700000003</v>
      </c>
      <c r="HF20">
        <v>63726636.700000003</v>
      </c>
      <c r="HI20">
        <v>63726636.700000003</v>
      </c>
      <c r="HJ20">
        <v>1.33</v>
      </c>
      <c r="HK20">
        <v>1.33</v>
      </c>
      <c r="HL20">
        <v>-918548.03</v>
      </c>
      <c r="HM20">
        <v>62808088.670000002</v>
      </c>
      <c r="HO20">
        <v>62808088.670000002</v>
      </c>
      <c r="HP20">
        <v>299997185.44999999</v>
      </c>
      <c r="HQ20">
        <v>3529389.43</v>
      </c>
      <c r="HR20">
        <v>17449161.530000001</v>
      </c>
      <c r="IG20">
        <v>320975736.41000003</v>
      </c>
      <c r="IJ20">
        <v>201397196.97</v>
      </c>
      <c r="IK20">
        <v>41019982.880000003</v>
      </c>
      <c r="IL20">
        <v>15567438.73</v>
      </c>
      <c r="IM20">
        <v>51395589.789999999</v>
      </c>
      <c r="IU20">
        <v>309380208.37</v>
      </c>
      <c r="IV20">
        <v>11595528.039999999</v>
      </c>
      <c r="IY20">
        <v>616819.47</v>
      </c>
      <c r="JA20">
        <v>20675069.460000001</v>
      </c>
      <c r="JD20">
        <v>21291888.93</v>
      </c>
      <c r="JE20">
        <v>7989993.6100000003</v>
      </c>
      <c r="JI20">
        <v>20000000</v>
      </c>
      <c r="JL20">
        <v>27989993.609999999</v>
      </c>
      <c r="JM20">
        <v>-6698104.6799999997</v>
      </c>
      <c r="JW20">
        <v>15000000</v>
      </c>
      <c r="JY20">
        <v>2400000</v>
      </c>
      <c r="KB20">
        <v>17400000</v>
      </c>
      <c r="KC20">
        <v>-17400000</v>
      </c>
      <c r="KD20">
        <v>993739.54</v>
      </c>
      <c r="KG20">
        <v>-11508837.1</v>
      </c>
      <c r="KH20">
        <v>65298481.359999999</v>
      </c>
      <c r="KI20">
        <v>53789644.259999998</v>
      </c>
      <c r="KJ20">
        <v>63726636.700000003</v>
      </c>
      <c r="KL20">
        <v>5826549.0800000001</v>
      </c>
      <c r="KM20">
        <v>201161.53</v>
      </c>
      <c r="KN20">
        <v>123428.38</v>
      </c>
      <c r="KQ20">
        <v>31099.24</v>
      </c>
      <c r="KR20">
        <v>475871.97</v>
      </c>
      <c r="KS20">
        <v>-4313416.68</v>
      </c>
      <c r="KT20">
        <v>-2094848.76</v>
      </c>
      <c r="KU20">
        <v>-1913205.57</v>
      </c>
      <c r="KV20">
        <v>-973661.79</v>
      </c>
      <c r="KW20">
        <v>125192.5</v>
      </c>
      <c r="KX20">
        <v>-24643655.52</v>
      </c>
      <c r="KY20">
        <v>-136177668.61000001</v>
      </c>
      <c r="KZ20">
        <v>104281717.95999999</v>
      </c>
      <c r="LE20">
        <v>11595528.039999999</v>
      </c>
      <c r="LI20">
        <v>53789644.259999998</v>
      </c>
      <c r="LJ20">
        <v>65298481.359999999</v>
      </c>
      <c r="LO20">
        <v>-11508837.1</v>
      </c>
      <c r="MK20" t="s">
        <v>832</v>
      </c>
      <c r="ML20" t="s">
        <v>833</v>
      </c>
      <c r="MN20" t="s">
        <v>751</v>
      </c>
      <c r="MU20">
        <v>32708931.57</v>
      </c>
      <c r="MV20">
        <v>25306568.129999999</v>
      </c>
      <c r="MW20">
        <v>14328795.879999999</v>
      </c>
      <c r="MZ20">
        <v>4751633.71</v>
      </c>
      <c r="PA20">
        <v>53145473.789999999</v>
      </c>
      <c r="PB20">
        <v>32590012.390000001</v>
      </c>
      <c r="PD20">
        <v>191781.28</v>
      </c>
      <c r="PE20">
        <v>4253.24</v>
      </c>
      <c r="PG20">
        <v>172958.03</v>
      </c>
      <c r="PH20">
        <v>86104478.730000004</v>
      </c>
      <c r="QC20">
        <v>-506971.21</v>
      </c>
      <c r="QE20">
        <v>1336310.73</v>
      </c>
      <c r="QP20">
        <v>6226622.25</v>
      </c>
      <c r="QV20">
        <v>36387.78</v>
      </c>
      <c r="QX20">
        <v>7092349.5499999998</v>
      </c>
      <c r="QY20">
        <v>1058469.93</v>
      </c>
      <c r="RA20">
        <v>6033879.6200000001</v>
      </c>
      <c r="RI20">
        <v>306399.94</v>
      </c>
      <c r="RK20">
        <v>4074133.99</v>
      </c>
      <c r="RL20">
        <v>399472.03</v>
      </c>
      <c r="RP20">
        <v>25735811.239999998</v>
      </c>
      <c r="RQ20">
        <v>5.1100000000000003</v>
      </c>
      <c r="RR20">
        <v>3083235.65</v>
      </c>
      <c r="RS20">
        <v>4368580.45</v>
      </c>
      <c r="RU20">
        <v>1360461.47</v>
      </c>
      <c r="RX20">
        <v>6416261.4199999999</v>
      </c>
      <c r="RY20">
        <v>193042.91</v>
      </c>
      <c r="RZ20">
        <v>15</v>
      </c>
      <c r="SE20">
        <v>-848469.29</v>
      </c>
      <c r="SF20">
        <v>7904387.6299999999</v>
      </c>
      <c r="SG20">
        <v>43176018.57</v>
      </c>
      <c r="SH20">
        <v>5358324.33</v>
      </c>
      <c r="SI20">
        <v>3670897.08</v>
      </c>
      <c r="SJ20">
        <v>36820084.509999998</v>
      </c>
      <c r="SK20">
        <v>35132657.259999998</v>
      </c>
      <c r="TI20" t="s">
        <v>869</v>
      </c>
      <c r="TJ20" t="s">
        <v>836</v>
      </c>
      <c r="TK20">
        <v>398469883.06999999</v>
      </c>
      <c r="TL20">
        <v>300091934.94999999</v>
      </c>
      <c r="TM20">
        <v>98377948.120000005</v>
      </c>
      <c r="TN20" t="s">
        <v>837</v>
      </c>
      <c r="TO20">
        <v>94716196.230000004</v>
      </c>
      <c r="TP20">
        <v>73801417.180000007</v>
      </c>
      <c r="TQ20">
        <v>20914779.050000001</v>
      </c>
      <c r="TR20" t="s">
        <v>838</v>
      </c>
      <c r="TS20">
        <v>6869207.4199999999</v>
      </c>
      <c r="TT20">
        <v>4151032.08</v>
      </c>
      <c r="TU20">
        <v>2718175.34</v>
      </c>
      <c r="TV20" t="s">
        <v>759</v>
      </c>
      <c r="TW20">
        <v>3290011.15</v>
      </c>
      <c r="TX20">
        <v>332222.93</v>
      </c>
      <c r="TY20">
        <v>2957788.22</v>
      </c>
      <c r="UD20" t="s">
        <v>870</v>
      </c>
      <c r="UE20" t="s">
        <v>840</v>
      </c>
      <c r="UF20">
        <v>327697700</v>
      </c>
      <c r="UI20" t="s">
        <v>816</v>
      </c>
      <c r="UJ20">
        <v>133623306.42</v>
      </c>
      <c r="UK20">
        <v>105949494</v>
      </c>
      <c r="UL20">
        <v>27673812.420000002</v>
      </c>
      <c r="UM20" t="s">
        <v>841</v>
      </c>
      <c r="UN20">
        <v>27193600</v>
      </c>
      <c r="UQ20" t="s">
        <v>842</v>
      </c>
      <c r="UR20">
        <v>11540700</v>
      </c>
      <c r="UU20" t="s">
        <v>817</v>
      </c>
      <c r="UV20">
        <v>3290011.15</v>
      </c>
      <c r="UW20">
        <v>332222.93</v>
      </c>
      <c r="UX20">
        <v>2957788.22</v>
      </c>
      <c r="UY20">
        <v>133623306.42</v>
      </c>
      <c r="UZ20">
        <v>174589992.97</v>
      </c>
      <c r="VA20">
        <v>93.5</v>
      </c>
      <c r="VB20">
        <v>0</v>
      </c>
      <c r="VC20">
        <v>9980382.0500000007</v>
      </c>
      <c r="VD20">
        <v>5.34</v>
      </c>
      <c r="VE20">
        <v>0</v>
      </c>
      <c r="VF20">
        <v>1049627</v>
      </c>
      <c r="VG20">
        <v>0.56000000000000005</v>
      </c>
      <c r="VH20">
        <v>0</v>
      </c>
      <c r="VI20">
        <v>1116566.52</v>
      </c>
      <c r="VJ20">
        <v>0.6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589103013.09000003</v>
      </c>
      <c r="VQ20">
        <v>60028983.399999999</v>
      </c>
      <c r="VR20">
        <v>581038809.12</v>
      </c>
      <c r="VS20">
        <v>20000000</v>
      </c>
      <c r="VT20">
        <v>20363500</v>
      </c>
      <c r="VU20">
        <v>63761.65</v>
      </c>
      <c r="VW20">
        <v>75059962.459999993</v>
      </c>
      <c r="VX20">
        <v>193831648.27000001</v>
      </c>
      <c r="VY20">
        <v>4538804.32</v>
      </c>
      <c r="VZ20">
        <v>41068241.659999996</v>
      </c>
      <c r="WA20">
        <v>31008332.140000001</v>
      </c>
      <c r="WD20">
        <v>7522059.96</v>
      </c>
      <c r="WI20">
        <v>25735811.239999998</v>
      </c>
      <c r="WJ20">
        <v>2535997.36</v>
      </c>
      <c r="WK20">
        <v>12888198.92</v>
      </c>
      <c r="WL20">
        <v>316106349</v>
      </c>
      <c r="WM20">
        <v>7932367.5199999996</v>
      </c>
      <c r="WN20">
        <v>410414.61</v>
      </c>
      <c r="WP20">
        <v>41679870.729999997</v>
      </c>
      <c r="WQ20">
        <v>335325.17</v>
      </c>
      <c r="WU20">
        <v>224238907.41</v>
      </c>
      <c r="WV20">
        <v>700000</v>
      </c>
      <c r="WW20">
        <v>240000</v>
      </c>
      <c r="XN20">
        <v>6920327.6100000003</v>
      </c>
      <c r="XT20">
        <v>306399.94</v>
      </c>
      <c r="XU20">
        <v>-6920327.6100000003</v>
      </c>
    </row>
    <row r="21" spans="1:645" x14ac:dyDescent="0.25">
      <c r="A21" t="s">
        <v>738</v>
      </c>
      <c r="B21">
        <v>20200809</v>
      </c>
      <c r="C21">
        <v>20201231</v>
      </c>
      <c r="D21" t="s">
        <v>728</v>
      </c>
      <c r="E21">
        <v>286244537.60000002</v>
      </c>
      <c r="H21">
        <v>1386707693.96</v>
      </c>
      <c r="I21">
        <v>2716667112.5799999</v>
      </c>
      <c r="N21">
        <v>2603644997.9400001</v>
      </c>
      <c r="AA21">
        <v>284667754.38</v>
      </c>
      <c r="AD21">
        <v>7277932096.46</v>
      </c>
      <c r="AI21">
        <v>2197443200</v>
      </c>
      <c r="AL21">
        <v>130135.61</v>
      </c>
      <c r="AR21">
        <v>597.24</v>
      </c>
      <c r="AV21">
        <v>433295.5</v>
      </c>
      <c r="BA21">
        <v>2198007228.3499999</v>
      </c>
      <c r="BX21">
        <v>9475939324.8099995</v>
      </c>
      <c r="BY21">
        <v>776700000</v>
      </c>
      <c r="CB21">
        <v>15667139.25</v>
      </c>
      <c r="CC21">
        <v>3588013.94</v>
      </c>
      <c r="CD21">
        <v>165637.13</v>
      </c>
      <c r="CE21">
        <v>128593809.23999999</v>
      </c>
      <c r="CI21">
        <v>1054987072.24</v>
      </c>
      <c r="CM21">
        <v>8850000</v>
      </c>
      <c r="DA21">
        <v>1988551671.8</v>
      </c>
      <c r="DB21">
        <v>1309040000</v>
      </c>
      <c r="DH21">
        <v>282669279.10000002</v>
      </c>
      <c r="DM21">
        <v>1944409279.0999999</v>
      </c>
      <c r="EG21">
        <v>3932960950.9000001</v>
      </c>
      <c r="EH21">
        <v>1000000000</v>
      </c>
      <c r="EK21">
        <v>3166117104.3499999</v>
      </c>
      <c r="EL21">
        <v>61627225.380000003</v>
      </c>
      <c r="EM21">
        <v>568543856.88</v>
      </c>
      <c r="EO21">
        <v>746690187.29999995</v>
      </c>
      <c r="EV21">
        <v>5542978373.9099998</v>
      </c>
      <c r="EX21">
        <v>5542978373.9099998</v>
      </c>
      <c r="FA21">
        <v>9475939324.8099995</v>
      </c>
      <c r="FB21">
        <v>798459923.85000002</v>
      </c>
      <c r="FC21">
        <v>798459923.85000002</v>
      </c>
      <c r="FR21">
        <v>717668204.04999995</v>
      </c>
      <c r="FS21">
        <v>715631571.79999995</v>
      </c>
      <c r="FW21">
        <v>2262839</v>
      </c>
      <c r="FY21">
        <v>4869244.72</v>
      </c>
      <c r="FZ21">
        <v>-5095451.47</v>
      </c>
      <c r="GL21">
        <v>135090200</v>
      </c>
      <c r="GQ21">
        <v>30740000</v>
      </c>
      <c r="GT21">
        <v>246621919.80000001</v>
      </c>
      <c r="GU21">
        <v>326895.84999999998</v>
      </c>
      <c r="GZ21">
        <v>246948815.65000001</v>
      </c>
      <c r="HA21">
        <v>52981582.030000001</v>
      </c>
      <c r="HE21">
        <v>193967233.62</v>
      </c>
      <c r="HF21">
        <v>193967233.62</v>
      </c>
      <c r="HI21">
        <v>193967233.62</v>
      </c>
      <c r="HM21">
        <v>193967233.62</v>
      </c>
      <c r="HO21">
        <v>193967233.62</v>
      </c>
      <c r="HP21">
        <v>104520398.97</v>
      </c>
      <c r="HQ21">
        <v>5207247.71</v>
      </c>
      <c r="HR21">
        <v>97248208.879999995</v>
      </c>
      <c r="IG21">
        <v>206975855.56</v>
      </c>
      <c r="IJ21">
        <v>304633219.80000001</v>
      </c>
      <c r="IK21">
        <v>4029489.82</v>
      </c>
      <c r="IL21">
        <v>6361990.1699999999</v>
      </c>
      <c r="IM21">
        <v>321756677.58999997</v>
      </c>
      <c r="IU21">
        <v>636781377.38</v>
      </c>
      <c r="IV21">
        <v>-429805521.81999999</v>
      </c>
      <c r="JA21">
        <v>105017875</v>
      </c>
      <c r="JD21">
        <v>105017875</v>
      </c>
      <c r="JE21">
        <v>66527</v>
      </c>
      <c r="JI21">
        <v>45000000</v>
      </c>
      <c r="JL21">
        <v>45066527</v>
      </c>
      <c r="JM21">
        <v>59951348</v>
      </c>
      <c r="JP21">
        <v>976700000</v>
      </c>
      <c r="JQ21">
        <v>962429519.25</v>
      </c>
      <c r="JU21">
        <v>1939129519.25</v>
      </c>
      <c r="JV21">
        <v>921460000</v>
      </c>
      <c r="JW21">
        <v>131561962.39</v>
      </c>
      <c r="JY21">
        <v>398909116.05000001</v>
      </c>
      <c r="KB21">
        <v>1451931078.4400001</v>
      </c>
      <c r="KC21">
        <v>487198440.81</v>
      </c>
      <c r="KG21">
        <v>117344266.98999999</v>
      </c>
      <c r="KH21">
        <v>133400270.61</v>
      </c>
      <c r="KI21">
        <v>250744537.59999999</v>
      </c>
      <c r="KJ21">
        <v>193967233.62</v>
      </c>
      <c r="KL21">
        <v>70901.11</v>
      </c>
      <c r="KM21">
        <v>2389.44</v>
      </c>
      <c r="KS21">
        <v>-135090200</v>
      </c>
      <c r="KW21">
        <v>33772550</v>
      </c>
      <c r="KX21">
        <v>403805475.23000002</v>
      </c>
      <c r="KY21">
        <v>152207025.08000001</v>
      </c>
      <c r="KZ21">
        <v>-1078540896.3</v>
      </c>
      <c r="LE21">
        <v>-429805521.81999999</v>
      </c>
      <c r="LI21">
        <v>250744537.59999999</v>
      </c>
      <c r="LJ21">
        <v>133400270.61</v>
      </c>
      <c r="LO21">
        <v>117344266.98999999</v>
      </c>
      <c r="MK21" t="s">
        <v>843</v>
      </c>
      <c r="MN21" t="s">
        <v>751</v>
      </c>
      <c r="RI21">
        <v>5116581.78</v>
      </c>
      <c r="RL21">
        <v>21130.31</v>
      </c>
      <c r="TI21" t="s">
        <v>871</v>
      </c>
      <c r="TJ21" t="s">
        <v>845</v>
      </c>
      <c r="TK21">
        <v>680003456.79999995</v>
      </c>
      <c r="TL21">
        <v>601772970.62</v>
      </c>
      <c r="TM21">
        <v>78230486.180000007</v>
      </c>
      <c r="TN21" t="s">
        <v>847</v>
      </c>
      <c r="TO21">
        <v>86180108.019999996</v>
      </c>
      <c r="TP21">
        <v>86175130.209999993</v>
      </c>
      <c r="TQ21">
        <v>4977.8100000000004</v>
      </c>
      <c r="TR21" t="s">
        <v>846</v>
      </c>
      <c r="TS21">
        <v>27471082.280000001</v>
      </c>
      <c r="TT21">
        <v>27471082.280000001</v>
      </c>
      <c r="TU21">
        <v>0</v>
      </c>
      <c r="VP21">
        <v>712279815.83000004</v>
      </c>
      <c r="VQ21">
        <v>189684746.06999999</v>
      </c>
      <c r="VR21">
        <v>10778679822.73</v>
      </c>
      <c r="VT21">
        <v>700500000</v>
      </c>
      <c r="VU21">
        <v>4223379855.3499999</v>
      </c>
      <c r="VV21">
        <v>500000</v>
      </c>
      <c r="VW21">
        <v>202406019.63</v>
      </c>
      <c r="VX21">
        <v>1386699621.6199999</v>
      </c>
      <c r="VZ21">
        <v>2068097097.78</v>
      </c>
      <c r="WA21">
        <v>130135.61</v>
      </c>
      <c r="WD21">
        <v>597.24</v>
      </c>
      <c r="WL21">
        <v>1386707693.96</v>
      </c>
      <c r="WN21">
        <v>2716667112.5799999</v>
      </c>
      <c r="WP21">
        <v>130135.61</v>
      </c>
      <c r="WU21">
        <v>15667139.25</v>
      </c>
      <c r="WV21">
        <v>1054987072.24</v>
      </c>
      <c r="WZ21">
        <v>352700000</v>
      </c>
      <c r="XT21">
        <v>5116581.78</v>
      </c>
    </row>
    <row r="22" spans="1:645" x14ac:dyDescent="0.25">
      <c r="A22" t="s">
        <v>729</v>
      </c>
      <c r="B22">
        <v>20200809</v>
      </c>
      <c r="C22">
        <v>20191231</v>
      </c>
      <c r="D22" t="s">
        <v>719</v>
      </c>
      <c r="E22">
        <v>9479014.9299999997</v>
      </c>
      <c r="F22">
        <v>85755095.310000002</v>
      </c>
      <c r="G22">
        <v>2097851.62</v>
      </c>
      <c r="H22">
        <v>29961928.010000002</v>
      </c>
      <c r="I22">
        <v>1031594.59</v>
      </c>
      <c r="J22">
        <v>1091672.23</v>
      </c>
      <c r="N22">
        <v>18884224.82</v>
      </c>
      <c r="AA22">
        <v>139897.94</v>
      </c>
      <c r="AD22">
        <v>148441279.44999999</v>
      </c>
      <c r="AL22">
        <v>19724180.649999999</v>
      </c>
      <c r="AR22">
        <v>4205000</v>
      </c>
      <c r="AU22">
        <v>929449.39</v>
      </c>
      <c r="AV22">
        <v>1093901.52</v>
      </c>
      <c r="BA22">
        <v>25952531.559999999</v>
      </c>
      <c r="BX22">
        <v>174393811.00999999</v>
      </c>
      <c r="CB22">
        <v>2833526.64</v>
      </c>
      <c r="CC22">
        <v>6566427.9199999999</v>
      </c>
      <c r="CD22">
        <v>6824736.6200000001</v>
      </c>
      <c r="CE22">
        <v>9789066.4499999993</v>
      </c>
      <c r="CI22">
        <v>563062.87</v>
      </c>
      <c r="DA22">
        <v>26576820.5</v>
      </c>
      <c r="DG22">
        <v>543005.54</v>
      </c>
      <c r="DH22">
        <v>78248.850000000006</v>
      </c>
      <c r="DM22">
        <v>621254.39</v>
      </c>
      <c r="EG22">
        <v>27198074.890000001</v>
      </c>
      <c r="EH22">
        <v>57651991.609999999</v>
      </c>
      <c r="EK22">
        <v>18637604.32</v>
      </c>
      <c r="EL22">
        <v>9657360.1400000006</v>
      </c>
      <c r="EM22">
        <v>61248780.049999997</v>
      </c>
      <c r="EV22">
        <v>147195736.12</v>
      </c>
      <c r="EX22">
        <v>147195736.12</v>
      </c>
      <c r="FA22">
        <v>174393811.00999999</v>
      </c>
      <c r="FB22">
        <v>122074153.52</v>
      </c>
      <c r="FC22">
        <v>122074153.52</v>
      </c>
      <c r="FR22">
        <v>66121257.119999997</v>
      </c>
      <c r="FS22">
        <v>19077077.41</v>
      </c>
      <c r="FW22">
        <v>1663543.57</v>
      </c>
      <c r="FX22">
        <v>26569795.289999999</v>
      </c>
      <c r="FY22">
        <v>4768187.08</v>
      </c>
      <c r="FZ22">
        <v>-80465.070000000007</v>
      </c>
      <c r="GA22">
        <v>-652021.46</v>
      </c>
      <c r="GL22">
        <v>505095.31</v>
      </c>
      <c r="GM22">
        <v>1020914.13</v>
      </c>
      <c r="GQ22">
        <v>6592120.8300000001</v>
      </c>
      <c r="GT22">
        <v>64071026.670000002</v>
      </c>
      <c r="GU22">
        <v>499638.84</v>
      </c>
      <c r="GV22">
        <v>2000</v>
      </c>
      <c r="GZ22">
        <v>64568665.509999998</v>
      </c>
      <c r="HA22">
        <v>8338934.4000000004</v>
      </c>
      <c r="HE22">
        <v>56229731.109999999</v>
      </c>
      <c r="HF22">
        <v>56229731.109999999</v>
      </c>
      <c r="HI22">
        <v>56229731.109999999</v>
      </c>
      <c r="HM22">
        <v>56229731.109999999</v>
      </c>
      <c r="HO22">
        <v>56229731.109999999</v>
      </c>
      <c r="HP22">
        <v>123573715.34</v>
      </c>
      <c r="HQ22">
        <v>5981520.8300000001</v>
      </c>
      <c r="HR22">
        <v>4383816.75</v>
      </c>
      <c r="IG22">
        <v>133939052.92</v>
      </c>
      <c r="IJ22">
        <v>22339127.25</v>
      </c>
      <c r="IK22">
        <v>27874412.059999999</v>
      </c>
      <c r="IL22">
        <v>24477606.420000002</v>
      </c>
      <c r="IM22">
        <v>18499385.93</v>
      </c>
      <c r="IU22">
        <v>93190531.659999996</v>
      </c>
      <c r="IV22">
        <v>40748521.259999998</v>
      </c>
      <c r="IW22">
        <v>146050000</v>
      </c>
      <c r="IX22">
        <v>1020914.13</v>
      </c>
      <c r="JD22">
        <v>147070914.13</v>
      </c>
      <c r="JE22">
        <v>3019056.82</v>
      </c>
      <c r="JF22">
        <v>193800000</v>
      </c>
      <c r="JL22">
        <v>196819056.81999999</v>
      </c>
      <c r="JM22">
        <v>-49748142.689999998</v>
      </c>
      <c r="JN22">
        <v>25765199.16</v>
      </c>
      <c r="JU22">
        <v>25765199.16</v>
      </c>
      <c r="JW22">
        <v>11200000</v>
      </c>
      <c r="JY22">
        <v>1697524.07</v>
      </c>
      <c r="KB22">
        <v>12897524.07</v>
      </c>
      <c r="KC22">
        <v>12867675.09</v>
      </c>
      <c r="KD22">
        <v>251043.34</v>
      </c>
      <c r="KG22">
        <v>4119097</v>
      </c>
      <c r="KH22">
        <v>4779693.43</v>
      </c>
      <c r="KI22">
        <v>8898790.4299999997</v>
      </c>
      <c r="KJ22">
        <v>56229731.109999999</v>
      </c>
      <c r="KK22">
        <v>652021.46</v>
      </c>
      <c r="KL22">
        <v>1437877.82</v>
      </c>
      <c r="KM22">
        <v>580000</v>
      </c>
      <c r="KN22">
        <v>149911.20000000001</v>
      </c>
      <c r="KS22">
        <v>-505095.31</v>
      </c>
      <c r="KT22">
        <v>-251043.34</v>
      </c>
      <c r="KU22">
        <v>-1020914.13</v>
      </c>
      <c r="KV22">
        <v>-795257.59</v>
      </c>
      <c r="KW22">
        <v>78248.850000000006</v>
      </c>
      <c r="KX22">
        <v>-2953577.78</v>
      </c>
      <c r="KY22">
        <v>-13824785.24</v>
      </c>
      <c r="KZ22">
        <v>-812498.49</v>
      </c>
      <c r="LB22">
        <v>524396.77</v>
      </c>
      <c r="LE22">
        <v>40748521.259999998</v>
      </c>
      <c r="LI22">
        <v>8898790.4299999997</v>
      </c>
      <c r="LJ22">
        <v>4779693.43</v>
      </c>
      <c r="LO22">
        <v>4119097</v>
      </c>
      <c r="MK22" t="s">
        <v>749</v>
      </c>
      <c r="ML22" t="s">
        <v>750</v>
      </c>
      <c r="MN22" t="s">
        <v>751</v>
      </c>
      <c r="MU22">
        <v>5922794.1799999997</v>
      </c>
      <c r="MV22">
        <v>1374022.17</v>
      </c>
      <c r="MW22">
        <v>11932745.75</v>
      </c>
      <c r="MZ22">
        <v>0</v>
      </c>
      <c r="PA22">
        <v>2516754.4300000002</v>
      </c>
      <c r="PB22">
        <v>6962260.5</v>
      </c>
      <c r="PH22">
        <v>9479014.9299999997</v>
      </c>
      <c r="QE22">
        <v>1030600</v>
      </c>
      <c r="QV22">
        <v>77638.84</v>
      </c>
      <c r="QW22">
        <v>1526009.44</v>
      </c>
      <c r="QX22">
        <v>2634248.2799999998</v>
      </c>
      <c r="QY22">
        <v>388089.24</v>
      </c>
      <c r="RA22">
        <v>2246159.04</v>
      </c>
      <c r="RB22">
        <v>0</v>
      </c>
      <c r="RC22">
        <v>652021.46</v>
      </c>
      <c r="RI22">
        <v>25310.25</v>
      </c>
      <c r="RK22">
        <v>-85576.77</v>
      </c>
      <c r="RL22">
        <v>30421.95</v>
      </c>
      <c r="RP22">
        <v>12211591.449999999</v>
      </c>
      <c r="RQ22">
        <v>10</v>
      </c>
      <c r="RR22">
        <v>15434400.82</v>
      </c>
      <c r="RS22">
        <v>2119758.54</v>
      </c>
      <c r="RT22">
        <v>381522.89</v>
      </c>
      <c r="RU22">
        <v>862093.76</v>
      </c>
      <c r="RY22">
        <v>4386494.49</v>
      </c>
      <c r="RZ22">
        <v>15</v>
      </c>
      <c r="SE22">
        <v>-717008.74</v>
      </c>
      <c r="SF22">
        <v>8338934.4000000004</v>
      </c>
      <c r="SG22">
        <v>27073883.77</v>
      </c>
      <c r="SH22">
        <v>6823216.6200000001</v>
      </c>
      <c r="SI22">
        <v>7623744.9100000001</v>
      </c>
      <c r="SJ22">
        <v>24538504</v>
      </c>
      <c r="SK22">
        <v>25339032.289999999</v>
      </c>
      <c r="SM22">
        <v>420000</v>
      </c>
      <c r="SN22">
        <f>[1]!WSS(B22:B31,"s_segment_sales","rptDate=20191231","order=1","WssConvert=0","cols=1;rows=10")</f>
        <v>0</v>
      </c>
      <c r="SO22">
        <f>[1]!WSS(B22:B31,"s_segment_industry_item","rptDate=20191231","order=1","WssConvert=0","cols=1;rows=10")</f>
        <v>0</v>
      </c>
      <c r="SP22">
        <f>[1]!WSS(B22:B31,"s_segment_industry_sales","rptDate=20191231","order=1","WssConvert=0","cols=1;rows=10")</f>
        <v>0</v>
      </c>
      <c r="SQ22">
        <f>[1]!WSS(B22:B31,"s_segment_industry_cost","rptDate=20191231","order=1","WssConvert=0","cols=1;rows=10")</f>
        <v>0</v>
      </c>
      <c r="SR22">
        <f>[1]!WSS(B22:B31,"s_segment_industry_profit","rptDate=20191231","order=1","WssConvert=0","cols=1;rows=10")</f>
        <v>0</v>
      </c>
      <c r="SS22">
        <f>[1]!WSS(B22:B31,"s_segment_industry_item","rptDate=20191231","order=2","WssConvert=0","cols=1;rows=10")</f>
        <v>0</v>
      </c>
      <c r="ST22">
        <f>[1]!WSS(B22:B31,"s_segment_industry_sales","rptDate=20191231","order=2","WssConvert=0","cols=1;rows=10")</f>
        <v>0</v>
      </c>
      <c r="SU22">
        <f>[1]!WSS(B22:B31,"s_segment_industry_cost","rptDate=20191231","order=2","WssConvert=0","cols=1;rows=10")</f>
        <v>0</v>
      </c>
      <c r="SV22">
        <f>[1]!WSS(B22:B31,"s_segment_industry_profit","rptDate=20191231","order=2","WssConvert=0","cols=1;rows=10")</f>
        <v>0</v>
      </c>
      <c r="SW22">
        <f>[1]!WSS(B22:B31,"s_segment_industry_item","rptDate=20191231","order=3","WssConvert=0","cols=1;rows=10")</f>
        <v>0</v>
      </c>
      <c r="SX22">
        <f>[1]!WSS(B22:B31,"s_segment_industry_sales","rptDate=20191231","order=3","WssConvert=0","cols=1;rows=10")</f>
        <v>0</v>
      </c>
      <c r="SY22">
        <f>[1]!WSS(B22:B31,"s_segment_industry_cost","rptDate=20191231","order=3","WssConvert=0","cols=1;rows=10")</f>
        <v>0</v>
      </c>
      <c r="SZ22">
        <f>[1]!WSS(B22:B31,"s_segment_industry_profit","rptDate=20191231","order=3","WssConvert=0","cols=1;rows=10")</f>
        <v>0</v>
      </c>
      <c r="TA22">
        <f>[1]!WSS(B22:B31,"s_segment_industry_item","rptDate=20191231","order=4","WssConvert=0","cols=1;rows=10")</f>
        <v>0</v>
      </c>
      <c r="TB22">
        <f>[1]!WSS(B22:B31,"s_segment_industry_sales","rptDate=20191231","order=4","WssConvert=0","cols=1;rows=10")</f>
        <v>0</v>
      </c>
      <c r="TC22">
        <f>[1]!WSS(B22:B31,"s_segment_industry_cost","rptDate=20191231","order=4","WssConvert=0","cols=1;rows=10")</f>
        <v>0</v>
      </c>
      <c r="TD22">
        <f>[1]!WSS(B22:B31,"s_segment_industry_profit","rptDate=20191231","order=4","WssConvert=0","cols=1;rows=10")</f>
        <v>0</v>
      </c>
      <c r="TE22">
        <f>[1]!WSS(B22:B31,"s_segment_industry_item","rptDate=20191231","order=5","WssConvert=0","cols=1;rows=10")</f>
        <v>0</v>
      </c>
      <c r="TF22">
        <f>[1]!WSS(B22:B31,"s_segment_industry_sales","rptDate=20191231","order=5","WssConvert=0","cols=1;rows=10")</f>
        <v>0</v>
      </c>
      <c r="TG22">
        <f>[1]!WSS(B22:B31,"s_segment_industry_cost","rptDate=20191231","order=5","WssConvert=0","cols=1;rows=10")</f>
        <v>0</v>
      </c>
      <c r="TH22">
        <f>[1]!WSS(B22:B31,"s_segment_industry_profit","rptDate=20191231","order=5","WssConvert=0","cols=1;rows=10")</f>
        <v>0</v>
      </c>
      <c r="TI22">
        <f>[1]!WSS(B22:B31,"s_segment_sales","rptDate=20191231","order=2","WssConvert=0","cols=1;rows=10")</f>
        <v>0</v>
      </c>
      <c r="TJ22">
        <f>[1]!WSS(B22:B31,"s_segment_product_item","rptDate=20191231","order=1","WssConvert=0","cols=1;rows=10")</f>
        <v>0</v>
      </c>
      <c r="TK22">
        <f>[1]!WSS(B22:B31,"s_segment_product_sales","rptDate=20191231","order=1","WssConvert=0","cols=1;rows=10")</f>
        <v>0</v>
      </c>
      <c r="TL22">
        <f>[1]!WSS(B22:B31,"s_segment_product_cost","rptDate=20191231","order=1","WssConvert=0","cols=1;rows=10")</f>
        <v>0</v>
      </c>
      <c r="TM22">
        <f>[1]!WSS(B22:B31,"s_segment_product_profit","rptDate=20191231","order=1","WssConvert=0","cols=1;rows=10")</f>
        <v>0</v>
      </c>
      <c r="TN22">
        <f>[1]!WSS(B22:B31,"s_segment_product_item","rptDate=20191231","order=2","WssConvert=0","cols=1;rows=10")</f>
        <v>0</v>
      </c>
      <c r="TO22">
        <f>[1]!WSS(B22:B31,"s_segment_product_sales","rptDate=20191231","order=2","WssConvert=0","cols=1;rows=10")</f>
        <v>0</v>
      </c>
      <c r="TP22">
        <f>[1]!WSS(B22:B31,"s_segment_product_cost","rptDate=20191231","order=2","WssConvert=0","cols=1;rows=10")</f>
        <v>0</v>
      </c>
      <c r="TQ22">
        <f>[1]!WSS(B22:B31,"s_segment_product_profit","rptDate=20191231","order=2","WssConvert=0","cols=1;rows=10")</f>
        <v>0</v>
      </c>
      <c r="TR22">
        <f>[1]!WSS(B22:B31,"s_segment_product_item","rptDate=20191231","order=3","WssConvert=0","cols=1;rows=10")</f>
        <v>0</v>
      </c>
      <c r="TS22">
        <f>[1]!WSS(B22:B31,"s_segment_product_sales","rptDate=20191231","order=3","WssConvert=0","cols=1;rows=10")</f>
        <v>0</v>
      </c>
      <c r="TT22">
        <f>[1]!WSS(B22:B31,"s_segment_product_cost","rptDate=20191231","order=3","WssConvert=0","cols=1;rows=10")</f>
        <v>0</v>
      </c>
      <c r="TU22">
        <f>[1]!WSS(B22:B31,"s_segment_product_profit","rptDate=20191231","order=3","WssConvert=0","cols=1;rows=10")</f>
        <v>0</v>
      </c>
      <c r="TV22">
        <f>[1]!WSS(B22:B31,"s_segment_product_item","rptDate=20191231","order=4","WssConvert=0","cols=1;rows=10")</f>
        <v>0</v>
      </c>
      <c r="TW22">
        <f>[1]!WSS(B22:B31,"s_segment_product_sales","rptDate=20191231","order=4","WssConvert=0","cols=1;rows=10")</f>
        <v>0</v>
      </c>
      <c r="TX22">
        <f>[1]!WSS(B22:B31,"s_segment_product_cost","rptDate=20191231","order=4","WssConvert=0","cols=1;rows=10")</f>
        <v>0</v>
      </c>
      <c r="TY22">
        <f>[1]!WSS(B22:B31,"s_segment_product_profit","rptDate=20191231","order=4","WssConvert=0","cols=1;rows=10")</f>
        <v>0</v>
      </c>
      <c r="TZ22">
        <f>[1]!WSS(B22:B31,"s_segment_product_item","rptDate=20191231","order=5","WssConvert=0","cols=1;rows=10")</f>
        <v>0</v>
      </c>
      <c r="UA22">
        <f>[1]!WSS(B22:B31,"s_segment_product_sales","rptDate=20191231","order=5","WssConvert=0","cols=1;rows=10")</f>
        <v>0</v>
      </c>
      <c r="UB22">
        <f>[1]!WSS(B22:B31,"s_segment_product_cost","rptDate=20191231","order=5","WssConvert=0","cols=1;rows=10")</f>
        <v>0</v>
      </c>
      <c r="UC22">
        <f>[1]!WSS(B22:B31,"s_segment_product_profit","rptDate=20191231","order=5","WssConvert=0","cols=1;rows=10")</f>
        <v>0</v>
      </c>
      <c r="UD22">
        <f>[1]!WSS(B22:B31,"s_segment_sales","rptDate=20191231","order=3","WssConvert=0","cols=1;rows=10")</f>
        <v>0</v>
      </c>
      <c r="UE22">
        <f>[1]!WSS(B22:B31,"s_segment_region_item","rptDate=20191231","order=1","WssConvert=0","cols=1;rows=10")</f>
        <v>0</v>
      </c>
      <c r="UF22">
        <f>[1]!WSS(B22:B31,"s_segment_region_sales","rptDate=20191231","order=1","WssConvert=0","cols=1;rows=10")</f>
        <v>0</v>
      </c>
      <c r="UG22">
        <f>[1]!WSS(B22:B31,"s_segment_region_cost","rptDate=20191231","order=1","WssConvert=0","cols=1;rows=10")</f>
        <v>0</v>
      </c>
      <c r="UH22">
        <f>[1]!WSS(B22:B31,"s_segment_region_profit","rptDate=20191231","order=1","WssConvert=0","cols=1;rows=10")</f>
        <v>0</v>
      </c>
      <c r="UI22">
        <f>[1]!WSS(B22:B31,"s_segment_region_item","rptDate=20191231","order=2","WssConvert=0","cols=1;rows=10")</f>
        <v>0</v>
      </c>
      <c r="UJ22">
        <f>[1]!WSS(B22:B31,"s_segment_region_sales","rptDate=20191231","order=2","WssConvert=0","cols=1;rows=10")</f>
        <v>0</v>
      </c>
      <c r="UK22">
        <f>[1]!WSS(B22:B31,"s_segment_region_cost","rptDate=20191231","order=2","WssConvert=0","cols=1;rows=10")</f>
        <v>0</v>
      </c>
      <c r="UL22">
        <f>[1]!WSS(B22:B31,"s_segment_region_profit","rptDate=20191231","order=2","WssConvert=0","cols=1;rows=10")</f>
        <v>0</v>
      </c>
      <c r="UM22">
        <f>[1]!WSS(B22:B31,"s_segment_region_item","rptDate=20191231","order=3","WssConvert=0","cols=1;rows=10")</f>
        <v>0</v>
      </c>
      <c r="UN22">
        <f>[1]!WSS(B22:B31,"s_segment_region_sales","rptDate=20191231","order=3","WssConvert=0","cols=1;rows=10")</f>
        <v>0</v>
      </c>
      <c r="UO22">
        <f>[1]!WSS(B22:B31,"s_segment_region_cost","rptDate=20191231","order=3","WssConvert=0","cols=1;rows=10")</f>
        <v>0</v>
      </c>
      <c r="UP22">
        <f>[1]!WSS(B22:B31,"s_segment_region_profit","rptDate=20191231","order=3","WssConvert=0","cols=1;rows=10")</f>
        <v>0</v>
      </c>
      <c r="UQ22">
        <f>[1]!WSS(B22:B31,"s_segment_region_item","rptDate=20191231","order=4","WssConvert=0","cols=1;rows=10")</f>
        <v>0</v>
      </c>
      <c r="UR22">
        <f>[1]!WSS(B22:B31,"s_segment_region_sales","rptDate=20191231","order=4","WssConvert=0","cols=1;rows=10")</f>
        <v>0</v>
      </c>
      <c r="US22">
        <f>[1]!WSS(B22:B31,"s_segment_region_cost","rptDate=20191231","order=4","WssConvert=0","cols=1;rows=10")</f>
        <v>0</v>
      </c>
      <c r="UT22">
        <f>[1]!WSS(B22:B31,"s_segment_region_profit","rptDate=20191231","order=4","WssConvert=0","cols=1;rows=10")</f>
        <v>0</v>
      </c>
      <c r="UU22">
        <f>[1]!WSS(B22:B31,"s_segment_region_item","rptDate=20191231","order=5","WssConvert=0","cols=1;rows=10")</f>
        <v>0</v>
      </c>
      <c r="UV22">
        <f>[1]!WSS(B22:B31,"s_segment_region_sales","rptDate=20191231","order=5","WssConvert=0","cols=1;rows=10")</f>
        <v>0</v>
      </c>
      <c r="UW22">
        <f>[1]!WSS(B22:B31,"s_segment_region_cost","rptDate=20191231","order=5","WssConvert=0","cols=1;rows=10")</f>
        <v>0</v>
      </c>
      <c r="UX22">
        <f>[1]!WSS(B22:B31,"s_segment_region_profit","rptDate=20191231","order=5","WssConvert=0","cols=1;rows=10")</f>
        <v>0</v>
      </c>
      <c r="UY22">
        <f>[1]!WSS(B22:B31,"s_stmnote_seg_1501","rptDate=20191231","WssConvert=0","cols=1;rows=10")</f>
        <v>0</v>
      </c>
      <c r="UZ22">
        <f>[1]!WSS(B22:B31,"s_stmnote_ar","item=1","rptDate=20191231","accYear=1","WssConvert=0","cols=1;rows=10")</f>
        <v>0</v>
      </c>
      <c r="VA22">
        <f>[1]!WSS(B22:B31,"s_stmnote_ar","item=2","rptDate=20191231","accYear=1","WssConvert=0","cols=1;rows=10")</f>
        <v>0</v>
      </c>
      <c r="VB22">
        <f>[1]!WSS(B22:B31,"s_stmnote_ar","item=3","rptDate=20191231","accYear=1","WssConvert=0","cols=1;rows=10")</f>
        <v>0</v>
      </c>
      <c r="VC22">
        <f>[1]!WSS(B22:B31,"s_stmnote_ar","item=1","rptDate=20191231","accYear=2","WssConvert=0","cols=1;rows=10")</f>
        <v>0</v>
      </c>
      <c r="VD22">
        <f>[1]!WSS(B22:B31,"s_stmnote_ar","item=2","rptDate=20191231","accYear=2","WssConvert=0","cols=1;rows=10")</f>
        <v>0</v>
      </c>
      <c r="VE22">
        <f>[1]!WSS(B22:B31,"s_stmnote_ar","item=3","rptDate=20191231","accYear=2","WssConvert=0","cols=1;rows=10")</f>
        <v>0</v>
      </c>
      <c r="VF22">
        <f>[1]!WSS(B22:B31,"s_stmnote_ar","item=1","rptDate=20191231","accYear=3","WssConvert=0","cols=1;rows=10")</f>
        <v>0</v>
      </c>
      <c r="VG22">
        <f>[1]!WSS(B22:B31,"s_stmnote_ar","item=2","rptDate=20191231","accYear=3","WssConvert=0","cols=1;rows=10")</f>
        <v>0</v>
      </c>
      <c r="VH22">
        <f>[1]!WSS(B22:B31,"s_stmnote_ar","item=3","rptDate=20191231","accYear=3","WssConvert=0","cols=1;rows=10")</f>
        <v>0</v>
      </c>
      <c r="VI22">
        <f>[1]!WSS(B22:B31,"s_stmnote_ar","item=1","rptDate=20191231","accYear=4","WssConvert=0","cols=1;rows=10")</f>
        <v>0</v>
      </c>
      <c r="VJ22">
        <f>[1]!WSS(B22:B31,"s_stmnote_ar","item=2","rptDate=20191231","accYear=4","WssConvert=0","cols=1;rows=10")</f>
        <v>0</v>
      </c>
      <c r="VK22">
        <f>[1]!WSS(B22:B31,"s_stmnote_ar","item=3","rptDate=20191231","accYear=4","WssConvert=0","cols=1;rows=10")</f>
        <v>0</v>
      </c>
      <c r="VL22">
        <f>[1]!WSS(B22:B31,"stmnote_ar_cat","rptDate=20191231","Category=0","WssConvert=0","cols=1;rows=10")</f>
        <v>0</v>
      </c>
      <c r="VM22">
        <f>[1]!WSS(B22:B31,"stmnote_ar_cat","rptDate=20191231","Category=1","WssConvert=0","cols=1;rows=10")</f>
        <v>0</v>
      </c>
      <c r="VN22">
        <f>[1]!WSS(B22:B31,"stmnote_ar_cat","rptDate=20191231","Category=2","WssConvert=0","cols=1;rows=10")</f>
        <v>0</v>
      </c>
      <c r="VO22">
        <f>[1]!WSS(B22:B31,"stmnote_ar_cat","rptDate=20191231","Category=3","WssConvert=0","cols=1;rows=10")</f>
        <v>0</v>
      </c>
      <c r="VP22">
        <v>119685511.45999999</v>
      </c>
      <c r="VQ22">
        <v>56992409.520000003</v>
      </c>
      <c r="VR22">
        <v>180075286.18000001</v>
      </c>
      <c r="VS22">
        <v>413230.6</v>
      </c>
      <c r="VT22">
        <v>6909671.3499999996</v>
      </c>
      <c r="VU22">
        <v>958840.99</v>
      </c>
      <c r="VV22">
        <v>193162303.69</v>
      </c>
      <c r="VW22">
        <v>9175259.2799999993</v>
      </c>
      <c r="VX22">
        <v>30401039.02</v>
      </c>
      <c r="VY22">
        <v>1091672.23</v>
      </c>
      <c r="VZ22">
        <v>18878047.059999999</v>
      </c>
      <c r="WA22">
        <v>19499895.280000001</v>
      </c>
      <c r="WD22">
        <v>4205000</v>
      </c>
      <c r="WI22">
        <v>12211591.449999999</v>
      </c>
      <c r="WK22">
        <v>2241738.1</v>
      </c>
      <c r="WL22">
        <v>32059779.629999999</v>
      </c>
      <c r="WN22">
        <v>1031594.59</v>
      </c>
      <c r="WP22">
        <v>19724180.649999999</v>
      </c>
      <c r="WU22">
        <v>2833526.64</v>
      </c>
      <c r="WV22">
        <v>563062.87</v>
      </c>
      <c r="XN22">
        <v>1259505.93</v>
      </c>
      <c r="XT22">
        <v>25310.25</v>
      </c>
      <c r="XU22">
        <v>-1259505.93</v>
      </c>
    </row>
    <row r="23" spans="1:645" x14ac:dyDescent="0.25">
      <c r="A23" t="s">
        <v>730</v>
      </c>
      <c r="B23">
        <v>20200809</v>
      </c>
      <c r="C23">
        <v>20191231</v>
      </c>
      <c r="D23" t="s">
        <v>720</v>
      </c>
      <c r="E23">
        <v>15566785.960000001</v>
      </c>
      <c r="G23">
        <v>198000</v>
      </c>
      <c r="H23">
        <v>120803779.76000001</v>
      </c>
      <c r="I23">
        <v>2828299.55</v>
      </c>
      <c r="J23">
        <v>2168032.46</v>
      </c>
      <c r="N23">
        <v>85894510.030000001</v>
      </c>
      <c r="AA23">
        <v>5343944.75</v>
      </c>
      <c r="AD23">
        <v>241401169.59</v>
      </c>
      <c r="AL23">
        <v>170972421.44999999</v>
      </c>
      <c r="AN23">
        <v>19319239.68</v>
      </c>
      <c r="AR23">
        <v>481909.36</v>
      </c>
      <c r="AU23">
        <v>11855988.109999999</v>
      </c>
      <c r="AV23">
        <v>4523524.01</v>
      </c>
      <c r="AX23">
        <v>8392907.2699999996</v>
      </c>
      <c r="BA23">
        <v>215545989.88</v>
      </c>
      <c r="BX23">
        <v>456947159.47000003</v>
      </c>
      <c r="CB23">
        <v>117781213.16</v>
      </c>
      <c r="CC23">
        <v>1452304.22</v>
      </c>
      <c r="CD23">
        <v>16386263.220000001</v>
      </c>
      <c r="CE23">
        <v>8129146.1900000004</v>
      </c>
      <c r="CI23">
        <v>2151714.64</v>
      </c>
      <c r="CX23">
        <v>200000</v>
      </c>
      <c r="DA23">
        <v>146100641.43000001</v>
      </c>
      <c r="DI23">
        <v>4337583.33</v>
      </c>
      <c r="DM23">
        <v>4337583.33</v>
      </c>
      <c r="EG23">
        <v>150438224.75999999</v>
      </c>
      <c r="EH23">
        <v>50000000</v>
      </c>
      <c r="EK23">
        <v>230567476.80000001</v>
      </c>
      <c r="EL23">
        <v>3166606.48</v>
      </c>
      <c r="EM23">
        <v>22774851.43</v>
      </c>
      <c r="EV23">
        <v>306508934.70999998</v>
      </c>
      <c r="EX23">
        <v>306508934.70999998</v>
      </c>
      <c r="FA23">
        <v>456947159.47000003</v>
      </c>
      <c r="FB23">
        <v>421425924.06999999</v>
      </c>
      <c r="FC23">
        <v>421425924.06999999</v>
      </c>
      <c r="FR23">
        <v>379505119.41000003</v>
      </c>
      <c r="FS23">
        <v>293665391.67000002</v>
      </c>
      <c r="FW23">
        <v>2737761.54</v>
      </c>
      <c r="FX23">
        <v>13792708.48</v>
      </c>
      <c r="FY23">
        <v>32816433.719999999</v>
      </c>
      <c r="FZ23">
        <v>543468.79</v>
      </c>
      <c r="GA23">
        <v>-2294201.4900000002</v>
      </c>
      <c r="GM23">
        <v>649589.05000000005</v>
      </c>
      <c r="GP23">
        <v>-154648.51</v>
      </c>
      <c r="GQ23">
        <v>30089030.57</v>
      </c>
      <c r="GT23">
        <v>72504775.769999996</v>
      </c>
      <c r="GU23">
        <v>500</v>
      </c>
      <c r="GV23">
        <v>105199.98</v>
      </c>
      <c r="GZ23">
        <v>72400075.790000007</v>
      </c>
      <c r="HA23">
        <v>8634671.25</v>
      </c>
      <c r="HE23">
        <v>63765404.539999999</v>
      </c>
      <c r="HF23">
        <v>63765404.539999999</v>
      </c>
      <c r="HI23">
        <v>63765404.539999999</v>
      </c>
      <c r="HJ23">
        <v>1.29</v>
      </c>
      <c r="HK23">
        <v>1.29</v>
      </c>
      <c r="HM23">
        <v>63765404.539999999</v>
      </c>
      <c r="HO23">
        <v>63765404.539999999</v>
      </c>
      <c r="HP23">
        <v>340513169.00999999</v>
      </c>
      <c r="HQ23">
        <v>164739.57999999999</v>
      </c>
      <c r="HR23">
        <v>32922695.690000001</v>
      </c>
      <c r="IG23">
        <v>373600604.27999997</v>
      </c>
      <c r="IJ23">
        <v>101515129.5</v>
      </c>
      <c r="IK23">
        <v>166655784.72</v>
      </c>
      <c r="IL23">
        <v>31727166.649999999</v>
      </c>
      <c r="IM23">
        <v>20615914.739999998</v>
      </c>
      <c r="IU23">
        <v>320513995.61000001</v>
      </c>
      <c r="IV23">
        <v>53086608.670000002</v>
      </c>
      <c r="IX23">
        <v>649589.05000000005</v>
      </c>
      <c r="IY23">
        <v>5068.63</v>
      </c>
      <c r="JA23">
        <v>50000000</v>
      </c>
      <c r="JD23">
        <v>50654657.68</v>
      </c>
      <c r="JE23">
        <v>113908152.09999999</v>
      </c>
      <c r="JI23">
        <v>40000000</v>
      </c>
      <c r="JL23">
        <v>153908152.09999999</v>
      </c>
      <c r="JM23">
        <v>-103253494.42</v>
      </c>
      <c r="JN23">
        <v>60000000</v>
      </c>
      <c r="JP23">
        <v>19000000</v>
      </c>
      <c r="JQ23">
        <v>407105.14</v>
      </c>
      <c r="JU23">
        <v>79407105.140000001</v>
      </c>
      <c r="JV23">
        <v>22440000</v>
      </c>
      <c r="JW23">
        <v>5159291.57</v>
      </c>
      <c r="JY23">
        <v>6998694.5499999998</v>
      </c>
      <c r="KB23">
        <v>34597986.119999997</v>
      </c>
      <c r="KC23">
        <v>44809119.020000003</v>
      </c>
      <c r="KD23">
        <v>9759.0300000000007</v>
      </c>
      <c r="KG23">
        <v>-5348007.7</v>
      </c>
      <c r="KH23">
        <v>20914793.66</v>
      </c>
      <c r="KI23">
        <v>15566785.960000001</v>
      </c>
      <c r="KJ23">
        <v>63765404.539999999</v>
      </c>
      <c r="KK23">
        <v>2294201.4900000002</v>
      </c>
      <c r="KL23">
        <v>14310643.98</v>
      </c>
      <c r="KM23">
        <v>57676.800000000003</v>
      </c>
      <c r="KN23">
        <v>1497302.56</v>
      </c>
      <c r="KQ23">
        <v>154648.51</v>
      </c>
      <c r="KT23">
        <v>466227.07</v>
      </c>
      <c r="KU23">
        <v>-649589.05000000005</v>
      </c>
      <c r="KV23">
        <v>-1819748.15</v>
      </c>
      <c r="KX23">
        <v>-21563118.460000001</v>
      </c>
      <c r="KY23">
        <v>-65949459.539999999</v>
      </c>
      <c r="KZ23">
        <v>51536738.509999998</v>
      </c>
      <c r="LB23">
        <v>8355157.1799999997</v>
      </c>
      <c r="LE23">
        <v>53086608.670000002</v>
      </c>
      <c r="LI23">
        <v>15566785.960000001</v>
      </c>
      <c r="LJ23">
        <v>20914793.66</v>
      </c>
      <c r="LO23">
        <v>-5348007.7</v>
      </c>
      <c r="MK23" t="s">
        <v>766</v>
      </c>
      <c r="ML23" t="s">
        <v>767</v>
      </c>
      <c r="MN23" t="s">
        <v>751</v>
      </c>
      <c r="MU23">
        <v>14959375.289999999</v>
      </c>
      <c r="MV23">
        <v>42711967.189999998</v>
      </c>
      <c r="MW23">
        <v>29668646.789999999</v>
      </c>
      <c r="PA23">
        <v>15281894.970000001</v>
      </c>
      <c r="PB23">
        <v>284890.99</v>
      </c>
      <c r="PH23">
        <v>15566785.960000001</v>
      </c>
      <c r="QC23">
        <v>-154648.51</v>
      </c>
      <c r="QE23">
        <v>30089030.57</v>
      </c>
      <c r="QI23">
        <v>649589.05000000005</v>
      </c>
      <c r="QV23">
        <v>-119699.98</v>
      </c>
      <c r="QW23">
        <v>-8355157.1799999997</v>
      </c>
      <c r="QX23">
        <v>22109113.949999999</v>
      </c>
      <c r="QY23">
        <v>4612905.88</v>
      </c>
      <c r="RA23">
        <v>17496208.07</v>
      </c>
      <c r="RB23">
        <v>0</v>
      </c>
      <c r="RC23">
        <v>2294201.4900000002</v>
      </c>
      <c r="RH23">
        <v>475986.1</v>
      </c>
      <c r="RI23">
        <v>38690.47</v>
      </c>
      <c r="RK23">
        <v>-9759.0300000000007</v>
      </c>
      <c r="RL23">
        <v>71521.429999999993</v>
      </c>
      <c r="RM23">
        <v>44410.76</v>
      </c>
      <c r="RP23">
        <v>33024630.489999998</v>
      </c>
      <c r="RQ23">
        <v>7.84</v>
      </c>
      <c r="RR23">
        <v>8217639.1299999999</v>
      </c>
      <c r="RS23">
        <v>20532382.91</v>
      </c>
      <c r="RU23">
        <v>1569643.88</v>
      </c>
      <c r="RX23">
        <v>1951037.24</v>
      </c>
      <c r="RZ23">
        <v>15</v>
      </c>
      <c r="SE23">
        <v>-1819748.15</v>
      </c>
      <c r="SF23">
        <v>8634671.25</v>
      </c>
      <c r="SG23">
        <v>173238569.15000001</v>
      </c>
      <c r="SH23">
        <v>16386263.220000001</v>
      </c>
      <c r="SI23">
        <v>9914367.1099999994</v>
      </c>
      <c r="SJ23">
        <v>153612570.43000001</v>
      </c>
      <c r="SK23">
        <v>147140674.31999999</v>
      </c>
      <c r="TI23" t="s">
        <v>872</v>
      </c>
      <c r="TJ23" t="s">
        <v>770</v>
      </c>
      <c r="TK23">
        <v>216073160.44</v>
      </c>
      <c r="TL23">
        <v>164746741.50999999</v>
      </c>
      <c r="TM23">
        <v>51326418.93</v>
      </c>
      <c r="TN23" t="s">
        <v>771</v>
      </c>
      <c r="TO23">
        <v>156710011.19999999</v>
      </c>
      <c r="TP23">
        <v>97827009.769999996</v>
      </c>
      <c r="TQ23">
        <v>58883001.43</v>
      </c>
      <c r="TR23" t="s">
        <v>772</v>
      </c>
      <c r="TS23">
        <v>43087167.649999999</v>
      </c>
      <c r="TT23">
        <v>26271770.75</v>
      </c>
      <c r="TU23">
        <v>16815396.899999999</v>
      </c>
      <c r="TV23" t="s">
        <v>759</v>
      </c>
      <c r="TW23">
        <v>3690340.76</v>
      </c>
      <c r="TX23">
        <v>2950047.61</v>
      </c>
      <c r="TY23">
        <v>740293.15</v>
      </c>
      <c r="TZ23" t="s">
        <v>773</v>
      </c>
      <c r="UA23">
        <v>1865244.02</v>
      </c>
      <c r="UB23">
        <v>1869822.03</v>
      </c>
      <c r="UC23">
        <v>-4578.01</v>
      </c>
      <c r="UD23" t="s">
        <v>873</v>
      </c>
      <c r="UE23" t="s">
        <v>762</v>
      </c>
      <c r="UF23">
        <v>329120200</v>
      </c>
      <c r="UI23" t="s">
        <v>761</v>
      </c>
      <c r="UJ23">
        <v>70179300</v>
      </c>
      <c r="UM23" t="s">
        <v>776</v>
      </c>
      <c r="UN23">
        <v>10679400</v>
      </c>
      <c r="UQ23" t="s">
        <v>777</v>
      </c>
      <c r="UR23">
        <v>4031400</v>
      </c>
      <c r="UU23" t="s">
        <v>775</v>
      </c>
      <c r="UV23">
        <v>3725400</v>
      </c>
      <c r="UZ23">
        <v>121352220.72</v>
      </c>
      <c r="VA23">
        <v>99.25</v>
      </c>
      <c r="VB23">
        <v>0</v>
      </c>
      <c r="VC23">
        <v>816808.48</v>
      </c>
      <c r="VD23">
        <v>0.67</v>
      </c>
      <c r="VE23">
        <v>0</v>
      </c>
      <c r="VF23">
        <v>98865</v>
      </c>
      <c r="VG23">
        <v>0.08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440957156.26999998</v>
      </c>
      <c r="VQ23">
        <v>61548970.619999997</v>
      </c>
      <c r="VR23">
        <v>409108342.24000001</v>
      </c>
      <c r="VS23">
        <v>40000000</v>
      </c>
      <c r="VT23">
        <v>3119655.94</v>
      </c>
      <c r="VU23">
        <v>91283332.700000003</v>
      </c>
      <c r="VW23">
        <v>13307732.619999999</v>
      </c>
      <c r="VX23">
        <v>135006968.33000001</v>
      </c>
      <c r="VY23">
        <v>1670365.93</v>
      </c>
      <c r="VZ23">
        <v>56118449.950000003</v>
      </c>
      <c r="WA23">
        <v>85968463.340000004</v>
      </c>
      <c r="WD23">
        <v>156343.31</v>
      </c>
      <c r="WH23">
        <v>475986.1</v>
      </c>
      <c r="WI23">
        <v>33024630.489999998</v>
      </c>
      <c r="WK23">
        <v>1464114.44</v>
      </c>
      <c r="WL23">
        <v>121001779.76000001</v>
      </c>
      <c r="WM23">
        <v>8597817.0800000001</v>
      </c>
      <c r="WN23">
        <v>2828299.55</v>
      </c>
      <c r="WP23">
        <v>170972421.44999999</v>
      </c>
      <c r="WQ23">
        <v>19319239.68</v>
      </c>
      <c r="WU23">
        <v>117781213.16</v>
      </c>
      <c r="WV23">
        <v>2151714.64</v>
      </c>
      <c r="XN23">
        <v>630523.23</v>
      </c>
      <c r="XT23">
        <v>-38690.47</v>
      </c>
      <c r="XU23">
        <v>-630523.23</v>
      </c>
    </row>
    <row r="24" spans="1:645" x14ac:dyDescent="0.25">
      <c r="A24" t="s">
        <v>731</v>
      </c>
      <c r="B24">
        <v>20200809</v>
      </c>
      <c r="C24">
        <v>20191231</v>
      </c>
      <c r="D24" t="s">
        <v>721</v>
      </c>
      <c r="E24">
        <v>66024584.939999998</v>
      </c>
      <c r="H24">
        <v>211569234.41999999</v>
      </c>
      <c r="I24">
        <v>3357373.54</v>
      </c>
      <c r="J24">
        <v>10860915.710000001</v>
      </c>
      <c r="N24">
        <v>145882485.09</v>
      </c>
      <c r="AA24">
        <v>1051549.17</v>
      </c>
      <c r="AD24">
        <v>438896142.87</v>
      </c>
      <c r="AJ24">
        <v>15612805.460000001</v>
      </c>
      <c r="AL24">
        <v>67462957.109999999</v>
      </c>
      <c r="AR24">
        <v>4746436.51</v>
      </c>
      <c r="AU24">
        <v>2934405.76</v>
      </c>
      <c r="AV24">
        <v>5053054.8499999996</v>
      </c>
      <c r="BA24">
        <v>95809659.689999998</v>
      </c>
      <c r="BX24">
        <v>534705802.56</v>
      </c>
      <c r="CA24">
        <v>8550458.8000000007</v>
      </c>
      <c r="CB24">
        <v>73018685.109999999</v>
      </c>
      <c r="CC24">
        <v>43891917.82</v>
      </c>
      <c r="CD24">
        <v>9813571.6099999994</v>
      </c>
      <c r="CE24">
        <v>8982532.0700000003</v>
      </c>
      <c r="DA24">
        <v>150554148.16999999</v>
      </c>
      <c r="DH24">
        <v>129152.42</v>
      </c>
      <c r="DI24">
        <v>3229790</v>
      </c>
      <c r="DM24">
        <v>3358942.42</v>
      </c>
      <c r="EG24">
        <v>153913090.59</v>
      </c>
      <c r="EH24">
        <v>76900000</v>
      </c>
      <c r="EK24">
        <v>101273972.11</v>
      </c>
      <c r="EL24">
        <v>22740796.07</v>
      </c>
      <c r="EM24">
        <v>178167773.12</v>
      </c>
      <c r="EV24">
        <v>379082541.30000001</v>
      </c>
      <c r="EW24">
        <v>1710170.67</v>
      </c>
      <c r="EX24">
        <v>380792711.97000003</v>
      </c>
      <c r="FA24">
        <v>534705802.56</v>
      </c>
      <c r="FB24">
        <v>304286339.29000002</v>
      </c>
      <c r="FC24">
        <v>304286339.29000002</v>
      </c>
      <c r="FR24">
        <v>252678267.13</v>
      </c>
      <c r="FS24">
        <v>155060045.72</v>
      </c>
      <c r="FW24">
        <v>3209288.52</v>
      </c>
      <c r="FX24">
        <v>31508462.68</v>
      </c>
      <c r="FY24">
        <v>20010571.760000002</v>
      </c>
      <c r="FZ24">
        <v>5532.37</v>
      </c>
      <c r="GA24">
        <v>-860867.97</v>
      </c>
      <c r="GM24">
        <v>82946.490000000005</v>
      </c>
      <c r="GP24">
        <v>-169.98</v>
      </c>
      <c r="GQ24">
        <v>14475697.4</v>
      </c>
      <c r="GT24">
        <v>66166546.07</v>
      </c>
      <c r="GU24">
        <v>300037.14</v>
      </c>
      <c r="GV24">
        <v>97307.57</v>
      </c>
      <c r="GZ24">
        <v>66369275.640000001</v>
      </c>
      <c r="HA24">
        <v>3335262.63</v>
      </c>
      <c r="HE24">
        <v>63034013.009999998</v>
      </c>
      <c r="HF24">
        <v>63034013.009999998</v>
      </c>
      <c r="HH24">
        <v>-289641.25</v>
      </c>
      <c r="HI24">
        <v>63323654.259999998</v>
      </c>
      <c r="HJ24">
        <v>0.82</v>
      </c>
      <c r="HK24">
        <v>0.82</v>
      </c>
      <c r="HM24">
        <v>63034013.009999998</v>
      </c>
      <c r="HN24">
        <v>-289641.25</v>
      </c>
      <c r="HO24">
        <v>63323654.259999998</v>
      </c>
      <c r="HP24">
        <v>265819344.38</v>
      </c>
      <c r="HQ24">
        <v>12465110.960000001</v>
      </c>
      <c r="HR24">
        <v>34354630.93</v>
      </c>
      <c r="IG24">
        <v>312639086.26999998</v>
      </c>
      <c r="IJ24">
        <v>155546954.74000001</v>
      </c>
      <c r="IK24">
        <v>59521715.140000001</v>
      </c>
      <c r="IL24">
        <v>30031977.98</v>
      </c>
      <c r="IM24">
        <v>52409248.469999999</v>
      </c>
      <c r="IU24">
        <v>297509896.32999998</v>
      </c>
      <c r="IV24">
        <v>15129189.939999999</v>
      </c>
      <c r="IW24">
        <v>15690000</v>
      </c>
      <c r="IX24">
        <v>73663.89</v>
      </c>
      <c r="IY24">
        <v>9430</v>
      </c>
      <c r="JD24">
        <v>15773093.890000001</v>
      </c>
      <c r="JE24">
        <v>8573439.5099999998</v>
      </c>
      <c r="JF24">
        <v>31970000</v>
      </c>
      <c r="JL24">
        <v>40543439.509999998</v>
      </c>
      <c r="JM24">
        <v>-24770345.620000001</v>
      </c>
      <c r="JN24">
        <v>2000000</v>
      </c>
      <c r="JO24">
        <v>2000000</v>
      </c>
      <c r="JP24">
        <v>23733639.879999999</v>
      </c>
      <c r="JU24">
        <v>25733639.879999999</v>
      </c>
      <c r="JV24">
        <v>23733639.879999999</v>
      </c>
      <c r="JW24">
        <v>229679.16</v>
      </c>
      <c r="KB24">
        <v>23963319.039999999</v>
      </c>
      <c r="KC24">
        <v>1770320.84</v>
      </c>
      <c r="KG24">
        <v>-7870834.8399999999</v>
      </c>
      <c r="KH24">
        <v>70269237.159999996</v>
      </c>
      <c r="KI24">
        <v>62398402.32</v>
      </c>
      <c r="KJ24">
        <v>63034013.009999998</v>
      </c>
      <c r="KK24">
        <v>17753147.800000001</v>
      </c>
      <c r="KL24">
        <v>5554150.3700000001</v>
      </c>
      <c r="KM24">
        <v>858949.92</v>
      </c>
      <c r="KN24">
        <v>547592.87</v>
      </c>
      <c r="KQ24">
        <v>169.98</v>
      </c>
      <c r="KR24">
        <v>43797.57</v>
      </c>
      <c r="KT24">
        <v>229679.16</v>
      </c>
      <c r="KU24">
        <v>-82946.490000000005</v>
      </c>
      <c r="KV24">
        <v>-1995919.87</v>
      </c>
      <c r="KW24">
        <v>129152.42</v>
      </c>
      <c r="KX24">
        <v>9423255.6500000004</v>
      </c>
      <c r="KY24">
        <v>-46245535.25</v>
      </c>
      <c r="KZ24">
        <v>-34120317.200000003</v>
      </c>
      <c r="LE24">
        <v>15129189.939999999</v>
      </c>
      <c r="LI24">
        <v>62398402.32</v>
      </c>
      <c r="LJ24">
        <v>70269237.159999996</v>
      </c>
      <c r="LO24">
        <v>-7870834.8399999999</v>
      </c>
      <c r="LP24">
        <v>126314369.05</v>
      </c>
      <c r="LQ24">
        <v>62479888.079999998</v>
      </c>
      <c r="LT24">
        <v>5593703</v>
      </c>
      <c r="LW24">
        <v>183200554.13</v>
      </c>
      <c r="MK24" t="s">
        <v>778</v>
      </c>
      <c r="ML24" t="s">
        <v>779</v>
      </c>
      <c r="MN24" t="s">
        <v>751</v>
      </c>
      <c r="MU24">
        <v>27278830.809999999</v>
      </c>
      <c r="MV24">
        <v>596761.76</v>
      </c>
      <c r="MW24">
        <v>104855939.98</v>
      </c>
      <c r="MZ24">
        <v>1741049.22</v>
      </c>
      <c r="NC24">
        <v>70048469.980000004</v>
      </c>
      <c r="ND24">
        <v>16473817.34</v>
      </c>
      <c r="NF24">
        <v>53574652.640000001</v>
      </c>
      <c r="NS24">
        <v>9148874.7699999996</v>
      </c>
      <c r="NT24">
        <v>3925995.27</v>
      </c>
      <c r="NU24">
        <v>476442.99</v>
      </c>
      <c r="NV24">
        <v>4746436.51</v>
      </c>
      <c r="PA24">
        <v>66024584.939999998</v>
      </c>
      <c r="PH24">
        <v>66024584.939999998</v>
      </c>
      <c r="QC24">
        <v>-43967.55</v>
      </c>
      <c r="QE24">
        <v>557396.27</v>
      </c>
      <c r="QI24">
        <v>70141.03</v>
      </c>
      <c r="QV24">
        <v>247126.23</v>
      </c>
      <c r="QX24">
        <v>830695.98</v>
      </c>
      <c r="QY24">
        <v>110181.8</v>
      </c>
      <c r="QZ24">
        <v>36</v>
      </c>
      <c r="RA24">
        <v>720478.18</v>
      </c>
      <c r="RB24">
        <v>0</v>
      </c>
      <c r="RC24">
        <v>860867.97</v>
      </c>
      <c r="RH24">
        <v>229679.16</v>
      </c>
      <c r="RI24">
        <v>330887.87</v>
      </c>
      <c r="RL24">
        <v>106741.08</v>
      </c>
      <c r="RP24">
        <v>25131218.280000001</v>
      </c>
      <c r="RQ24">
        <v>8.26</v>
      </c>
      <c r="RR24">
        <v>16101727.859999999</v>
      </c>
      <c r="RS24">
        <v>11612387.890000001</v>
      </c>
      <c r="RT24">
        <v>829045.75</v>
      </c>
      <c r="RU24">
        <v>2208917.52</v>
      </c>
      <c r="RX24">
        <v>1079514.26</v>
      </c>
      <c r="RZ24">
        <v>15</v>
      </c>
      <c r="SE24">
        <v>-1866767.45</v>
      </c>
      <c r="SF24">
        <v>3335262.63</v>
      </c>
      <c r="SM24">
        <v>0</v>
      </c>
      <c r="TI24" t="s">
        <v>874</v>
      </c>
      <c r="TJ24" t="s">
        <v>782</v>
      </c>
      <c r="TK24">
        <v>123245000</v>
      </c>
      <c r="TN24" t="s">
        <v>783</v>
      </c>
      <c r="TO24">
        <v>83366500</v>
      </c>
      <c r="TR24" t="s">
        <v>784</v>
      </c>
      <c r="TS24">
        <v>71659600.370000005</v>
      </c>
      <c r="TT24">
        <v>18638558.609999999</v>
      </c>
      <c r="TU24">
        <v>53021041.759999998</v>
      </c>
      <c r="TV24" t="s">
        <v>785</v>
      </c>
      <c r="TW24">
        <v>18554200</v>
      </c>
      <c r="TX24">
        <v>14700000</v>
      </c>
      <c r="TY24">
        <v>3854200</v>
      </c>
      <c r="TZ24" t="s">
        <v>875</v>
      </c>
      <c r="UA24">
        <v>5118300</v>
      </c>
      <c r="UB24">
        <v>1942100</v>
      </c>
      <c r="UC24">
        <v>3176200</v>
      </c>
      <c r="UD24" t="s">
        <v>876</v>
      </c>
      <c r="UE24" t="s">
        <v>763</v>
      </c>
      <c r="UF24">
        <v>117653675.45999999</v>
      </c>
      <c r="UG24">
        <v>68089335.950000003</v>
      </c>
      <c r="UH24">
        <v>49564339.509999998</v>
      </c>
      <c r="UI24" t="s">
        <v>788</v>
      </c>
      <c r="UJ24">
        <v>98943411.760000005</v>
      </c>
      <c r="UK24">
        <v>41839331.609999999</v>
      </c>
      <c r="UL24">
        <v>57104080.149999999</v>
      </c>
      <c r="UM24" t="s">
        <v>765</v>
      </c>
      <c r="UN24">
        <v>40346947.600000001</v>
      </c>
      <c r="UO24">
        <v>15851222.1</v>
      </c>
      <c r="UP24">
        <v>24495725.5</v>
      </c>
      <c r="UQ24" t="s">
        <v>775</v>
      </c>
      <c r="UR24">
        <v>38346922.32</v>
      </c>
      <c r="US24">
        <v>23205702.129999999</v>
      </c>
      <c r="UT24">
        <v>15141220.189999999</v>
      </c>
      <c r="UU24" t="s">
        <v>761</v>
      </c>
      <c r="UV24">
        <v>8995382.1500000004</v>
      </c>
      <c r="UW24">
        <v>6074453.9299999997</v>
      </c>
      <c r="UX24">
        <v>2920928.22</v>
      </c>
      <c r="UZ24">
        <v>134907716.41</v>
      </c>
      <c r="VA24">
        <v>52.87</v>
      </c>
      <c r="VB24">
        <v>0</v>
      </c>
      <c r="VC24">
        <v>55566141.020000003</v>
      </c>
      <c r="VD24">
        <v>21.78</v>
      </c>
      <c r="VE24">
        <v>0</v>
      </c>
      <c r="VF24">
        <v>30537338.140000001</v>
      </c>
      <c r="VG24">
        <v>11.97</v>
      </c>
      <c r="VH24">
        <v>0</v>
      </c>
      <c r="VI24">
        <v>34168865.920000002</v>
      </c>
      <c r="VJ24">
        <v>13.39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281914977.58999997</v>
      </c>
      <c r="VQ24">
        <v>56702494.810000002</v>
      </c>
      <c r="VR24">
        <v>521534135.69</v>
      </c>
      <c r="VT24">
        <v>13500000</v>
      </c>
      <c r="VV24">
        <v>3000000</v>
      </c>
      <c r="VW24">
        <v>59471720.490000002</v>
      </c>
      <c r="VX24">
        <v>210445910.68000001</v>
      </c>
      <c r="VY24">
        <v>4503069.87</v>
      </c>
      <c r="VZ24">
        <v>148471601.33000001</v>
      </c>
      <c r="WA24">
        <v>63977332.490000002</v>
      </c>
      <c r="WD24">
        <v>4746436.51</v>
      </c>
      <c r="WH24">
        <v>229679.16</v>
      </c>
      <c r="WI24">
        <v>25131218.280000001</v>
      </c>
      <c r="WK24">
        <v>43610827.07</v>
      </c>
      <c r="WL24">
        <v>211569234.41999999</v>
      </c>
      <c r="WM24">
        <v>150000</v>
      </c>
      <c r="WN24">
        <v>3357373.54</v>
      </c>
      <c r="WP24">
        <v>67462957.109999999</v>
      </c>
      <c r="WU24">
        <v>81569143.909999996</v>
      </c>
      <c r="WV24">
        <v>6296982.7599999998</v>
      </c>
      <c r="XT24">
        <v>330887.87</v>
      </c>
      <c r="XU24">
        <v>-16892279.829999998</v>
      </c>
    </row>
    <row r="25" spans="1:645" x14ac:dyDescent="0.25">
      <c r="A25" t="s">
        <v>732</v>
      </c>
      <c r="B25">
        <v>20200809</v>
      </c>
      <c r="C25">
        <v>20191231</v>
      </c>
      <c r="D25" t="s">
        <v>722</v>
      </c>
      <c r="E25">
        <v>374419847.22000003</v>
      </c>
      <c r="H25">
        <v>228683385.63999999</v>
      </c>
      <c r="I25">
        <v>37828060.789999999</v>
      </c>
      <c r="J25">
        <v>24472389.809999999</v>
      </c>
      <c r="N25">
        <v>232454941.96000001</v>
      </c>
      <c r="AA25">
        <v>1623218.98</v>
      </c>
      <c r="AD25">
        <v>1027404960.2</v>
      </c>
      <c r="AL25">
        <v>382317437.87</v>
      </c>
      <c r="AN25">
        <v>50965202.18</v>
      </c>
      <c r="AR25">
        <v>22658392.73</v>
      </c>
      <c r="AU25">
        <v>6495013.9699999997</v>
      </c>
      <c r="AV25">
        <v>17069504.140000001</v>
      </c>
      <c r="AX25">
        <v>11962956.4</v>
      </c>
      <c r="BA25">
        <v>491468507.29000002</v>
      </c>
      <c r="BX25">
        <v>1518873467.49</v>
      </c>
      <c r="BY25">
        <v>192155021.94</v>
      </c>
      <c r="CA25">
        <v>252434112.12</v>
      </c>
      <c r="CB25">
        <v>190842783.22</v>
      </c>
      <c r="CC25">
        <v>105571549.47</v>
      </c>
      <c r="CD25">
        <v>18173378.210000001</v>
      </c>
      <c r="CE25">
        <v>3002731.76</v>
      </c>
      <c r="CH25">
        <v>257206</v>
      </c>
      <c r="CI25">
        <v>46553305.880000003</v>
      </c>
      <c r="CX25">
        <v>115326192.01000001</v>
      </c>
      <c r="DA25">
        <v>924316280.61000001</v>
      </c>
      <c r="DD25">
        <v>36504329.149999999</v>
      </c>
      <c r="DG25">
        <v>21867576.09</v>
      </c>
      <c r="DH25">
        <v>18436060.379999999</v>
      </c>
      <c r="DI25">
        <v>9734875.3200000003</v>
      </c>
      <c r="DM25">
        <v>86542840.939999998</v>
      </c>
      <c r="EG25">
        <v>1010859121.55</v>
      </c>
      <c r="EH25">
        <v>247580960</v>
      </c>
      <c r="EK25">
        <v>124568299.84999999</v>
      </c>
      <c r="EL25">
        <v>13016366.34</v>
      </c>
      <c r="EM25">
        <v>106773043.59</v>
      </c>
      <c r="EO25">
        <v>-4149386.97</v>
      </c>
      <c r="EV25">
        <v>487789282.81</v>
      </c>
      <c r="EW25">
        <v>20225063.129999999</v>
      </c>
      <c r="EX25">
        <v>508014345.94</v>
      </c>
      <c r="FA25">
        <v>1518873467.49</v>
      </c>
      <c r="FB25">
        <v>1918409093.0999999</v>
      </c>
      <c r="FC25">
        <v>1918409093.0999999</v>
      </c>
      <c r="FR25">
        <v>1843379801.96</v>
      </c>
      <c r="FS25">
        <v>1644209572.05</v>
      </c>
      <c r="FW25">
        <v>4342776.5</v>
      </c>
      <c r="FX25">
        <v>91480036.280000001</v>
      </c>
      <c r="FY25">
        <v>72046178.790000007</v>
      </c>
      <c r="FZ25">
        <v>3566412.82</v>
      </c>
      <c r="GA25">
        <v>-3563845</v>
      </c>
      <c r="GL25">
        <v>-161003.84</v>
      </c>
      <c r="GM25">
        <v>1175512.69</v>
      </c>
      <c r="GQ25">
        <v>1565922.75</v>
      </c>
      <c r="GT25">
        <v>77609722.739999995</v>
      </c>
      <c r="GU25">
        <v>430688.07</v>
      </c>
      <c r="GV25">
        <v>113754.31</v>
      </c>
      <c r="GZ25">
        <v>77926656.5</v>
      </c>
      <c r="HA25">
        <v>5989924.7199999997</v>
      </c>
      <c r="HE25">
        <v>71936731.780000001</v>
      </c>
      <c r="HF25">
        <v>71936731.780000001</v>
      </c>
      <c r="HH25">
        <v>12247287.390000001</v>
      </c>
      <c r="HI25">
        <v>59689444.390000001</v>
      </c>
      <c r="HJ25">
        <v>0.24</v>
      </c>
      <c r="HK25">
        <v>0.24</v>
      </c>
      <c r="HL25">
        <v>-628053.65</v>
      </c>
      <c r="HM25">
        <v>71308678.129999995</v>
      </c>
      <c r="HN25">
        <v>12387079.91</v>
      </c>
      <c r="HO25">
        <v>58921598.219999999</v>
      </c>
      <c r="HP25">
        <v>1241964549.27</v>
      </c>
      <c r="HQ25">
        <v>40544204.380000003</v>
      </c>
      <c r="HR25">
        <v>92945597.159999996</v>
      </c>
      <c r="IG25">
        <v>1375454350.8099999</v>
      </c>
      <c r="IJ25">
        <v>1024662856.52</v>
      </c>
      <c r="IK25">
        <v>127015508.25</v>
      </c>
      <c r="IL25">
        <v>4883588.32</v>
      </c>
      <c r="IM25">
        <v>151374821.90000001</v>
      </c>
      <c r="IU25">
        <v>1307936774.99</v>
      </c>
      <c r="IV25">
        <v>67517575.819999993</v>
      </c>
      <c r="IX25">
        <v>1175512.69</v>
      </c>
      <c r="IY25">
        <v>1100</v>
      </c>
      <c r="JA25">
        <v>322940000</v>
      </c>
      <c r="JD25">
        <v>324116612.69</v>
      </c>
      <c r="JE25">
        <v>101741818.3</v>
      </c>
      <c r="JI25">
        <v>322840000</v>
      </c>
      <c r="JL25">
        <v>424581818.30000001</v>
      </c>
      <c r="JM25">
        <v>-100465205.61</v>
      </c>
      <c r="JP25">
        <v>346580076.07999998</v>
      </c>
      <c r="JQ25">
        <v>60000000</v>
      </c>
      <c r="JU25">
        <v>406580076.07999998</v>
      </c>
      <c r="JV25">
        <v>311583343.98000002</v>
      </c>
      <c r="JW25">
        <v>9180972.8800000008</v>
      </c>
      <c r="JY25">
        <v>45185493</v>
      </c>
      <c r="KB25">
        <v>365949809.86000001</v>
      </c>
      <c r="KC25">
        <v>40630266.219999999</v>
      </c>
      <c r="KD25">
        <v>-1276876.1100000001</v>
      </c>
      <c r="KG25">
        <v>6405760.3200000003</v>
      </c>
      <c r="KH25">
        <v>79735449.980000004</v>
      </c>
      <c r="KI25">
        <v>86141210.299999997</v>
      </c>
      <c r="KJ25">
        <v>71936731.780000001</v>
      </c>
      <c r="KK25">
        <v>3563845</v>
      </c>
      <c r="KL25">
        <v>58494754.009999998</v>
      </c>
      <c r="KM25">
        <v>398485.32</v>
      </c>
      <c r="KN25">
        <v>1731503.48</v>
      </c>
      <c r="KR25">
        <v>2108.16</v>
      </c>
      <c r="KS25">
        <v>161003.84</v>
      </c>
      <c r="KT25">
        <v>11346140.380000001</v>
      </c>
      <c r="KU25">
        <v>-1175512.69</v>
      </c>
      <c r="KV25">
        <v>-5778469.4800000004</v>
      </c>
      <c r="KW25">
        <v>11210491.15</v>
      </c>
      <c r="KX25">
        <v>-95979428</v>
      </c>
      <c r="KY25">
        <v>-463144912.57999998</v>
      </c>
      <c r="KZ25">
        <v>460760436.42000002</v>
      </c>
      <c r="LE25">
        <v>67517575.819999993</v>
      </c>
      <c r="LI25">
        <v>86141210.299999997</v>
      </c>
      <c r="LJ25">
        <v>79735449.980000004</v>
      </c>
      <c r="LO25">
        <v>6405760.3200000003</v>
      </c>
      <c r="LP25">
        <v>49010531.850000001</v>
      </c>
      <c r="LQ25">
        <v>59689444.390000001</v>
      </c>
      <c r="LT25">
        <v>1926932.65</v>
      </c>
      <c r="LW25">
        <v>106773043.59</v>
      </c>
      <c r="MK25" t="s">
        <v>789</v>
      </c>
      <c r="ML25" t="s">
        <v>790</v>
      </c>
      <c r="MM25">
        <v>500000</v>
      </c>
      <c r="MN25" t="s">
        <v>751</v>
      </c>
      <c r="MU25">
        <v>114091565.06999999</v>
      </c>
      <c r="MV25">
        <v>0</v>
      </c>
      <c r="MW25">
        <v>109933777.31999999</v>
      </c>
      <c r="MX25">
        <v>4883126.53</v>
      </c>
      <c r="MZ25">
        <v>1847618.02</v>
      </c>
      <c r="NC25">
        <v>605392511.76999998</v>
      </c>
      <c r="ND25">
        <v>223075073.90000001</v>
      </c>
      <c r="NF25">
        <v>382317437.87</v>
      </c>
      <c r="NS25">
        <v>24498688.82</v>
      </c>
      <c r="NT25">
        <v>1840296.09</v>
      </c>
      <c r="NV25">
        <v>22658392.73</v>
      </c>
      <c r="QE25">
        <v>1554324.68</v>
      </c>
      <c r="QI25">
        <v>1014508.85</v>
      </c>
      <c r="QV25">
        <v>328531.83</v>
      </c>
      <c r="QX25">
        <v>2897365.36</v>
      </c>
      <c r="QY25">
        <v>290731.65000000002</v>
      </c>
      <c r="QZ25">
        <v>37965.550000000003</v>
      </c>
      <c r="RA25">
        <v>2568668.1600000001</v>
      </c>
      <c r="RB25">
        <v>0</v>
      </c>
      <c r="RC25">
        <v>3563845</v>
      </c>
      <c r="RH25">
        <v>11346140.380000001</v>
      </c>
      <c r="RI25">
        <v>4676328.68</v>
      </c>
      <c r="RK25">
        <v>-3064255.78</v>
      </c>
      <c r="RL25">
        <v>845197.34</v>
      </c>
      <c r="RM25">
        <v>-884340.44</v>
      </c>
      <c r="RP25">
        <v>58171396.049999997</v>
      </c>
      <c r="RQ25">
        <v>3.03</v>
      </c>
      <c r="RR25">
        <v>12662742.949999999</v>
      </c>
      <c r="RS25">
        <v>19003269.370000001</v>
      </c>
      <c r="RT25">
        <v>1102623.8</v>
      </c>
      <c r="RU25">
        <v>29492642.93</v>
      </c>
      <c r="RW25">
        <v>3841905.79</v>
      </c>
      <c r="RX25">
        <v>33043229.93</v>
      </c>
      <c r="RY25">
        <v>4014177.14</v>
      </c>
      <c r="RZ25">
        <v>15</v>
      </c>
      <c r="SG25">
        <v>133540684.86</v>
      </c>
      <c r="SH25">
        <v>18015826.870000001</v>
      </c>
      <c r="SI25">
        <v>11713230.82</v>
      </c>
      <c r="SJ25">
        <v>116604064.84999999</v>
      </c>
      <c r="SK25">
        <v>110301468.8</v>
      </c>
      <c r="TI25" t="s">
        <v>877</v>
      </c>
      <c r="TJ25" t="s">
        <v>792</v>
      </c>
      <c r="TK25">
        <v>1186481300</v>
      </c>
      <c r="TN25" t="s">
        <v>793</v>
      </c>
      <c r="TO25">
        <v>416258500</v>
      </c>
      <c r="TR25" t="s">
        <v>794</v>
      </c>
      <c r="TS25">
        <v>214766520.06</v>
      </c>
      <c r="TT25">
        <v>133048856.76000001</v>
      </c>
      <c r="TU25">
        <v>81717663.299999997</v>
      </c>
      <c r="TV25" t="s">
        <v>856</v>
      </c>
      <c r="TW25">
        <v>53850700</v>
      </c>
      <c r="TZ25" t="s">
        <v>756</v>
      </c>
      <c r="UA25">
        <v>28561686.170000002</v>
      </c>
      <c r="UB25">
        <v>10766390.57</v>
      </c>
      <c r="UC25">
        <v>17795295.600000001</v>
      </c>
      <c r="UD25" t="s">
        <v>878</v>
      </c>
      <c r="UE25" t="s">
        <v>761</v>
      </c>
      <c r="UF25">
        <v>614518000</v>
      </c>
      <c r="UI25" t="s">
        <v>858</v>
      </c>
      <c r="UJ25">
        <v>291616300</v>
      </c>
      <c r="UM25" t="s">
        <v>763</v>
      </c>
      <c r="UN25">
        <v>288765400</v>
      </c>
      <c r="UQ25" t="s">
        <v>796</v>
      </c>
      <c r="UR25">
        <v>194411800</v>
      </c>
      <c r="UU25" t="s">
        <v>765</v>
      </c>
      <c r="UV25">
        <v>171145800</v>
      </c>
      <c r="UY25">
        <v>271028100</v>
      </c>
      <c r="UZ25">
        <v>203025277.88999999</v>
      </c>
      <c r="VA25">
        <v>81.180000000000007</v>
      </c>
      <c r="VB25">
        <v>10151263.92</v>
      </c>
      <c r="VC25">
        <v>17550517.73</v>
      </c>
      <c r="VD25">
        <v>7.02</v>
      </c>
      <c r="VE25">
        <v>1755051.77</v>
      </c>
      <c r="VF25">
        <v>4739972.4400000004</v>
      </c>
      <c r="VG25">
        <v>1.9</v>
      </c>
      <c r="VH25">
        <v>1421991.73</v>
      </c>
      <c r="VI25">
        <v>91850</v>
      </c>
      <c r="VJ25">
        <v>0.04</v>
      </c>
      <c r="VK25">
        <v>45925</v>
      </c>
      <c r="VM25">
        <v>8041928.1200000001</v>
      </c>
      <c r="VN25">
        <v>0</v>
      </c>
      <c r="VO25">
        <v>0</v>
      </c>
      <c r="VP25">
        <v>1602230998.9300001</v>
      </c>
      <c r="VQ25">
        <v>19269326.5</v>
      </c>
      <c r="VR25">
        <v>1309825805.8</v>
      </c>
      <c r="VS25">
        <v>322840000</v>
      </c>
      <c r="VT25">
        <v>20408022.640000001</v>
      </c>
      <c r="VU25">
        <v>62555334.219999999</v>
      </c>
      <c r="VV25">
        <v>17000000</v>
      </c>
      <c r="VW25">
        <v>327456461.13</v>
      </c>
      <c r="VX25">
        <v>171295098.88999999</v>
      </c>
      <c r="VY25">
        <v>17774450.289999999</v>
      </c>
      <c r="VZ25">
        <v>203609286.12</v>
      </c>
      <c r="WA25">
        <v>327884543.86000001</v>
      </c>
      <c r="WD25">
        <v>6270238.9800000004</v>
      </c>
      <c r="WH25">
        <v>11346140.380000001</v>
      </c>
      <c r="WI25">
        <v>10180581.49</v>
      </c>
      <c r="WL25">
        <v>228683385.63999999</v>
      </c>
      <c r="WM25">
        <v>127923115.8</v>
      </c>
      <c r="WN25">
        <v>37828060.789999999</v>
      </c>
      <c r="WP25">
        <v>382317437.87</v>
      </c>
      <c r="WQ25">
        <v>50965202.18</v>
      </c>
      <c r="WU25">
        <v>443276895.33999997</v>
      </c>
      <c r="WV25">
        <v>46810511.880000003</v>
      </c>
      <c r="WZ25">
        <v>36504329.149999999</v>
      </c>
      <c r="XN25">
        <v>13990399.029999999</v>
      </c>
      <c r="XT25">
        <v>4676328.68</v>
      </c>
      <c r="XU25">
        <v>-13990399.029999999</v>
      </c>
    </row>
    <row r="26" spans="1:645" x14ac:dyDescent="0.25">
      <c r="A26" t="s">
        <v>733</v>
      </c>
      <c r="B26">
        <v>20200809</v>
      </c>
      <c r="C26">
        <v>20191231</v>
      </c>
      <c r="D26" t="s">
        <v>723</v>
      </c>
      <c r="E26">
        <v>75215847.430000007</v>
      </c>
      <c r="H26">
        <v>10135228.52</v>
      </c>
      <c r="J26">
        <v>376958.29</v>
      </c>
      <c r="N26">
        <v>5595608.7400000002</v>
      </c>
      <c r="AA26">
        <v>2820472.16</v>
      </c>
      <c r="AD26">
        <v>94536884.349999994</v>
      </c>
      <c r="AK26">
        <v>62124.19</v>
      </c>
      <c r="AL26">
        <v>9402938.0199999996</v>
      </c>
      <c r="AR26">
        <v>135185.9</v>
      </c>
      <c r="AU26">
        <v>243601.26</v>
      </c>
      <c r="AV26">
        <v>2729391.87</v>
      </c>
      <c r="BA26">
        <v>12573241.24</v>
      </c>
      <c r="BX26">
        <v>107110125.59</v>
      </c>
      <c r="CB26">
        <v>240</v>
      </c>
      <c r="CC26">
        <v>24302190.800000001</v>
      </c>
      <c r="CD26">
        <v>10151411.98</v>
      </c>
      <c r="CE26">
        <v>647290.03</v>
      </c>
      <c r="CX26">
        <v>27912.33</v>
      </c>
      <c r="DA26">
        <v>35833767.840000004</v>
      </c>
      <c r="DH26">
        <v>76008.23</v>
      </c>
      <c r="DM26">
        <v>76008.23</v>
      </c>
      <c r="EG26">
        <v>35909776.07</v>
      </c>
      <c r="EH26">
        <v>11029412</v>
      </c>
      <c r="EK26">
        <v>46085094.219999999</v>
      </c>
      <c r="EL26">
        <v>2989323.94</v>
      </c>
      <c r="EM26">
        <v>10930394.970000001</v>
      </c>
      <c r="EV26">
        <v>71034225.129999995</v>
      </c>
      <c r="EW26">
        <v>166124.39000000001</v>
      </c>
      <c r="EX26">
        <v>71200349.519999996</v>
      </c>
      <c r="FA26">
        <v>107110125.59</v>
      </c>
      <c r="FB26">
        <v>66143548.950000003</v>
      </c>
      <c r="FC26">
        <v>66143548.950000003</v>
      </c>
      <c r="FR26">
        <v>49264152.539999999</v>
      </c>
      <c r="FS26">
        <v>5277246.53</v>
      </c>
      <c r="FW26">
        <v>248883.97</v>
      </c>
      <c r="FX26">
        <v>6596787.2400000002</v>
      </c>
      <c r="FY26">
        <v>11449240.869999999</v>
      </c>
      <c r="FZ26">
        <v>-1177242.6499999999</v>
      </c>
      <c r="GQ26">
        <v>4485404.12</v>
      </c>
      <c r="GT26">
        <v>21364800.530000001</v>
      </c>
      <c r="GU26">
        <v>13237.67</v>
      </c>
      <c r="GV26">
        <v>2175.3000000000002</v>
      </c>
      <c r="GZ26">
        <v>21375862.899999999</v>
      </c>
      <c r="HA26">
        <v>2378586.9300000002</v>
      </c>
      <c r="HE26">
        <v>18997275.969999999</v>
      </c>
      <c r="HF26">
        <v>18997275.969999999</v>
      </c>
      <c r="HH26">
        <v>-333587.7</v>
      </c>
      <c r="HI26">
        <v>19330863.670000002</v>
      </c>
      <c r="HM26">
        <v>18997275.969999999</v>
      </c>
      <c r="HN26">
        <v>-333587.7</v>
      </c>
      <c r="HO26">
        <v>19330863.670000002</v>
      </c>
      <c r="HP26">
        <v>63399503.159999996</v>
      </c>
      <c r="HQ26">
        <v>323896.93</v>
      </c>
      <c r="HR26">
        <v>29955521.98</v>
      </c>
      <c r="IG26">
        <v>93678922.069999993</v>
      </c>
      <c r="IJ26">
        <v>9341439.9600000009</v>
      </c>
      <c r="IK26">
        <v>24360914.100000001</v>
      </c>
      <c r="IL26">
        <v>4275656.08</v>
      </c>
      <c r="IM26">
        <v>47362949.390000001</v>
      </c>
      <c r="IU26">
        <v>85340959.530000001</v>
      </c>
      <c r="IV26">
        <v>8337962.54</v>
      </c>
      <c r="JE26">
        <v>7340945.0800000001</v>
      </c>
      <c r="JL26">
        <v>7340945.0800000001</v>
      </c>
      <c r="JM26">
        <v>-7340945.0800000001</v>
      </c>
      <c r="JN26">
        <v>28000000</v>
      </c>
      <c r="JU26">
        <v>28000000</v>
      </c>
      <c r="KC26">
        <v>28000000</v>
      </c>
      <c r="KD26">
        <v>373816.04</v>
      </c>
      <c r="KG26">
        <v>29370833.5</v>
      </c>
      <c r="KH26">
        <v>33810225.93</v>
      </c>
      <c r="KI26">
        <v>63181059.43</v>
      </c>
      <c r="KJ26">
        <v>18997275.969999999</v>
      </c>
      <c r="KK26">
        <v>114904.17</v>
      </c>
      <c r="KL26">
        <v>906023.73</v>
      </c>
      <c r="KM26">
        <v>42222.12</v>
      </c>
      <c r="KN26">
        <v>450338.66</v>
      </c>
      <c r="KT26">
        <v>-426224.28</v>
      </c>
      <c r="KV26">
        <v>1239422.48</v>
      </c>
      <c r="KW26">
        <v>51898.73</v>
      </c>
      <c r="KX26">
        <v>-4117741.96</v>
      </c>
      <c r="KY26">
        <v>-23847345.73</v>
      </c>
      <c r="KZ26">
        <v>8890782.4299999997</v>
      </c>
      <c r="LB26">
        <v>6036406.2199999997</v>
      </c>
      <c r="LE26">
        <v>8337962.54</v>
      </c>
      <c r="LI26">
        <v>63181059.43</v>
      </c>
      <c r="LJ26">
        <v>33810225.93</v>
      </c>
      <c r="LO26">
        <v>29370833.5</v>
      </c>
      <c r="MK26" t="s">
        <v>778</v>
      </c>
      <c r="ML26" t="s">
        <v>797</v>
      </c>
      <c r="MN26" t="s">
        <v>751</v>
      </c>
      <c r="MU26">
        <v>1112068.5900000001</v>
      </c>
      <c r="MW26">
        <v>3184930.75</v>
      </c>
      <c r="MZ26">
        <v>0</v>
      </c>
      <c r="PA26">
        <v>42764456.469999999</v>
      </c>
      <c r="PB26">
        <v>25448702.73</v>
      </c>
      <c r="PD26">
        <v>7002688.2300000004</v>
      </c>
      <c r="PH26">
        <v>75215847.430000007</v>
      </c>
      <c r="QD26">
        <v>207986.14</v>
      </c>
      <c r="QE26">
        <v>4043830</v>
      </c>
      <c r="QV26">
        <v>11062.37</v>
      </c>
      <c r="QW26">
        <v>7769.44</v>
      </c>
      <c r="QX26">
        <v>4270647.95</v>
      </c>
      <c r="QY26">
        <v>427282.33</v>
      </c>
      <c r="RA26">
        <v>3843365.62</v>
      </c>
      <c r="RI26">
        <v>768695.97</v>
      </c>
      <c r="RK26">
        <v>-426224.28</v>
      </c>
      <c r="RM26">
        <v>17677.599999999999</v>
      </c>
      <c r="RP26">
        <v>26754332.41</v>
      </c>
      <c r="RQ26">
        <v>40.450000000000003</v>
      </c>
      <c r="RR26">
        <v>3326119.53</v>
      </c>
      <c r="RS26">
        <v>7813462.3399999999</v>
      </c>
      <c r="RU26">
        <v>141763.16</v>
      </c>
      <c r="RY26">
        <v>211695.1</v>
      </c>
      <c r="SE26">
        <v>1291321.21</v>
      </c>
      <c r="SF26">
        <v>2378586.9300000002</v>
      </c>
      <c r="SG26">
        <v>28911534.399999999</v>
      </c>
      <c r="SH26">
        <v>9966237.8300000001</v>
      </c>
      <c r="SI26">
        <v>5575603.1500000004</v>
      </c>
      <c r="SJ26">
        <v>24561210.219999999</v>
      </c>
      <c r="SK26">
        <v>20170575.539999999</v>
      </c>
      <c r="TI26" t="s">
        <v>879</v>
      </c>
      <c r="TJ26" t="s">
        <v>800</v>
      </c>
      <c r="TK26">
        <v>30147821.649999999</v>
      </c>
      <c r="TL26">
        <v>1480193.31</v>
      </c>
      <c r="TM26">
        <v>28667628.34</v>
      </c>
      <c r="TN26" t="s">
        <v>801</v>
      </c>
      <c r="TO26">
        <v>13560700</v>
      </c>
      <c r="TR26" t="s">
        <v>880</v>
      </c>
      <c r="TS26">
        <v>6657400</v>
      </c>
      <c r="TV26" t="s">
        <v>802</v>
      </c>
      <c r="TW26">
        <v>4701400</v>
      </c>
      <c r="TZ26" t="s">
        <v>861</v>
      </c>
      <c r="UA26">
        <v>2569800</v>
      </c>
      <c r="UD26" t="s">
        <v>881</v>
      </c>
      <c r="UE26" t="s">
        <v>805</v>
      </c>
      <c r="UF26">
        <v>41422400</v>
      </c>
      <c r="UI26" t="s">
        <v>806</v>
      </c>
      <c r="UJ26">
        <v>24720200</v>
      </c>
      <c r="UM26" t="s">
        <v>817</v>
      </c>
      <c r="UN26">
        <v>948.95</v>
      </c>
      <c r="UY26">
        <v>24720200</v>
      </c>
      <c r="UZ26">
        <v>10237604.57</v>
      </c>
      <c r="VA26">
        <v>100</v>
      </c>
      <c r="VB26">
        <v>102376.05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66143548.950000003</v>
      </c>
      <c r="VQ26">
        <v>19950383.68</v>
      </c>
      <c r="VR26">
        <v>107308697.41</v>
      </c>
      <c r="VT26">
        <v>1000000</v>
      </c>
      <c r="VW26">
        <v>74497734.629999995</v>
      </c>
      <c r="VX26">
        <v>10135228.52</v>
      </c>
      <c r="VY26">
        <v>329706</v>
      </c>
      <c r="VZ26">
        <v>5595608.7400000002</v>
      </c>
      <c r="WA26">
        <v>9391402.6600000001</v>
      </c>
      <c r="WD26">
        <v>135185.9</v>
      </c>
      <c r="WI26">
        <v>26754332.41</v>
      </c>
      <c r="WK26">
        <v>102376.05</v>
      </c>
      <c r="WL26">
        <v>10135228.52</v>
      </c>
      <c r="WN26">
        <v>392769.21</v>
      </c>
      <c r="WP26">
        <v>9402938.0199999996</v>
      </c>
      <c r="WU26">
        <v>240</v>
      </c>
      <c r="WV26">
        <v>704722.7</v>
      </c>
      <c r="XT26">
        <v>768695.97</v>
      </c>
      <c r="XU26">
        <v>-114904.17</v>
      </c>
    </row>
    <row r="27" spans="1:645" x14ac:dyDescent="0.25">
      <c r="A27" t="s">
        <v>734</v>
      </c>
      <c r="B27">
        <v>20200809</v>
      </c>
      <c r="C27">
        <v>20191231</v>
      </c>
      <c r="D27" t="s">
        <v>724</v>
      </c>
      <c r="E27">
        <v>1197959734.01</v>
      </c>
      <c r="H27">
        <v>408906489</v>
      </c>
      <c r="J27">
        <v>2970041.71</v>
      </c>
      <c r="N27">
        <v>1825416984.97</v>
      </c>
      <c r="AA27">
        <v>27940534.300000001</v>
      </c>
      <c r="AD27">
        <v>3474922114.5799999</v>
      </c>
      <c r="AJ27">
        <v>10886160.52</v>
      </c>
      <c r="AL27">
        <v>265267796.56999999</v>
      </c>
      <c r="AR27">
        <v>204538418.05000001</v>
      </c>
      <c r="AU27">
        <v>1436683.48</v>
      </c>
      <c r="AV27">
        <v>30116949.600000001</v>
      </c>
      <c r="AX27">
        <v>21986833.640000001</v>
      </c>
      <c r="BA27">
        <v>557854942.49000001</v>
      </c>
      <c r="BX27">
        <v>4032777057.0700002</v>
      </c>
      <c r="BY27">
        <v>349773682.51999998</v>
      </c>
      <c r="CB27">
        <v>466453578.67000002</v>
      </c>
      <c r="CC27">
        <v>17682827.43</v>
      </c>
      <c r="CD27">
        <v>21289553.710000001</v>
      </c>
      <c r="CE27">
        <v>17769666.760000002</v>
      </c>
      <c r="DA27">
        <v>880654669.63</v>
      </c>
      <c r="DB27">
        <v>27500000.010000002</v>
      </c>
      <c r="DG27">
        <v>7714772.2599999998</v>
      </c>
      <c r="DH27">
        <v>8366460.6299999999</v>
      </c>
      <c r="DM27">
        <v>43581232.899999999</v>
      </c>
      <c r="EG27">
        <v>924235902.52999997</v>
      </c>
      <c r="EH27">
        <v>370864254</v>
      </c>
      <c r="EK27">
        <v>1576073662.9200001</v>
      </c>
      <c r="EL27">
        <v>8011608.0099999998</v>
      </c>
      <c r="EM27">
        <v>1097159196.5599999</v>
      </c>
      <c r="EO27">
        <v>56432433.049999997</v>
      </c>
      <c r="EV27">
        <v>3108541154.54</v>
      </c>
      <c r="EX27">
        <v>3108541154.54</v>
      </c>
      <c r="FA27">
        <v>4032777057.0700002</v>
      </c>
      <c r="FB27">
        <v>5720530334.1700001</v>
      </c>
      <c r="FC27">
        <v>5720530334.1700001</v>
      </c>
      <c r="FR27">
        <v>5589458785.3999996</v>
      </c>
      <c r="FS27">
        <v>5107612364.1300001</v>
      </c>
      <c r="FW27">
        <v>1321069.6499999999</v>
      </c>
      <c r="FX27">
        <v>189469107.72</v>
      </c>
      <c r="FY27">
        <v>163156023.80000001</v>
      </c>
      <c r="FZ27">
        <v>11939603.119999999</v>
      </c>
      <c r="GA27">
        <v>-26854005.66</v>
      </c>
      <c r="GL27">
        <v>12288614.01</v>
      </c>
      <c r="GM27">
        <v>-2726790.52</v>
      </c>
      <c r="GN27">
        <v>-8070810.7999999998</v>
      </c>
      <c r="GP27">
        <v>-107565.75999999999</v>
      </c>
      <c r="GQ27">
        <v>4523457.78</v>
      </c>
      <c r="GT27">
        <v>145049264.28</v>
      </c>
      <c r="GU27">
        <v>831051.01</v>
      </c>
      <c r="GV27">
        <v>1330825.6100000001</v>
      </c>
      <c r="GZ27">
        <v>144549489.68000001</v>
      </c>
      <c r="HA27">
        <v>17173725.739999998</v>
      </c>
      <c r="HE27">
        <v>127375763.94</v>
      </c>
      <c r="HF27">
        <v>127375763.94</v>
      </c>
      <c r="HH27">
        <v>-819174.04</v>
      </c>
      <c r="HI27">
        <v>128194937.98</v>
      </c>
      <c r="HJ27">
        <v>0.37</v>
      </c>
      <c r="HK27">
        <v>0.37</v>
      </c>
      <c r="HL27">
        <v>31381426.18</v>
      </c>
      <c r="HM27">
        <v>158757190.12</v>
      </c>
      <c r="HN27">
        <v>-819174.04</v>
      </c>
      <c r="HO27">
        <v>159576364.16</v>
      </c>
      <c r="HP27">
        <v>5873868226.1999998</v>
      </c>
      <c r="HQ27">
        <v>125737079.48999999</v>
      </c>
      <c r="HR27">
        <v>10795073.949999999</v>
      </c>
      <c r="IG27">
        <v>6010400379.6400003</v>
      </c>
      <c r="IJ27">
        <v>5736757178.1499996</v>
      </c>
      <c r="IK27">
        <v>213878000.72999999</v>
      </c>
      <c r="IL27">
        <v>14037552.73</v>
      </c>
      <c r="IM27">
        <v>218511121.91</v>
      </c>
      <c r="IU27">
        <v>6183183853.5200005</v>
      </c>
      <c r="IV27">
        <v>-172783473.88</v>
      </c>
      <c r="IW27">
        <v>1451096716</v>
      </c>
      <c r="IX27">
        <v>5748493.0700000003</v>
      </c>
      <c r="IY27">
        <v>244395.1</v>
      </c>
      <c r="JD27">
        <v>1457089604.1700001</v>
      </c>
      <c r="JE27">
        <v>131760671.23999999</v>
      </c>
      <c r="JF27">
        <v>1450000000</v>
      </c>
      <c r="JL27">
        <v>1581760671.24</v>
      </c>
      <c r="JM27">
        <v>-124671067.06999999</v>
      </c>
      <c r="JN27">
        <v>900000000</v>
      </c>
      <c r="JP27">
        <v>1295864000</v>
      </c>
      <c r="JU27">
        <v>2195864000</v>
      </c>
      <c r="JV27">
        <v>1219120246.4000001</v>
      </c>
      <c r="JW27">
        <v>15311886</v>
      </c>
      <c r="KB27">
        <v>1234432132.4000001</v>
      </c>
      <c r="KC27">
        <v>961431867.60000002</v>
      </c>
      <c r="KD27">
        <v>2670340.88</v>
      </c>
      <c r="KG27">
        <v>666647667.52999997</v>
      </c>
      <c r="KH27">
        <v>531312066.48000002</v>
      </c>
      <c r="KI27">
        <v>1197959734.01</v>
      </c>
      <c r="KJ27">
        <v>127375763.94</v>
      </c>
      <c r="KK27">
        <v>26854005.66</v>
      </c>
      <c r="KL27">
        <v>8241226.3099999996</v>
      </c>
      <c r="KM27">
        <v>10167008.960000001</v>
      </c>
      <c r="KN27">
        <v>462955</v>
      </c>
      <c r="KQ27">
        <v>411523.67</v>
      </c>
      <c r="KS27">
        <v>-12288614.01</v>
      </c>
      <c r="KT27">
        <v>8485714.7799999993</v>
      </c>
      <c r="KU27">
        <v>2726790.52</v>
      </c>
      <c r="KV27">
        <v>-9463821.4700000007</v>
      </c>
      <c r="KW27">
        <v>4242541.96</v>
      </c>
      <c r="KX27">
        <v>-519556567.98000002</v>
      </c>
      <c r="KY27">
        <v>4380500.75</v>
      </c>
      <c r="KZ27">
        <v>173300094.56999999</v>
      </c>
      <c r="LC27">
        <v>2394826.33</v>
      </c>
      <c r="LD27" t="s">
        <v>882</v>
      </c>
      <c r="LE27">
        <v>-172783473.88</v>
      </c>
      <c r="LI27">
        <v>1197959734.01</v>
      </c>
      <c r="LJ27">
        <v>531312066.48000002</v>
      </c>
      <c r="LO27">
        <v>666647667.52999997</v>
      </c>
      <c r="MK27" t="s">
        <v>807</v>
      </c>
      <c r="ML27" t="s">
        <v>808</v>
      </c>
      <c r="MN27" t="s">
        <v>751</v>
      </c>
      <c r="MU27">
        <v>912465450.57000005</v>
      </c>
      <c r="MW27">
        <v>619420822.29999995</v>
      </c>
      <c r="MX27">
        <v>1766594.16</v>
      </c>
      <c r="MZ27">
        <v>318846697.45999998</v>
      </c>
      <c r="PA27">
        <v>1064980189.35</v>
      </c>
      <c r="PB27">
        <v>124918942.23999999</v>
      </c>
      <c r="PC27">
        <v>4391209.79</v>
      </c>
      <c r="PD27">
        <v>105172.87</v>
      </c>
      <c r="PE27">
        <v>3223425.01</v>
      </c>
      <c r="PF27">
        <v>22237.58</v>
      </c>
      <c r="PG27">
        <v>318557.17</v>
      </c>
      <c r="PH27">
        <v>1197959734.01</v>
      </c>
      <c r="PI27">
        <v>349773682.51999998</v>
      </c>
      <c r="PP27">
        <v>349773682.51999998</v>
      </c>
      <c r="PQ27">
        <v>27500000.010000002</v>
      </c>
      <c r="PX27">
        <v>27500000.010000002</v>
      </c>
      <c r="PY27">
        <v>377273682.52999997</v>
      </c>
      <c r="QC27">
        <v>-411523.67</v>
      </c>
      <c r="QE27">
        <v>4523457.78</v>
      </c>
      <c r="QP27">
        <v>18037107.079999998</v>
      </c>
      <c r="QV27">
        <v>-195816.69</v>
      </c>
      <c r="QW27">
        <v>-404473.18</v>
      </c>
      <c r="QX27">
        <v>21548751.32</v>
      </c>
      <c r="QY27">
        <v>3397765.92</v>
      </c>
      <c r="QZ27">
        <v>201014.67</v>
      </c>
      <c r="RA27">
        <v>17949970.73</v>
      </c>
      <c r="RB27">
        <v>0</v>
      </c>
      <c r="RC27">
        <v>26854005.66</v>
      </c>
      <c r="RH27">
        <v>15311885.91</v>
      </c>
      <c r="RI27">
        <v>2084914.37</v>
      </c>
      <c r="RJ27">
        <v>1795264.79</v>
      </c>
      <c r="RK27">
        <v>-280489.74</v>
      </c>
      <c r="RM27">
        <v>788386.11</v>
      </c>
      <c r="RP27">
        <v>89624034.189999998</v>
      </c>
      <c r="RQ27">
        <v>1.57</v>
      </c>
      <c r="RR27">
        <v>70569188.950000003</v>
      </c>
      <c r="RS27">
        <v>87162780.219999999</v>
      </c>
      <c r="RU27">
        <v>13104925.1</v>
      </c>
      <c r="RV27">
        <v>6062990.1200000001</v>
      </c>
      <c r="RW27">
        <v>11697914.130000001</v>
      </c>
      <c r="RX27">
        <v>743012.75</v>
      </c>
      <c r="RY27">
        <v>27525661.800000001</v>
      </c>
      <c r="RZ27">
        <v>15</v>
      </c>
      <c r="SE27">
        <v>-5221279.51</v>
      </c>
      <c r="SF27">
        <v>17173725.739999998</v>
      </c>
      <c r="SG27">
        <v>214163477.97999999</v>
      </c>
      <c r="SH27">
        <v>21252496.920000002</v>
      </c>
      <c r="SI27">
        <v>16474258.460000001</v>
      </c>
      <c r="SJ27">
        <v>175907926.59999999</v>
      </c>
      <c r="SK27">
        <v>171129688.13999999</v>
      </c>
      <c r="TI27" t="s">
        <v>883</v>
      </c>
      <c r="TJ27" t="s">
        <v>811</v>
      </c>
      <c r="TK27">
        <v>2402818700</v>
      </c>
      <c r="TL27">
        <v>2061348200</v>
      </c>
      <c r="TM27">
        <v>341470500</v>
      </c>
      <c r="TN27" t="s">
        <v>812</v>
      </c>
      <c r="TO27">
        <v>1907403700</v>
      </c>
      <c r="TP27">
        <v>1710109500</v>
      </c>
      <c r="TQ27">
        <v>197294200</v>
      </c>
      <c r="TR27" t="s">
        <v>813</v>
      </c>
      <c r="TS27">
        <v>1400116600</v>
      </c>
      <c r="TT27">
        <v>1326306300</v>
      </c>
      <c r="TU27">
        <v>73810300</v>
      </c>
      <c r="TV27" t="s">
        <v>756</v>
      </c>
      <c r="TW27">
        <v>10191300</v>
      </c>
      <c r="TX27">
        <v>9848400</v>
      </c>
      <c r="TY27">
        <v>342900</v>
      </c>
      <c r="UD27" t="s">
        <v>884</v>
      </c>
      <c r="UE27" t="s">
        <v>816</v>
      </c>
      <c r="UF27">
        <v>4873269306.6899996</v>
      </c>
      <c r="UI27" t="s">
        <v>805</v>
      </c>
      <c r="UJ27">
        <v>847261027.48000002</v>
      </c>
      <c r="UY27">
        <v>4873269306.6899996</v>
      </c>
      <c r="UZ27">
        <v>409462167.05000001</v>
      </c>
      <c r="VA27">
        <v>99.9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1662954670.55</v>
      </c>
      <c r="VQ27">
        <v>123101591.69</v>
      </c>
      <c r="VR27">
        <v>2228033100.8400002</v>
      </c>
      <c r="VT27">
        <v>222054745.81999999</v>
      </c>
      <c r="VU27">
        <v>255806317.72999999</v>
      </c>
      <c r="VV27">
        <v>1470000000</v>
      </c>
      <c r="VW27">
        <v>991285131.58000004</v>
      </c>
      <c r="VX27">
        <v>366829933.56</v>
      </c>
      <c r="VY27">
        <v>1196324.51</v>
      </c>
      <c r="VZ27">
        <v>229545685.16</v>
      </c>
      <c r="WA27">
        <v>20696664.690000001</v>
      </c>
      <c r="WD27">
        <v>5206207.45</v>
      </c>
      <c r="WG27">
        <v>23622100.629999999</v>
      </c>
      <c r="WH27">
        <v>13516621.119999999</v>
      </c>
      <c r="WI27">
        <v>89624034.189999998</v>
      </c>
      <c r="WK27">
        <v>983376.98</v>
      </c>
      <c r="WL27">
        <v>408906489</v>
      </c>
      <c r="WN27">
        <v>11728330.59</v>
      </c>
      <c r="WP27">
        <v>265267796.56999999</v>
      </c>
      <c r="WU27">
        <v>466453578.67000002</v>
      </c>
      <c r="WV27">
        <v>7685360.54</v>
      </c>
      <c r="XN27">
        <v>-517422.87</v>
      </c>
      <c r="XT27">
        <v>2084914.37</v>
      </c>
      <c r="XU27">
        <v>517422.87</v>
      </c>
    </row>
    <row r="28" spans="1:645" x14ac:dyDescent="0.25">
      <c r="A28" t="s">
        <v>735</v>
      </c>
      <c r="B28">
        <v>20200809</v>
      </c>
      <c r="C28">
        <v>20191231</v>
      </c>
      <c r="D28" t="s">
        <v>725</v>
      </c>
      <c r="E28">
        <v>22418236.66</v>
      </c>
      <c r="F28">
        <v>30199417.809999999</v>
      </c>
      <c r="J28">
        <v>5387736.6100000003</v>
      </c>
      <c r="AD28">
        <v>63058774.189999998</v>
      </c>
      <c r="AL28">
        <v>994713.33</v>
      </c>
      <c r="AR28">
        <v>125020</v>
      </c>
      <c r="AU28">
        <v>3857020.61</v>
      </c>
      <c r="AX28">
        <v>756822</v>
      </c>
      <c r="BA28">
        <v>5733575.9400000004</v>
      </c>
      <c r="BX28">
        <v>68792350.129999995</v>
      </c>
      <c r="CB28">
        <v>27446264.510000002</v>
      </c>
      <c r="CD28">
        <v>2142265.65</v>
      </c>
      <c r="CE28">
        <v>86144.76</v>
      </c>
      <c r="DA28">
        <v>37329406.159999996</v>
      </c>
      <c r="DI28">
        <v>11150000</v>
      </c>
      <c r="DJ28">
        <v>71009060</v>
      </c>
      <c r="DM28">
        <v>82159060</v>
      </c>
      <c r="EG28">
        <v>119488466.16</v>
      </c>
      <c r="EH28">
        <v>226244444</v>
      </c>
      <c r="EK28">
        <v>511449787.00999999</v>
      </c>
      <c r="EM28">
        <v>-787795102.02999997</v>
      </c>
      <c r="EO28">
        <v>-595245.01</v>
      </c>
      <c r="EV28">
        <v>-50696116.030000001</v>
      </c>
      <c r="EX28">
        <v>-50696116.030000001</v>
      </c>
      <c r="FA28">
        <v>68792350.129999995</v>
      </c>
      <c r="FR28">
        <v>126677587.94</v>
      </c>
      <c r="FW28">
        <v>7476.53</v>
      </c>
      <c r="FY28">
        <v>31389675.850000001</v>
      </c>
      <c r="FZ28">
        <v>-34699.03</v>
      </c>
      <c r="GL28">
        <v>-398183.19</v>
      </c>
      <c r="GQ28">
        <v>2448982.9300000002</v>
      </c>
      <c r="GT28">
        <v>-124626788.2</v>
      </c>
      <c r="GU28">
        <v>9269525.0600000005</v>
      </c>
      <c r="GV28">
        <v>14580.21</v>
      </c>
      <c r="GZ28">
        <v>-115371843.34999999</v>
      </c>
      <c r="HE28">
        <v>-115371843.34999999</v>
      </c>
      <c r="HF28">
        <v>-115371843.34999999</v>
      </c>
      <c r="HI28">
        <v>-115371843.34999999</v>
      </c>
      <c r="HL28">
        <v>-198654.7</v>
      </c>
      <c r="HM28">
        <v>-115570498.05</v>
      </c>
      <c r="HO28">
        <v>-115570498.05</v>
      </c>
      <c r="HR28">
        <v>18707884.370000001</v>
      </c>
      <c r="IG28">
        <v>18707884.370000001</v>
      </c>
      <c r="IJ28">
        <v>103060699.63</v>
      </c>
      <c r="IK28">
        <v>26380637.620000001</v>
      </c>
      <c r="IL28">
        <v>3414.43</v>
      </c>
      <c r="IM28">
        <v>1238263.3700000001</v>
      </c>
      <c r="IU28">
        <v>130683015.05</v>
      </c>
      <c r="IV28">
        <v>-111975130.68000001</v>
      </c>
      <c r="JE28">
        <v>113788.56</v>
      </c>
      <c r="JF28">
        <v>30000000</v>
      </c>
      <c r="JL28">
        <v>30113788.559999999</v>
      </c>
      <c r="JM28">
        <v>-30113788.559999999</v>
      </c>
      <c r="JN28">
        <v>55533367.369999997</v>
      </c>
      <c r="JP28">
        <v>100306000</v>
      </c>
      <c r="JQ28">
        <v>18129003.620000001</v>
      </c>
      <c r="JU28">
        <v>173968370.99000001</v>
      </c>
      <c r="JV28">
        <v>30000000</v>
      </c>
      <c r="KB28">
        <v>30000000</v>
      </c>
      <c r="KC28">
        <v>143968370.99000001</v>
      </c>
      <c r="KD28">
        <v>1527.95</v>
      </c>
      <c r="KG28">
        <v>1880979.7</v>
      </c>
      <c r="KH28">
        <v>20537256.960000001</v>
      </c>
      <c r="KI28">
        <v>22418236.66</v>
      </c>
      <c r="KJ28">
        <v>-115371843.34999999</v>
      </c>
      <c r="KL28">
        <v>564645.30000000005</v>
      </c>
      <c r="KM28">
        <v>31920</v>
      </c>
      <c r="KN28">
        <v>1218006.51</v>
      </c>
      <c r="KR28">
        <v>14580.21</v>
      </c>
      <c r="KS28">
        <v>398183.19</v>
      </c>
      <c r="KT28">
        <v>-1527.95</v>
      </c>
      <c r="KY28">
        <v>-11007570.630000001</v>
      </c>
      <c r="KZ28">
        <v>-18801630.57</v>
      </c>
      <c r="LC28">
        <v>31105591.469999999</v>
      </c>
      <c r="LD28" t="s">
        <v>885</v>
      </c>
      <c r="LE28">
        <v>-111975130.68000001</v>
      </c>
      <c r="LI28">
        <v>22418236.66</v>
      </c>
      <c r="LJ28">
        <v>20537256.960000001</v>
      </c>
      <c r="LO28">
        <v>1880979.7</v>
      </c>
      <c r="MK28" t="s">
        <v>819</v>
      </c>
      <c r="ML28" t="s">
        <v>820</v>
      </c>
      <c r="MN28" t="s">
        <v>751</v>
      </c>
      <c r="MU28">
        <v>0</v>
      </c>
      <c r="MW28">
        <v>0</v>
      </c>
      <c r="MZ28">
        <v>0</v>
      </c>
      <c r="PA28">
        <v>14840919.34</v>
      </c>
      <c r="PB28">
        <v>7577317.3200000003</v>
      </c>
      <c r="PH28">
        <v>22418236.66</v>
      </c>
      <c r="QC28">
        <v>-8171.66</v>
      </c>
      <c r="QE28">
        <v>413653.08</v>
      </c>
      <c r="QN28">
        <v>-63972710.439999998</v>
      </c>
      <c r="QW28">
        <v>-398183.19</v>
      </c>
      <c r="QX28">
        <v>-63965412.210000001</v>
      </c>
      <c r="RA28">
        <v>-63965412.210000001</v>
      </c>
      <c r="RI28">
        <v>46176.4</v>
      </c>
      <c r="RK28">
        <v>4707</v>
      </c>
      <c r="RM28">
        <v>6770.37</v>
      </c>
      <c r="RP28">
        <v>95440619.450000003</v>
      </c>
      <c r="RS28">
        <v>15301386.220000001</v>
      </c>
      <c r="RU28">
        <v>935935.1</v>
      </c>
      <c r="RW28">
        <v>2429949.23</v>
      </c>
      <c r="RZ28">
        <v>25</v>
      </c>
      <c r="SG28">
        <v>26047502.739999998</v>
      </c>
      <c r="SH28">
        <v>1881663.49</v>
      </c>
      <c r="SI28">
        <v>2268073.77</v>
      </c>
      <c r="SJ28">
        <v>23401728.670000002</v>
      </c>
      <c r="SK28">
        <v>23788138.949999999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Q28">
        <v>-58258858.579999998</v>
      </c>
      <c r="VR28">
        <v>49164620.640000001</v>
      </c>
      <c r="VV28">
        <v>30000000</v>
      </c>
      <c r="VW28">
        <v>3962193.02</v>
      </c>
      <c r="VY28">
        <v>3167610.28</v>
      </c>
      <c r="WA28">
        <v>639486.99</v>
      </c>
      <c r="WD28">
        <v>125020</v>
      </c>
      <c r="WI28">
        <v>95440619.450000003</v>
      </c>
      <c r="WK28">
        <v>0</v>
      </c>
      <c r="WN28">
        <v>5053383.1100000003</v>
      </c>
      <c r="WP28">
        <v>994713.33</v>
      </c>
      <c r="WU28">
        <v>27446264.510000002</v>
      </c>
      <c r="WV28">
        <v>7654731.2400000002</v>
      </c>
      <c r="XN28">
        <v>-125484.86</v>
      </c>
      <c r="XT28">
        <v>-46176.4</v>
      </c>
      <c r="XU28">
        <v>125484.86</v>
      </c>
    </row>
    <row r="29" spans="1:645" x14ac:dyDescent="0.25">
      <c r="A29" t="s">
        <v>736</v>
      </c>
      <c r="B29">
        <v>20200809</v>
      </c>
      <c r="C29">
        <v>20191231</v>
      </c>
      <c r="D29" t="s">
        <v>726</v>
      </c>
      <c r="E29">
        <v>49036738.460000001</v>
      </c>
      <c r="F29">
        <v>15054506.85</v>
      </c>
      <c r="G29">
        <v>16795896.129999999</v>
      </c>
      <c r="H29">
        <v>50750395.82</v>
      </c>
      <c r="J29">
        <v>820206.78</v>
      </c>
      <c r="N29">
        <v>40739667.259999998</v>
      </c>
      <c r="AA29">
        <v>6333336.3899999997</v>
      </c>
      <c r="AD29">
        <v>182032772.37</v>
      </c>
      <c r="AJ29">
        <v>20854960.75</v>
      </c>
      <c r="AL29">
        <v>6414492.3200000003</v>
      </c>
      <c r="AN29">
        <v>31468528.059999999</v>
      </c>
      <c r="AR29">
        <v>30284114.210000001</v>
      </c>
      <c r="AU29">
        <v>7882209.1900000004</v>
      </c>
      <c r="AV29">
        <v>1356915.65</v>
      </c>
      <c r="BA29">
        <v>98261220.180000007</v>
      </c>
      <c r="BX29">
        <v>280293992.55000001</v>
      </c>
      <c r="BY29">
        <v>17281530.350000001</v>
      </c>
      <c r="CB29">
        <v>37482850.670000002</v>
      </c>
      <c r="CC29">
        <v>250980.32</v>
      </c>
      <c r="CD29">
        <v>12526471.25</v>
      </c>
      <c r="CE29">
        <v>1585990.82</v>
      </c>
      <c r="CH29">
        <v>288000</v>
      </c>
      <c r="CI29">
        <v>33096114.109999999</v>
      </c>
      <c r="DA29">
        <v>102511937.52</v>
      </c>
      <c r="DB29">
        <v>1680000</v>
      </c>
      <c r="DI29">
        <v>2319804.2799999998</v>
      </c>
      <c r="DM29">
        <v>11213081.779999999</v>
      </c>
      <c r="EG29">
        <v>113725019.3</v>
      </c>
      <c r="EH29">
        <v>66660000</v>
      </c>
      <c r="EK29">
        <v>96664488.909999996</v>
      </c>
      <c r="EL29">
        <v>6055759.9699999997</v>
      </c>
      <c r="EM29">
        <v>-4116740.47</v>
      </c>
      <c r="EO29">
        <v>1305464.8400000001</v>
      </c>
      <c r="EV29">
        <v>166568973.25</v>
      </c>
      <c r="EX29">
        <v>166568973.25</v>
      </c>
      <c r="FA29">
        <v>280293992.55000001</v>
      </c>
      <c r="FB29">
        <v>244806513.5</v>
      </c>
      <c r="FC29">
        <v>244806513.5</v>
      </c>
      <c r="FR29">
        <v>225510033.88</v>
      </c>
      <c r="FS29">
        <v>137319568.75999999</v>
      </c>
      <c r="FW29">
        <v>1794526.06</v>
      </c>
      <c r="FX29">
        <v>11485643.26</v>
      </c>
      <c r="FY29">
        <v>40460474.32</v>
      </c>
      <c r="FZ29">
        <v>2378128.1</v>
      </c>
      <c r="GA29">
        <v>-2492550.81</v>
      </c>
      <c r="GL29">
        <v>54506.85</v>
      </c>
      <c r="GM29">
        <v>6781870.9500000002</v>
      </c>
      <c r="GN29">
        <v>7201563.25</v>
      </c>
      <c r="GP29">
        <v>-6839.24</v>
      </c>
      <c r="GQ29">
        <v>1779125.66</v>
      </c>
      <c r="GT29">
        <v>27905143.84</v>
      </c>
      <c r="GU29">
        <v>3.53</v>
      </c>
      <c r="GV29">
        <v>264471.71000000002</v>
      </c>
      <c r="GZ29">
        <v>27640675.66</v>
      </c>
      <c r="HA29">
        <v>2665769</v>
      </c>
      <c r="HE29">
        <v>24974906.66</v>
      </c>
      <c r="HF29">
        <v>24974906.66</v>
      </c>
      <c r="HH29">
        <v>-16520.71</v>
      </c>
      <c r="HI29">
        <v>24991427.370000001</v>
      </c>
      <c r="HJ29">
        <v>0.45</v>
      </c>
      <c r="HK29">
        <v>0.45</v>
      </c>
      <c r="HL29">
        <v>471615.24</v>
      </c>
      <c r="HM29">
        <v>25446521.899999999</v>
      </c>
      <c r="HN29">
        <v>-16520.71</v>
      </c>
      <c r="HO29">
        <v>25463042.609999999</v>
      </c>
      <c r="HP29">
        <v>223275632.02000001</v>
      </c>
      <c r="HQ29">
        <v>4278500.2699999996</v>
      </c>
      <c r="HR29">
        <v>1651805.44</v>
      </c>
      <c r="IG29">
        <v>229205937.72999999</v>
      </c>
      <c r="IJ29">
        <v>97482636.920000002</v>
      </c>
      <c r="IK29">
        <v>41256409.649999999</v>
      </c>
      <c r="IL29">
        <v>19971112.210000001</v>
      </c>
      <c r="IM29">
        <v>17000454.34</v>
      </c>
      <c r="IU29">
        <v>175710613.12</v>
      </c>
      <c r="IV29">
        <v>53495324.609999999</v>
      </c>
      <c r="IX29">
        <v>4943479.45</v>
      </c>
      <c r="IY29">
        <v>595672.54</v>
      </c>
      <c r="IZ29">
        <v>316544.82</v>
      </c>
      <c r="JA29">
        <v>15000000</v>
      </c>
      <c r="JD29">
        <v>20855696.809999999</v>
      </c>
      <c r="JE29">
        <v>54173270.640000001</v>
      </c>
      <c r="JI29">
        <v>30000000</v>
      </c>
      <c r="JL29">
        <v>84173270.640000001</v>
      </c>
      <c r="JM29">
        <v>-63317573.829999998</v>
      </c>
      <c r="JN29">
        <v>44177800</v>
      </c>
      <c r="JP29">
        <v>20000000</v>
      </c>
      <c r="JQ29">
        <v>23739444.760000002</v>
      </c>
      <c r="JU29">
        <v>87917244.760000005</v>
      </c>
      <c r="JV29">
        <v>20753600</v>
      </c>
      <c r="JW29">
        <v>22457084.23</v>
      </c>
      <c r="JY29">
        <v>27610407.960000001</v>
      </c>
      <c r="KB29">
        <v>70821092.189999998</v>
      </c>
      <c r="KC29">
        <v>17096152.57</v>
      </c>
      <c r="KD29">
        <v>164519.35</v>
      </c>
      <c r="KG29">
        <v>7438422.7000000002</v>
      </c>
      <c r="KH29">
        <v>41598315.759999998</v>
      </c>
      <c r="KI29">
        <v>49036738.460000001</v>
      </c>
      <c r="KJ29">
        <v>24974906.66</v>
      </c>
      <c r="KK29">
        <v>3088933.4</v>
      </c>
      <c r="KL29">
        <v>1673200.95</v>
      </c>
      <c r="KM29">
        <v>1400930.72</v>
      </c>
      <c r="KN29">
        <v>2736225.43</v>
      </c>
      <c r="KQ29">
        <v>6839.24</v>
      </c>
      <c r="KR29">
        <v>60218.99</v>
      </c>
      <c r="KS29">
        <v>-54506.85</v>
      </c>
      <c r="KT29">
        <v>2931781.8</v>
      </c>
      <c r="KU29">
        <v>-6781870.9500000002</v>
      </c>
      <c r="KV29">
        <v>586790.21</v>
      </c>
      <c r="KX29">
        <v>3368452.38</v>
      </c>
      <c r="KY29">
        <v>-14065267.390000001</v>
      </c>
      <c r="KZ29">
        <v>7865353.0199999996</v>
      </c>
      <c r="LB29">
        <v>25703337</v>
      </c>
      <c r="LE29">
        <v>53495324.609999999</v>
      </c>
      <c r="LI29">
        <v>49036738.460000001</v>
      </c>
      <c r="LJ29">
        <v>41598315.759999998</v>
      </c>
      <c r="LO29">
        <v>7438422.7000000002</v>
      </c>
      <c r="MK29" t="s">
        <v>778</v>
      </c>
      <c r="ML29" t="s">
        <v>824</v>
      </c>
      <c r="MN29" t="s">
        <v>751</v>
      </c>
      <c r="MU29">
        <v>1099116.1299999999</v>
      </c>
      <c r="MV29">
        <v>2773252.89</v>
      </c>
      <c r="MW29">
        <v>16491448.4</v>
      </c>
      <c r="MZ29">
        <v>22881598.57</v>
      </c>
      <c r="PA29">
        <v>32483649.100000001</v>
      </c>
      <c r="PB29">
        <v>15071060.460000001</v>
      </c>
      <c r="PE29">
        <v>79130.73</v>
      </c>
      <c r="PG29">
        <v>1402898.17</v>
      </c>
      <c r="PH29">
        <v>49036738.460000001</v>
      </c>
      <c r="PI29">
        <v>17281530.350000001</v>
      </c>
      <c r="PP29">
        <v>17281530.350000001</v>
      </c>
      <c r="PQ29">
        <v>1680000</v>
      </c>
      <c r="PX29">
        <v>1680000</v>
      </c>
      <c r="PY29">
        <v>18961530.350000001</v>
      </c>
      <c r="QC29">
        <v>-530229.98</v>
      </c>
      <c r="QE29">
        <v>2295235.4300000002</v>
      </c>
      <c r="QI29">
        <v>43479.45</v>
      </c>
      <c r="QN29">
        <v>2539831.5</v>
      </c>
      <c r="QP29">
        <v>54506.85</v>
      </c>
      <c r="QV29">
        <v>-204249.19</v>
      </c>
      <c r="QW29">
        <v>-25699746.77</v>
      </c>
      <c r="QX29">
        <v>-21501172.710000001</v>
      </c>
      <c r="QY29">
        <v>162452.96</v>
      </c>
      <c r="RA29">
        <v>-21663625.670000002</v>
      </c>
      <c r="RB29">
        <v>0</v>
      </c>
      <c r="RC29">
        <v>2492550.81</v>
      </c>
      <c r="RH29">
        <v>1686968.98</v>
      </c>
      <c r="RI29">
        <v>116018.04</v>
      </c>
      <c r="RK29">
        <v>760779.48</v>
      </c>
      <c r="RL29">
        <v>46397.68</v>
      </c>
      <c r="RP29">
        <v>28982759.98</v>
      </c>
      <c r="RQ29">
        <v>11.84</v>
      </c>
      <c r="RR29">
        <v>8288464.6100000003</v>
      </c>
      <c r="RS29">
        <v>33430928.100000001</v>
      </c>
      <c r="RU29">
        <v>296592.84999999998</v>
      </c>
      <c r="RX29">
        <v>909991.43</v>
      </c>
      <c r="RY29">
        <v>1003605.91</v>
      </c>
      <c r="RZ29">
        <v>10</v>
      </c>
      <c r="SE29">
        <v>586790.21</v>
      </c>
      <c r="SF29">
        <v>2665769</v>
      </c>
      <c r="SG29">
        <v>44109403.840000004</v>
      </c>
      <c r="TI29" t="s">
        <v>886</v>
      </c>
      <c r="TJ29" t="s">
        <v>826</v>
      </c>
      <c r="TK29">
        <v>168085017.02000001</v>
      </c>
      <c r="TL29">
        <v>85914654.659999996</v>
      </c>
      <c r="TM29">
        <v>82170362.359999999</v>
      </c>
      <c r="TN29" t="s">
        <v>827</v>
      </c>
      <c r="TO29">
        <v>68314177.239999995</v>
      </c>
      <c r="TP29">
        <v>48679838.399999999</v>
      </c>
      <c r="TQ29">
        <v>19634338.84</v>
      </c>
      <c r="TR29" t="s">
        <v>829</v>
      </c>
      <c r="TS29">
        <v>5025225.1500000004</v>
      </c>
      <c r="TT29">
        <v>1884582.31</v>
      </c>
      <c r="TU29">
        <v>3140642.84</v>
      </c>
      <c r="TV29" t="s">
        <v>759</v>
      </c>
      <c r="TW29">
        <v>3197545.61</v>
      </c>
      <c r="TX29">
        <v>710139.15</v>
      </c>
      <c r="TY29">
        <v>2487406.46</v>
      </c>
      <c r="TZ29" t="s">
        <v>828</v>
      </c>
      <c r="UA29">
        <v>184548.48000000001</v>
      </c>
      <c r="UB29">
        <v>130354.24000000001</v>
      </c>
      <c r="UC29">
        <v>54194.239999999998</v>
      </c>
      <c r="UD29" t="s">
        <v>887</v>
      </c>
      <c r="UE29" t="s">
        <v>831</v>
      </c>
      <c r="UF29">
        <v>241609000</v>
      </c>
      <c r="UI29" t="s">
        <v>817</v>
      </c>
      <c r="UJ29">
        <v>3197513.5</v>
      </c>
      <c r="UZ29">
        <v>51832207.000000007</v>
      </c>
      <c r="VA29">
        <v>98.850000000000009</v>
      </c>
      <c r="VB29">
        <v>1081811.18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228815946.31999999</v>
      </c>
      <c r="VQ29">
        <v>13367419.42</v>
      </c>
      <c r="VR29">
        <v>251891570.53</v>
      </c>
      <c r="VS29">
        <v>34930000</v>
      </c>
      <c r="VT29">
        <v>103275320.02</v>
      </c>
      <c r="VV29">
        <v>32800000</v>
      </c>
      <c r="VW29">
        <v>26100842.469999999</v>
      </c>
      <c r="VX29">
        <v>35998053.560000002</v>
      </c>
      <c r="VY29">
        <v>38951.11</v>
      </c>
      <c r="VZ29">
        <v>41864625.280000001</v>
      </c>
      <c r="WA29">
        <v>2283253.4700000002</v>
      </c>
      <c r="WD29">
        <v>354324.19</v>
      </c>
      <c r="WH29">
        <v>1686968.98</v>
      </c>
      <c r="WI29">
        <v>28982759.98</v>
      </c>
      <c r="WK29">
        <v>1685100.67</v>
      </c>
      <c r="WL29">
        <v>67546291.950000003</v>
      </c>
      <c r="WM29">
        <v>1203535.26</v>
      </c>
      <c r="WN29">
        <v>1298489.42</v>
      </c>
      <c r="WP29">
        <v>6414492.3200000003</v>
      </c>
      <c r="WQ29">
        <v>31468528.059999999</v>
      </c>
      <c r="WU29">
        <v>37482850.670000002</v>
      </c>
      <c r="WV29">
        <v>33384114.109999999</v>
      </c>
      <c r="WZ29">
        <v>7213277.5</v>
      </c>
      <c r="XT29">
        <v>116018.04</v>
      </c>
      <c r="XU29">
        <v>-596382.59</v>
      </c>
    </row>
    <row r="30" spans="1:645" x14ac:dyDescent="0.25">
      <c r="A30" t="s">
        <v>737</v>
      </c>
      <c r="B30">
        <v>20200809</v>
      </c>
      <c r="C30">
        <v>20191231</v>
      </c>
      <c r="D30" t="s">
        <v>727</v>
      </c>
      <c r="E30">
        <v>79012268.400000006</v>
      </c>
      <c r="G30">
        <v>96115756.439999998</v>
      </c>
      <c r="H30">
        <v>107109023.02</v>
      </c>
      <c r="I30">
        <v>1816986.25</v>
      </c>
      <c r="J30">
        <v>3170336.3</v>
      </c>
      <c r="N30">
        <v>52452273.770000003</v>
      </c>
      <c r="AA30">
        <v>20762187.620000001</v>
      </c>
      <c r="AD30">
        <v>373944100.29000002</v>
      </c>
      <c r="AI30">
        <v>5965046.4199999999</v>
      </c>
      <c r="AL30">
        <v>39671400.039999999</v>
      </c>
      <c r="AN30">
        <v>315550.01</v>
      </c>
      <c r="AR30">
        <v>8091551.96</v>
      </c>
      <c r="AU30">
        <v>851225.89</v>
      </c>
      <c r="AV30">
        <v>3288079.67</v>
      </c>
      <c r="AX30">
        <v>20301816.670000002</v>
      </c>
      <c r="BA30">
        <v>78484670.659999996</v>
      </c>
      <c r="BX30">
        <v>452428770.94999999</v>
      </c>
      <c r="BZ30">
        <v>3718800</v>
      </c>
      <c r="CA30">
        <v>40241905.869999997</v>
      </c>
      <c r="CB30">
        <v>77837556.180000007</v>
      </c>
      <c r="CC30">
        <v>3317230.53</v>
      </c>
      <c r="CD30">
        <v>3731163.08</v>
      </c>
      <c r="CE30">
        <v>2302282.1</v>
      </c>
      <c r="CI30">
        <v>580500</v>
      </c>
      <c r="CX30">
        <v>44373290.729999997</v>
      </c>
      <c r="DA30">
        <v>176102728.49000001</v>
      </c>
      <c r="EG30">
        <v>176102728.49000001</v>
      </c>
      <c r="EH30">
        <v>48000000</v>
      </c>
      <c r="EK30">
        <v>24518227.719999999</v>
      </c>
      <c r="EL30">
        <v>24225696.41</v>
      </c>
      <c r="EM30">
        <v>179389511.78999999</v>
      </c>
      <c r="EO30">
        <v>192606.54</v>
      </c>
      <c r="EV30">
        <v>276326042.45999998</v>
      </c>
      <c r="EX30">
        <v>276326042.45999998</v>
      </c>
      <c r="FA30">
        <v>452428770.94999999</v>
      </c>
      <c r="FB30">
        <v>353303500.11000001</v>
      </c>
      <c r="FC30">
        <v>353303500.11000001</v>
      </c>
      <c r="FR30">
        <v>308744290.19</v>
      </c>
      <c r="FS30">
        <v>265597162.72</v>
      </c>
      <c r="FW30">
        <v>2142284.81</v>
      </c>
      <c r="FX30">
        <v>8739356.6099999994</v>
      </c>
      <c r="FY30">
        <v>8287771.5999999996</v>
      </c>
      <c r="FZ30">
        <v>-888051.17</v>
      </c>
      <c r="GL30">
        <v>-1346278.92</v>
      </c>
      <c r="GM30">
        <v>781677.52</v>
      </c>
      <c r="GP30">
        <v>11282.74</v>
      </c>
      <c r="GQ30">
        <v>711920.98</v>
      </c>
      <c r="GT30">
        <v>44717812.240000002</v>
      </c>
      <c r="GU30">
        <v>736286.81</v>
      </c>
      <c r="GV30">
        <v>521164.17</v>
      </c>
      <c r="GZ30">
        <v>44932934.880000003</v>
      </c>
      <c r="HA30">
        <v>3440798.72</v>
      </c>
      <c r="HE30">
        <v>41492136.159999996</v>
      </c>
      <c r="HF30">
        <v>41492136.159999996</v>
      </c>
      <c r="HI30">
        <v>41492136.159999996</v>
      </c>
      <c r="HJ30">
        <v>0.86</v>
      </c>
      <c r="HK30">
        <v>0.86</v>
      </c>
      <c r="HL30">
        <v>177397.65</v>
      </c>
      <c r="HM30">
        <v>41669533.810000002</v>
      </c>
      <c r="HO30">
        <v>41669533.810000002</v>
      </c>
      <c r="HP30">
        <v>268053093.36000001</v>
      </c>
      <c r="HQ30">
        <v>5785420.5499999998</v>
      </c>
      <c r="HR30">
        <v>32889235.129999999</v>
      </c>
      <c r="IG30">
        <v>306727749.04000002</v>
      </c>
      <c r="IJ30">
        <v>194280277.37</v>
      </c>
      <c r="IK30">
        <v>34598543.079999998</v>
      </c>
      <c r="IL30">
        <v>8474195.9000000004</v>
      </c>
      <c r="IM30">
        <v>30228699.149999999</v>
      </c>
      <c r="IU30">
        <v>267581715.5</v>
      </c>
      <c r="IV30">
        <v>39146033.539999999</v>
      </c>
      <c r="IY30">
        <v>65860</v>
      </c>
      <c r="JA30">
        <v>162048310.84999999</v>
      </c>
      <c r="JD30">
        <v>162114170.84999999</v>
      </c>
      <c r="JE30">
        <v>6369532.71</v>
      </c>
      <c r="JI30">
        <v>171424200</v>
      </c>
      <c r="JL30">
        <v>177793732.71000001</v>
      </c>
      <c r="JM30">
        <v>-15679561.859999999</v>
      </c>
      <c r="JW30">
        <v>8000000</v>
      </c>
      <c r="KB30">
        <v>8000000</v>
      </c>
      <c r="KC30">
        <v>-8000000</v>
      </c>
      <c r="KD30">
        <v>266335.08</v>
      </c>
      <c r="KG30">
        <v>15732806.76</v>
      </c>
      <c r="KH30">
        <v>49565674.600000001</v>
      </c>
      <c r="KI30">
        <v>65298481.359999999</v>
      </c>
      <c r="KJ30">
        <v>41492136.159999996</v>
      </c>
      <c r="KL30">
        <v>5714964.2599999998</v>
      </c>
      <c r="KM30">
        <v>200161.53</v>
      </c>
      <c r="KN30">
        <v>62032.9</v>
      </c>
      <c r="KQ30">
        <v>-11282.74</v>
      </c>
      <c r="KR30">
        <v>629.20000000000005</v>
      </c>
      <c r="KS30">
        <v>1346278.92</v>
      </c>
      <c r="KT30">
        <v>-93138.71</v>
      </c>
      <c r="KU30">
        <v>-781677.52</v>
      </c>
      <c r="KV30">
        <v>-1887519.23</v>
      </c>
      <c r="KW30">
        <v>-69071.839999999997</v>
      </c>
      <c r="KX30">
        <v>-10451821.810000001</v>
      </c>
      <c r="KY30">
        <v>-12704518.960000001</v>
      </c>
      <c r="KZ30">
        <v>14250541.369999999</v>
      </c>
      <c r="LE30">
        <v>39146033.539999999</v>
      </c>
      <c r="LI30">
        <v>65298481.359999999</v>
      </c>
      <c r="LJ30">
        <v>49565674.600000001</v>
      </c>
      <c r="LO30">
        <v>15732806.76</v>
      </c>
      <c r="MK30" t="s">
        <v>832</v>
      </c>
      <c r="ML30" t="s">
        <v>833</v>
      </c>
      <c r="MN30" t="s">
        <v>751</v>
      </c>
      <c r="MU30">
        <v>21175170.669999998</v>
      </c>
      <c r="MV30">
        <v>15536048.030000001</v>
      </c>
      <c r="MW30">
        <v>11874155.609999999</v>
      </c>
      <c r="MZ30">
        <v>3866899.46</v>
      </c>
      <c r="PA30">
        <v>53358178.310000002</v>
      </c>
      <c r="PB30">
        <v>25419075.16</v>
      </c>
      <c r="PD30">
        <v>41735.79</v>
      </c>
      <c r="PE30">
        <v>108001.84</v>
      </c>
      <c r="PG30">
        <v>85277.3</v>
      </c>
      <c r="PH30">
        <v>79012268.400000006</v>
      </c>
      <c r="QC30">
        <v>10653.54</v>
      </c>
      <c r="QE30">
        <v>711920.98</v>
      </c>
      <c r="QP30">
        <v>-564601.4</v>
      </c>
      <c r="QV30">
        <v>215751.84</v>
      </c>
      <c r="QX30">
        <v>373724.96</v>
      </c>
      <c r="QY30">
        <v>-50605.39</v>
      </c>
      <c r="RA30">
        <v>424330.35</v>
      </c>
      <c r="RI30">
        <v>183262.83</v>
      </c>
      <c r="RK30">
        <v>-1141069.8700000001</v>
      </c>
      <c r="RL30">
        <v>436281.53</v>
      </c>
      <c r="RP30">
        <v>22787445.609999999</v>
      </c>
      <c r="RQ30">
        <v>6.45</v>
      </c>
      <c r="RR30">
        <v>2098002.4500000002</v>
      </c>
      <c r="RS30">
        <v>3758771.71</v>
      </c>
      <c r="RU30">
        <v>1400352.42</v>
      </c>
      <c r="RX30">
        <v>5731829.1200000001</v>
      </c>
      <c r="RY30">
        <v>191623.42</v>
      </c>
      <c r="RZ30">
        <v>15</v>
      </c>
      <c r="SE30">
        <v>-1956591.07</v>
      </c>
      <c r="SF30">
        <v>3440798.72</v>
      </c>
      <c r="SG30">
        <v>35126487.670000002</v>
      </c>
      <c r="SH30">
        <v>3670897.08</v>
      </c>
      <c r="SI30">
        <v>2752862.92</v>
      </c>
      <c r="SJ30">
        <v>28771155.629999999</v>
      </c>
      <c r="SK30">
        <v>27853121.469999999</v>
      </c>
      <c r="TI30" t="s">
        <v>888</v>
      </c>
      <c r="TJ30" t="s">
        <v>836</v>
      </c>
      <c r="TK30">
        <v>283647669.87</v>
      </c>
      <c r="TL30">
        <v>213376730.31</v>
      </c>
      <c r="TM30">
        <v>70270939.560000002</v>
      </c>
      <c r="TN30" t="s">
        <v>837</v>
      </c>
      <c r="TO30">
        <v>60888300.420000002</v>
      </c>
      <c r="TP30">
        <v>47195579.890000001</v>
      </c>
      <c r="TQ30">
        <v>13692720.529999999</v>
      </c>
      <c r="TR30" t="s">
        <v>838</v>
      </c>
      <c r="TS30">
        <v>7311476.1500000004</v>
      </c>
      <c r="TT30">
        <v>4948442.84</v>
      </c>
      <c r="TU30">
        <v>2363033.31</v>
      </c>
      <c r="TV30" t="s">
        <v>759</v>
      </c>
      <c r="TW30">
        <v>1456053.67</v>
      </c>
      <c r="TX30">
        <v>76409.679999999993</v>
      </c>
      <c r="TY30">
        <v>1379643.99</v>
      </c>
      <c r="UD30" t="s">
        <v>889</v>
      </c>
      <c r="UE30" t="s">
        <v>840</v>
      </c>
      <c r="UF30">
        <v>187569100</v>
      </c>
      <c r="UI30" t="s">
        <v>816</v>
      </c>
      <c r="UJ30">
        <v>123599799.88</v>
      </c>
      <c r="UK30">
        <v>93351936.200000003</v>
      </c>
      <c r="UL30">
        <v>30247863.68</v>
      </c>
      <c r="UM30" t="s">
        <v>841</v>
      </c>
      <c r="UN30">
        <v>28958300</v>
      </c>
      <c r="UQ30" t="s">
        <v>842</v>
      </c>
      <c r="UR30">
        <v>11720300</v>
      </c>
      <c r="UU30" t="s">
        <v>817</v>
      </c>
      <c r="UV30">
        <v>1456053.67</v>
      </c>
      <c r="UW30">
        <v>76409.679999999993</v>
      </c>
      <c r="UX30">
        <v>1379643.99</v>
      </c>
      <c r="UY30">
        <v>123599799.88</v>
      </c>
      <c r="UZ30">
        <v>111722770.5</v>
      </c>
      <c r="VA30">
        <v>96.75</v>
      </c>
      <c r="VB30">
        <v>0</v>
      </c>
      <c r="VC30">
        <v>2481106.36</v>
      </c>
      <c r="VD30">
        <v>2.15</v>
      </c>
      <c r="VE30">
        <v>0</v>
      </c>
      <c r="VF30">
        <v>616991.81999999995</v>
      </c>
      <c r="VG30">
        <v>0.53</v>
      </c>
      <c r="VH30">
        <v>0</v>
      </c>
      <c r="VI30">
        <v>650574.69999999995</v>
      </c>
      <c r="VJ30">
        <v>0.56000000000000005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448841531.30000001</v>
      </c>
      <c r="VQ30">
        <v>39841816.780000001</v>
      </c>
      <c r="VR30">
        <v>435359501.62</v>
      </c>
      <c r="VS30">
        <v>171424200</v>
      </c>
      <c r="VT30">
        <v>20363500</v>
      </c>
      <c r="VU30">
        <v>1616732.02</v>
      </c>
      <c r="VW30">
        <v>69190979.989999995</v>
      </c>
      <c r="VX30">
        <v>115455744.03</v>
      </c>
      <c r="VY30">
        <v>3015262.01</v>
      </c>
      <c r="VZ30">
        <v>31862843.25</v>
      </c>
      <c r="WA30">
        <v>28081155.780000001</v>
      </c>
      <c r="WD30">
        <v>7712894.4699999997</v>
      </c>
      <c r="WI30">
        <v>22787445.609999999</v>
      </c>
      <c r="WK30">
        <v>8362420.3599999994</v>
      </c>
      <c r="WL30">
        <v>203224779.46000001</v>
      </c>
      <c r="WM30">
        <v>13505268.49</v>
      </c>
      <c r="WN30">
        <v>1816986.25</v>
      </c>
      <c r="WP30">
        <v>39671400.039999999</v>
      </c>
      <c r="WQ30">
        <v>315550.01</v>
      </c>
      <c r="WU30">
        <v>118079462.05</v>
      </c>
      <c r="WV30">
        <v>580500</v>
      </c>
      <c r="WW30">
        <v>3718800</v>
      </c>
      <c r="XN30">
        <v>2078320.01</v>
      </c>
      <c r="XT30">
        <v>183262.83</v>
      </c>
      <c r="XU30">
        <v>-2078320.01</v>
      </c>
    </row>
    <row r="31" spans="1:645" x14ac:dyDescent="0.25">
      <c r="A31" t="s">
        <v>738</v>
      </c>
      <c r="B31">
        <v>20200809</v>
      </c>
      <c r="C31">
        <v>20191231</v>
      </c>
      <c r="D31" t="s">
        <v>728</v>
      </c>
      <c r="E31">
        <v>428400270.61000001</v>
      </c>
      <c r="H31">
        <v>686296061.12</v>
      </c>
      <c r="I31">
        <v>3569285770.5</v>
      </c>
      <c r="N31">
        <v>2875888510.7800002</v>
      </c>
      <c r="AA31">
        <v>284702589.38</v>
      </c>
      <c r="AD31">
        <v>7844573202.3900003</v>
      </c>
      <c r="AI31">
        <v>2062353000</v>
      </c>
      <c r="AL31">
        <v>125450.71</v>
      </c>
      <c r="AR31">
        <v>2986.68</v>
      </c>
      <c r="AV31">
        <v>433295.5</v>
      </c>
      <c r="BA31">
        <v>2062914732.8900001</v>
      </c>
      <c r="BX31">
        <v>9907487935.2800007</v>
      </c>
      <c r="BY31">
        <v>751300000</v>
      </c>
      <c r="CA31">
        <v>420000000</v>
      </c>
      <c r="CB31">
        <v>78273972.730000004</v>
      </c>
      <c r="CC31">
        <v>3588013.94</v>
      </c>
      <c r="CD31">
        <v>98470.22</v>
      </c>
      <c r="CE31">
        <v>90658333.480000004</v>
      </c>
      <c r="CI31">
        <v>1512661275.52</v>
      </c>
      <c r="CM31">
        <v>25000000</v>
      </c>
      <c r="DA31">
        <v>2881580065.8899999</v>
      </c>
      <c r="DB31">
        <v>1258000000</v>
      </c>
      <c r="DF31">
        <v>170000000</v>
      </c>
      <c r="DH31">
        <v>248896729.09999999</v>
      </c>
      <c r="DM31">
        <v>1676896729.0999999</v>
      </c>
      <c r="EG31">
        <v>4558476794.9899998</v>
      </c>
      <c r="EH31">
        <v>1000000000</v>
      </c>
      <c r="EK31">
        <v>3166117104.3499999</v>
      </c>
      <c r="EL31">
        <v>42658750.770000003</v>
      </c>
      <c r="EM31">
        <v>393545097.87</v>
      </c>
      <c r="EO31">
        <v>746690187.29999995</v>
      </c>
      <c r="EV31">
        <v>5349011140.29</v>
      </c>
      <c r="EX31">
        <v>5349011140.29</v>
      </c>
      <c r="FA31">
        <v>9907487935.2800007</v>
      </c>
      <c r="FB31">
        <v>788574412.78999996</v>
      </c>
      <c r="FC31">
        <v>788574412.78999996</v>
      </c>
      <c r="FR31">
        <v>712048174.12</v>
      </c>
      <c r="FS31">
        <v>710314914.26999998</v>
      </c>
      <c r="FW31">
        <v>6316592.75</v>
      </c>
      <c r="FY31">
        <v>4747172.18</v>
      </c>
      <c r="FZ31">
        <v>-10130505.08</v>
      </c>
      <c r="GA31">
        <v>-800000</v>
      </c>
      <c r="GQ31">
        <v>50000000</v>
      </c>
      <c r="GT31">
        <v>126526238.67</v>
      </c>
      <c r="GU31">
        <v>101014.92</v>
      </c>
      <c r="GV31">
        <v>203582.38</v>
      </c>
      <c r="GZ31">
        <v>126423671.20999999</v>
      </c>
      <c r="HA31">
        <v>15922702.470000001</v>
      </c>
      <c r="HE31">
        <v>110500968.73999999</v>
      </c>
      <c r="HF31">
        <v>110500968.73999999</v>
      </c>
      <c r="HI31">
        <v>110500968.73999999</v>
      </c>
      <c r="HL31">
        <v>746690187.29999995</v>
      </c>
      <c r="HM31">
        <v>857191156.03999996</v>
      </c>
      <c r="HO31">
        <v>857191156.03999996</v>
      </c>
      <c r="HP31">
        <v>1122482468.75</v>
      </c>
      <c r="HR31">
        <v>500672729.12</v>
      </c>
      <c r="IG31">
        <v>1623155197.8699999</v>
      </c>
      <c r="IJ31">
        <v>366478549</v>
      </c>
      <c r="IK31">
        <v>2085096.62</v>
      </c>
      <c r="IL31">
        <v>14368635.74</v>
      </c>
      <c r="IM31">
        <v>1476302216.04</v>
      </c>
      <c r="IU31">
        <v>1859234497.4000001</v>
      </c>
      <c r="IV31">
        <v>-236079299.53</v>
      </c>
      <c r="JE31">
        <v>19784.560000000001</v>
      </c>
      <c r="JL31">
        <v>19784.560000000001</v>
      </c>
      <c r="JM31">
        <v>-19784.560000000001</v>
      </c>
      <c r="JP31">
        <v>1071300000</v>
      </c>
      <c r="JU31">
        <v>1071300000</v>
      </c>
      <c r="JV31">
        <v>1161700000</v>
      </c>
      <c r="JW31">
        <v>133366522.23999999</v>
      </c>
      <c r="KB31">
        <v>1295066522.24</v>
      </c>
      <c r="KC31">
        <v>-223766522.24000001</v>
      </c>
      <c r="KG31">
        <v>-459865606.32999998</v>
      </c>
      <c r="KH31">
        <v>593265876.94000006</v>
      </c>
      <c r="KI31">
        <v>133400270.61</v>
      </c>
      <c r="KJ31">
        <v>110500968.73999999</v>
      </c>
      <c r="KK31">
        <v>800000</v>
      </c>
      <c r="KL31">
        <v>62907.27</v>
      </c>
      <c r="KM31">
        <v>2467.08</v>
      </c>
      <c r="KV31">
        <v>-200000</v>
      </c>
      <c r="KX31">
        <v>315578737.26999998</v>
      </c>
      <c r="KY31">
        <v>-820720145.78999996</v>
      </c>
      <c r="KZ31">
        <v>157895765.90000001</v>
      </c>
      <c r="LE31">
        <v>-236079299.53</v>
      </c>
      <c r="LI31">
        <v>133400270.61</v>
      </c>
      <c r="LJ31">
        <v>593265876.94000006</v>
      </c>
      <c r="LO31">
        <v>-459865606.32999998</v>
      </c>
      <c r="MK31" t="s">
        <v>843</v>
      </c>
      <c r="MN31" t="s">
        <v>751</v>
      </c>
      <c r="RI31">
        <v>10537046.41</v>
      </c>
      <c r="RL31">
        <v>406541.33</v>
      </c>
      <c r="TI31" t="s">
        <v>890</v>
      </c>
      <c r="TJ31" t="s">
        <v>845</v>
      </c>
      <c r="TK31">
        <v>666306855.46000004</v>
      </c>
      <c r="TL31">
        <v>589070785.79999995</v>
      </c>
      <c r="TM31">
        <v>77236069.659999996</v>
      </c>
      <c r="TN31" t="s">
        <v>846</v>
      </c>
      <c r="TO31">
        <v>121240254.95</v>
      </c>
      <c r="TP31">
        <v>121240254.95</v>
      </c>
      <c r="TQ31">
        <v>0</v>
      </c>
      <c r="TR31" t="s">
        <v>848</v>
      </c>
      <c r="TS31">
        <v>1027302.38</v>
      </c>
      <c r="TT31">
        <v>3873.52</v>
      </c>
      <c r="TU31">
        <v>1023428.86</v>
      </c>
      <c r="VP31">
        <v>788574412.78999996</v>
      </c>
      <c r="VQ31">
        <v>103406355.23999999</v>
      </c>
      <c r="VR31">
        <v>10156157406.280001</v>
      </c>
      <c r="VT31">
        <v>700000000</v>
      </c>
      <c r="VU31">
        <v>4105972477.1900001</v>
      </c>
      <c r="VW31">
        <v>196978057.84999999</v>
      </c>
      <c r="VX31">
        <v>686296061.12</v>
      </c>
      <c r="VZ31">
        <v>2404406077.23</v>
      </c>
      <c r="WA31">
        <v>125450.71</v>
      </c>
      <c r="WD31">
        <v>2986.68</v>
      </c>
      <c r="WL31">
        <v>686296061.12</v>
      </c>
      <c r="WN31">
        <v>3569285770.5</v>
      </c>
      <c r="WP31">
        <v>125450.71</v>
      </c>
      <c r="WU31">
        <v>498273972.73000002</v>
      </c>
      <c r="WV31">
        <v>1512661275.52</v>
      </c>
      <c r="WZ31">
        <v>170000000</v>
      </c>
      <c r="XT31">
        <v>10537046.41</v>
      </c>
    </row>
    <row r="32" spans="1:645" x14ac:dyDescent="0.25">
      <c r="A32" t="s">
        <v>729</v>
      </c>
      <c r="B32">
        <v>20200809</v>
      </c>
      <c r="C32">
        <v>20181231</v>
      </c>
      <c r="D32" t="s">
        <v>719</v>
      </c>
      <c r="E32">
        <v>4779693.43</v>
      </c>
      <c r="G32">
        <v>173530</v>
      </c>
      <c r="H32">
        <v>17397000.079999998</v>
      </c>
      <c r="I32">
        <v>2646433.2799999998</v>
      </c>
      <c r="J32">
        <v>1039878.91</v>
      </c>
      <c r="N32">
        <v>16582668.5</v>
      </c>
      <c r="AA32">
        <v>37975822.810000002</v>
      </c>
      <c r="AD32">
        <v>80595027.010000005</v>
      </c>
      <c r="AL32">
        <v>2325381.8199999998</v>
      </c>
      <c r="AR32">
        <v>4785000</v>
      </c>
      <c r="AV32">
        <v>298643.93</v>
      </c>
      <c r="AX32">
        <v>17257799.280000001</v>
      </c>
      <c r="BA32">
        <v>24666825.030000001</v>
      </c>
      <c r="BX32">
        <v>105261852.04000001</v>
      </c>
      <c r="CB32">
        <v>3115823.25</v>
      </c>
      <c r="CC32">
        <v>5176331.2300000004</v>
      </c>
      <c r="CD32">
        <v>7625264.9100000001</v>
      </c>
      <c r="CE32">
        <v>23050391.469999999</v>
      </c>
      <c r="CI32">
        <v>1058411.75</v>
      </c>
      <c r="DA32">
        <v>40026222.609999999</v>
      </c>
      <c r="DG32">
        <v>559220.35</v>
      </c>
      <c r="DM32">
        <v>559220.35</v>
      </c>
      <c r="EG32">
        <v>40585442.960000001</v>
      </c>
      <c r="EH32">
        <v>50000000</v>
      </c>
      <c r="EL32">
        <v>3958119.19</v>
      </c>
      <c r="EM32">
        <v>10718289.890000001</v>
      </c>
      <c r="EV32">
        <v>64676409.079999998</v>
      </c>
      <c r="EX32">
        <v>64676409.079999998</v>
      </c>
      <c r="FA32">
        <v>105261852.04000001</v>
      </c>
      <c r="FB32">
        <v>99986339.700000003</v>
      </c>
      <c r="FC32">
        <v>99986339.700000003</v>
      </c>
      <c r="FR32">
        <v>59170822.380000003</v>
      </c>
      <c r="FS32">
        <v>18693818.789999999</v>
      </c>
      <c r="FW32">
        <v>1731195.52</v>
      </c>
      <c r="FX32">
        <v>25106548.030000001</v>
      </c>
      <c r="FY32">
        <v>3429464.32</v>
      </c>
      <c r="FZ32">
        <v>-36706.61</v>
      </c>
      <c r="GA32">
        <v>831468.49</v>
      </c>
      <c r="GM32">
        <v>1414435.96</v>
      </c>
      <c r="GQ32">
        <v>6730465.4800000004</v>
      </c>
      <c r="GT32">
        <v>48960418.759999998</v>
      </c>
      <c r="GU32">
        <v>214975.62</v>
      </c>
      <c r="GV32">
        <v>23841.46</v>
      </c>
      <c r="GZ32">
        <v>49151552.920000002</v>
      </c>
      <c r="HA32">
        <v>6925314.2699999996</v>
      </c>
      <c r="HE32">
        <v>42226238.649999999</v>
      </c>
      <c r="HF32">
        <v>42226238.649999999</v>
      </c>
      <c r="HI32">
        <v>42226238.649999999</v>
      </c>
      <c r="HM32">
        <v>42226238.649999999</v>
      </c>
      <c r="HO32">
        <v>42226238.649999999</v>
      </c>
      <c r="HP32">
        <v>111791803.69</v>
      </c>
      <c r="HQ32">
        <v>4859412.7</v>
      </c>
      <c r="HR32">
        <v>2215835.15</v>
      </c>
      <c r="IG32">
        <v>118867051.54000001</v>
      </c>
      <c r="IJ32">
        <v>26273425.719999999</v>
      </c>
      <c r="IK32">
        <v>17394347.25</v>
      </c>
      <c r="IL32">
        <v>16164081.9</v>
      </c>
      <c r="IM32">
        <v>17409575.859999999</v>
      </c>
      <c r="IU32">
        <v>77241430.730000004</v>
      </c>
      <c r="IV32">
        <v>41625620.810000002</v>
      </c>
      <c r="IW32">
        <v>107890000</v>
      </c>
      <c r="IX32">
        <v>1414435.96</v>
      </c>
      <c r="JD32">
        <v>109304435.95999999</v>
      </c>
      <c r="JE32">
        <v>8222047.1900000004</v>
      </c>
      <c r="JF32">
        <v>115390000</v>
      </c>
      <c r="JL32">
        <v>123612047.19</v>
      </c>
      <c r="JM32">
        <v>-14307611.23</v>
      </c>
      <c r="JN32">
        <v>48000000</v>
      </c>
      <c r="JU32">
        <v>48000000</v>
      </c>
      <c r="JV32">
        <v>100</v>
      </c>
      <c r="JW32">
        <v>68728433.310000002</v>
      </c>
      <c r="JY32">
        <v>4780656.3499999996</v>
      </c>
      <c r="KB32">
        <v>73509189.659999996</v>
      </c>
      <c r="KC32">
        <v>-25509189.66</v>
      </c>
      <c r="KD32">
        <v>38324.79</v>
      </c>
      <c r="KG32">
        <v>1847144.71</v>
      </c>
      <c r="KH32">
        <v>2932548.72</v>
      </c>
      <c r="KI32">
        <v>4779693.43</v>
      </c>
      <c r="KJ32">
        <v>42226200</v>
      </c>
      <c r="KK32">
        <v>831500</v>
      </c>
      <c r="KL32">
        <v>671900</v>
      </c>
      <c r="KM32">
        <v>580000</v>
      </c>
      <c r="KT32">
        <v>-38300</v>
      </c>
      <c r="KU32">
        <v>-1414400</v>
      </c>
      <c r="KV32">
        <v>-120100</v>
      </c>
      <c r="KX32">
        <v>-6874200</v>
      </c>
      <c r="KY32">
        <v>-8291900</v>
      </c>
      <c r="KZ32">
        <v>14054900</v>
      </c>
      <c r="LE32">
        <v>41625600</v>
      </c>
      <c r="MU32">
        <v>0</v>
      </c>
      <c r="MV32">
        <v>0</v>
      </c>
      <c r="MW32">
        <v>0</v>
      </c>
      <c r="MZ32">
        <v>0</v>
      </c>
      <c r="RP32">
        <v>9415033.8399999999</v>
      </c>
      <c r="RQ32">
        <v>9.4163201375797527</v>
      </c>
      <c r="RZ32">
        <v>15</v>
      </c>
      <c r="SN32" t="s">
        <v>753</v>
      </c>
      <c r="SO32" t="s">
        <v>753</v>
      </c>
      <c r="SP32" t="s">
        <v>753</v>
      </c>
      <c r="SQ32" t="s">
        <v>753</v>
      </c>
      <c r="SR32" t="s">
        <v>753</v>
      </c>
      <c r="SS32" t="s">
        <v>753</v>
      </c>
      <c r="ST32" t="s">
        <v>753</v>
      </c>
      <c r="SU32" t="s">
        <v>753</v>
      </c>
      <c r="SV32" t="s">
        <v>753</v>
      </c>
      <c r="SW32" t="s">
        <v>753</v>
      </c>
      <c r="SX32" t="s">
        <v>753</v>
      </c>
      <c r="SY32" t="s">
        <v>753</v>
      </c>
      <c r="SZ32" t="s">
        <v>753</v>
      </c>
      <c r="TA32" t="s">
        <v>753</v>
      </c>
      <c r="TB32" t="s">
        <v>753</v>
      </c>
      <c r="TC32" t="s">
        <v>753</v>
      </c>
      <c r="TD32" t="s">
        <v>753</v>
      </c>
      <c r="TE32" t="s">
        <v>753</v>
      </c>
      <c r="TF32" t="s">
        <v>753</v>
      </c>
      <c r="TG32" t="s">
        <v>753</v>
      </c>
      <c r="TH32" t="s">
        <v>753</v>
      </c>
      <c r="TI32" t="s">
        <v>891</v>
      </c>
      <c r="TJ32" t="s">
        <v>755</v>
      </c>
      <c r="TK32">
        <v>51842500</v>
      </c>
      <c r="TL32" t="s">
        <v>753</v>
      </c>
      <c r="TM32" t="s">
        <v>753</v>
      </c>
      <c r="TN32" t="s">
        <v>758</v>
      </c>
      <c r="TO32">
        <v>18222400</v>
      </c>
      <c r="TP32" t="s">
        <v>753</v>
      </c>
      <c r="TQ32" t="s">
        <v>753</v>
      </c>
      <c r="TR32" t="s">
        <v>757</v>
      </c>
      <c r="TS32">
        <v>16588600</v>
      </c>
      <c r="TT32" t="s">
        <v>753</v>
      </c>
      <c r="TU32" t="s">
        <v>753</v>
      </c>
      <c r="TV32" t="s">
        <v>756</v>
      </c>
      <c r="TW32">
        <v>13235600</v>
      </c>
      <c r="TX32" t="s">
        <v>753</v>
      </c>
      <c r="TY32" t="s">
        <v>753</v>
      </c>
      <c r="TZ32" t="s">
        <v>759</v>
      </c>
      <c r="UA32">
        <v>97239.7</v>
      </c>
      <c r="UB32" t="s">
        <v>753</v>
      </c>
      <c r="UC32" t="s">
        <v>753</v>
      </c>
      <c r="UD32" t="s">
        <v>892</v>
      </c>
      <c r="UE32" t="s">
        <v>761</v>
      </c>
      <c r="UF32">
        <v>31023700</v>
      </c>
      <c r="UG32" t="s">
        <v>753</v>
      </c>
      <c r="UH32" t="s">
        <v>753</v>
      </c>
      <c r="UI32" t="s">
        <v>762</v>
      </c>
      <c r="UJ32">
        <v>22956400</v>
      </c>
      <c r="UK32" t="s">
        <v>753</v>
      </c>
      <c r="UL32" t="s">
        <v>753</v>
      </c>
      <c r="UM32" t="s">
        <v>763</v>
      </c>
      <c r="UN32">
        <v>21063700</v>
      </c>
      <c r="UO32" t="s">
        <v>753</v>
      </c>
      <c r="UP32" t="s">
        <v>753</v>
      </c>
      <c r="UQ32" t="s">
        <v>764</v>
      </c>
      <c r="UR32">
        <v>15961300</v>
      </c>
      <c r="US32" t="s">
        <v>753</v>
      </c>
      <c r="UT32" t="s">
        <v>753</v>
      </c>
      <c r="UU32" t="s">
        <v>765</v>
      </c>
      <c r="UV32">
        <v>5900800</v>
      </c>
      <c r="UW32" t="s">
        <v>753</v>
      </c>
      <c r="UX32" t="s">
        <v>753</v>
      </c>
      <c r="UY32">
        <v>339600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92544472.299999997</v>
      </c>
      <c r="VQ32">
        <v>39648065.960000001</v>
      </c>
      <c r="VR32">
        <v>108283717.65000001</v>
      </c>
      <c r="VS32">
        <v>308809.71999999997</v>
      </c>
      <c r="VT32">
        <v>6904333.6600000001</v>
      </c>
      <c r="VV32">
        <v>108639214.73999999</v>
      </c>
      <c r="VW32">
        <v>4135569.29</v>
      </c>
      <c r="VX32">
        <v>16926051.260000002</v>
      </c>
      <c r="VY32">
        <v>1039878.91</v>
      </c>
      <c r="VZ32">
        <v>16568580.98</v>
      </c>
      <c r="WA32">
        <v>2071601.29</v>
      </c>
      <c r="WD32">
        <v>4785000</v>
      </c>
      <c r="WI32">
        <v>9415033.8399999999</v>
      </c>
      <c r="WK32">
        <v>0</v>
      </c>
      <c r="WL32">
        <v>17570530.079999998</v>
      </c>
      <c r="WN32">
        <v>2646433.2799999998</v>
      </c>
      <c r="WP32">
        <v>2325381.8199999998</v>
      </c>
      <c r="WU32">
        <v>3115823.25</v>
      </c>
      <c r="WV32">
        <v>1058411.75</v>
      </c>
      <c r="XT32">
        <v>18049.29</v>
      </c>
    </row>
    <row r="33" spans="1:644" x14ac:dyDescent="0.25">
      <c r="A33" t="s">
        <v>730</v>
      </c>
      <c r="B33">
        <v>20200809</v>
      </c>
      <c r="C33">
        <v>20181231</v>
      </c>
      <c r="D33" t="s">
        <v>720</v>
      </c>
      <c r="E33">
        <v>21314793.66</v>
      </c>
      <c r="G33">
        <v>1360135.93</v>
      </c>
      <c r="H33">
        <v>69664915.349999994</v>
      </c>
      <c r="I33">
        <v>2291125.11</v>
      </c>
      <c r="J33">
        <v>994380.95</v>
      </c>
      <c r="N33">
        <v>66625593.060000002</v>
      </c>
      <c r="AA33">
        <v>10168437.91</v>
      </c>
      <c r="AD33">
        <v>172419381.97</v>
      </c>
      <c r="AL33">
        <v>64365460.229999997</v>
      </c>
      <c r="AN33">
        <v>6717707.5199999996</v>
      </c>
      <c r="AR33">
        <v>372075.48</v>
      </c>
      <c r="AU33">
        <v>821851.92</v>
      </c>
      <c r="AV33">
        <v>2703775.86</v>
      </c>
      <c r="AX33">
        <v>9416895.0999999996</v>
      </c>
      <c r="BA33">
        <v>84397766.109999999</v>
      </c>
      <c r="BX33">
        <v>256817148.08000001</v>
      </c>
      <c r="BY33">
        <v>3440000</v>
      </c>
      <c r="CB33">
        <v>45688430.659999996</v>
      </c>
      <c r="CC33">
        <v>3418626.25</v>
      </c>
      <c r="CD33">
        <v>9914367.1099999994</v>
      </c>
      <c r="CE33">
        <v>4193514.83</v>
      </c>
      <c r="CI33">
        <v>14041787.119999999</v>
      </c>
      <c r="CM33">
        <v>3174970.09</v>
      </c>
      <c r="CX33">
        <v>944851.75</v>
      </c>
      <c r="DA33">
        <v>84816547.810000002</v>
      </c>
      <c r="DI33">
        <v>2330583.33</v>
      </c>
      <c r="DM33">
        <v>2732079.57</v>
      </c>
      <c r="EG33">
        <v>87548627.379999995</v>
      </c>
      <c r="EH33">
        <v>25351678.879999999</v>
      </c>
      <c r="EK33">
        <v>93017226.409999996</v>
      </c>
      <c r="EL33">
        <v>5896470.75</v>
      </c>
      <c r="EM33">
        <v>45003144.659999996</v>
      </c>
      <c r="EV33">
        <v>169268520.69999999</v>
      </c>
      <c r="EX33">
        <v>169268520.69999999</v>
      </c>
      <c r="FA33">
        <v>256817148.08000001</v>
      </c>
      <c r="FB33">
        <v>235872310.40000001</v>
      </c>
      <c r="FC33">
        <v>235872310.40000001</v>
      </c>
      <c r="FR33">
        <v>198856202.61000001</v>
      </c>
      <c r="FS33">
        <v>151190517.72</v>
      </c>
      <c r="FW33">
        <v>1530077.74</v>
      </c>
      <c r="FX33">
        <v>9021495.0299999993</v>
      </c>
      <c r="FY33">
        <v>20582482.530000001</v>
      </c>
      <c r="FZ33">
        <v>1162483.2</v>
      </c>
      <c r="GA33">
        <v>779555.17</v>
      </c>
      <c r="GM33">
        <v>99406.84</v>
      </c>
      <c r="GP33">
        <v>90992.65</v>
      </c>
      <c r="GQ33">
        <v>9624043.1199999992</v>
      </c>
      <c r="GT33">
        <v>46830550.399999999</v>
      </c>
      <c r="GU33">
        <v>5419.44</v>
      </c>
      <c r="GV33">
        <v>88983.23</v>
      </c>
      <c r="GZ33">
        <v>46746986.609999999</v>
      </c>
      <c r="HA33">
        <v>6426310.6200000001</v>
      </c>
      <c r="HE33">
        <v>40320675.990000002</v>
      </c>
      <c r="HF33">
        <v>40320675.990000002</v>
      </c>
      <c r="HI33">
        <v>40320675.990000002</v>
      </c>
      <c r="HM33">
        <v>40320675.990000002</v>
      </c>
      <c r="HO33">
        <v>40320675.990000002</v>
      </c>
      <c r="HP33">
        <v>201143997.72</v>
      </c>
      <c r="HR33">
        <v>10644639.85</v>
      </c>
      <c r="IG33">
        <v>211788637.56999999</v>
      </c>
      <c r="IJ33">
        <v>95777305.909999996</v>
      </c>
      <c r="IK33">
        <v>82924462.069999993</v>
      </c>
      <c r="IL33">
        <v>20389858.460000001</v>
      </c>
      <c r="IM33">
        <v>12615878.560000001</v>
      </c>
      <c r="IU33">
        <v>211707505</v>
      </c>
      <c r="IV33">
        <v>81132.570000000007</v>
      </c>
      <c r="IX33">
        <v>99406.84</v>
      </c>
      <c r="IY33">
        <v>114000</v>
      </c>
      <c r="JA33">
        <v>18100000</v>
      </c>
      <c r="JD33">
        <v>18313406.84</v>
      </c>
      <c r="JE33">
        <v>37975836.460000001</v>
      </c>
      <c r="JI33">
        <v>28100000</v>
      </c>
      <c r="JL33">
        <v>66075836.460000001</v>
      </c>
      <c r="JM33">
        <v>-47762429.619999997</v>
      </c>
      <c r="JN33">
        <v>66741500</v>
      </c>
      <c r="JP33">
        <v>4000000</v>
      </c>
      <c r="JQ33">
        <v>9212217.4800000004</v>
      </c>
      <c r="JU33">
        <v>79953717.480000004</v>
      </c>
      <c r="JV33">
        <v>7560000</v>
      </c>
      <c r="JW33">
        <v>446352.9</v>
      </c>
      <c r="JY33">
        <v>16715585.609999999</v>
      </c>
      <c r="KB33">
        <v>24721938.510000002</v>
      </c>
      <c r="KC33">
        <v>55231778.969999999</v>
      </c>
      <c r="KD33">
        <v>15762.81</v>
      </c>
      <c r="KG33">
        <v>7566244.7300000004</v>
      </c>
      <c r="KH33">
        <v>13348548.93</v>
      </c>
      <c r="KI33">
        <v>20914793.66</v>
      </c>
      <c r="KJ33">
        <v>40320675.990000002</v>
      </c>
      <c r="KK33">
        <v>779555.17</v>
      </c>
      <c r="KL33">
        <v>5258960.95</v>
      </c>
      <c r="KM33">
        <v>46509.43</v>
      </c>
      <c r="KN33">
        <v>335151.24</v>
      </c>
      <c r="KQ33">
        <v>-90992.65</v>
      </c>
      <c r="KT33">
        <v>1138315.9099999999</v>
      </c>
      <c r="KU33">
        <v>-99406.84</v>
      </c>
      <c r="KV33">
        <v>-898731.56</v>
      </c>
      <c r="KX33">
        <v>-34797989.450000003</v>
      </c>
      <c r="KY33">
        <v>-28451960.199999999</v>
      </c>
      <c r="KZ33">
        <v>11908609.060000001</v>
      </c>
      <c r="LB33">
        <v>4632435.5199999996</v>
      </c>
      <c r="LE33">
        <v>81132.570000000007</v>
      </c>
      <c r="LI33">
        <v>20914793.66</v>
      </c>
      <c r="LJ33">
        <v>13348548.93</v>
      </c>
      <c r="LO33">
        <v>7566244.7300000004</v>
      </c>
      <c r="MU33">
        <v>0</v>
      </c>
      <c r="MV33">
        <v>0</v>
      </c>
      <c r="MW33">
        <v>0</v>
      </c>
      <c r="RP33">
        <v>14589591.220000001</v>
      </c>
      <c r="RQ33">
        <v>6.1853768232729367</v>
      </c>
      <c r="RZ33">
        <v>15</v>
      </c>
      <c r="TI33" t="s">
        <v>893</v>
      </c>
      <c r="TJ33" t="s">
        <v>770</v>
      </c>
      <c r="TK33">
        <v>102247377.04000001</v>
      </c>
      <c r="TL33">
        <v>74960514.219999999</v>
      </c>
      <c r="TM33">
        <v>27286862.82</v>
      </c>
      <c r="TN33" t="s">
        <v>772</v>
      </c>
      <c r="TO33">
        <v>78507925.430000007</v>
      </c>
      <c r="TP33">
        <v>41537037.93</v>
      </c>
      <c r="TQ33">
        <v>36970887.5</v>
      </c>
      <c r="TR33" t="s">
        <v>771</v>
      </c>
      <c r="TS33">
        <v>50658463.100000001</v>
      </c>
      <c r="TT33">
        <v>32203000.469999999</v>
      </c>
      <c r="TU33">
        <v>18455462.629999999</v>
      </c>
      <c r="TV33" t="s">
        <v>759</v>
      </c>
      <c r="TW33">
        <v>4420051.16</v>
      </c>
      <c r="TX33">
        <v>2454988.98</v>
      </c>
      <c r="TY33">
        <v>1965062.18</v>
      </c>
      <c r="TZ33" t="s">
        <v>773</v>
      </c>
      <c r="UA33">
        <v>38493.67</v>
      </c>
      <c r="UB33">
        <v>34976.120000000003</v>
      </c>
      <c r="UC33">
        <v>3517.55</v>
      </c>
      <c r="UD33" t="s">
        <v>894</v>
      </c>
      <c r="UE33" t="s">
        <v>762</v>
      </c>
      <c r="UF33">
        <v>192380500</v>
      </c>
      <c r="UI33" t="s">
        <v>761</v>
      </c>
      <c r="UJ33">
        <v>32437900</v>
      </c>
      <c r="UM33" t="s">
        <v>776</v>
      </c>
      <c r="UN33">
        <v>5325900</v>
      </c>
      <c r="UQ33" t="s">
        <v>817</v>
      </c>
      <c r="UR33">
        <v>4420110.4000000004</v>
      </c>
      <c r="UU33" t="s">
        <v>777</v>
      </c>
      <c r="UV33">
        <v>768000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244463657.47</v>
      </c>
      <c r="VQ33">
        <v>40323407.469999999</v>
      </c>
      <c r="VR33">
        <v>230794847.30000001</v>
      </c>
      <c r="VS33">
        <v>28100000</v>
      </c>
      <c r="VT33">
        <v>3119655.94</v>
      </c>
      <c r="VU33">
        <v>13886035.9</v>
      </c>
      <c r="VV33">
        <v>1000000</v>
      </c>
      <c r="VW33">
        <v>18547793.48</v>
      </c>
      <c r="VX33">
        <v>86935527.640000001</v>
      </c>
      <c r="VY33">
        <v>695204.5</v>
      </c>
      <c r="VZ33">
        <v>45322706.130000003</v>
      </c>
      <c r="WA33">
        <v>36116272.329999998</v>
      </c>
      <c r="WH33">
        <v>1154078.72</v>
      </c>
      <c r="WI33">
        <v>14589591.220000001</v>
      </c>
      <c r="WK33">
        <v>0</v>
      </c>
      <c r="WL33">
        <v>71025051.280000001</v>
      </c>
      <c r="WN33">
        <v>2291125.11</v>
      </c>
      <c r="WP33">
        <v>64365460.229999997</v>
      </c>
      <c r="WQ33">
        <v>6717707.5199999996</v>
      </c>
      <c r="WU33">
        <v>45688430.659999996</v>
      </c>
      <c r="WV33">
        <v>14041787.119999999</v>
      </c>
      <c r="WZ33">
        <v>401496.24</v>
      </c>
      <c r="XT33">
        <v>-22927.29</v>
      </c>
    </row>
    <row r="34" spans="1:644" x14ac:dyDescent="0.25">
      <c r="A34" t="s">
        <v>731</v>
      </c>
      <c r="B34">
        <v>20200809</v>
      </c>
      <c r="C34">
        <v>20181231</v>
      </c>
      <c r="D34" t="s">
        <v>721</v>
      </c>
      <c r="E34">
        <v>74810299.659999996</v>
      </c>
      <c r="G34">
        <v>1400000</v>
      </c>
      <c r="H34">
        <v>176976407.34999999</v>
      </c>
      <c r="I34">
        <v>5259037.62</v>
      </c>
      <c r="J34">
        <v>12921624.300000001</v>
      </c>
      <c r="N34">
        <v>156166608.71000001</v>
      </c>
      <c r="AA34">
        <v>209180.32</v>
      </c>
      <c r="AD34">
        <v>427743157.95999998</v>
      </c>
      <c r="AL34">
        <v>44268271.460000001</v>
      </c>
      <c r="AN34">
        <v>5603481</v>
      </c>
      <c r="AR34">
        <v>5605386.4299999997</v>
      </c>
      <c r="AU34">
        <v>2895526.94</v>
      </c>
      <c r="AV34">
        <v>3057134.98</v>
      </c>
      <c r="AX34">
        <v>223482.17</v>
      </c>
      <c r="BA34">
        <v>61653282.979999997</v>
      </c>
      <c r="BX34">
        <v>489396440.94</v>
      </c>
      <c r="CA34">
        <v>10420200</v>
      </c>
      <c r="CB34">
        <v>76177897.170000002</v>
      </c>
      <c r="CC34">
        <v>59047417.399999999</v>
      </c>
      <c r="CD34">
        <v>8008822.3499999996</v>
      </c>
      <c r="CE34">
        <v>8765833.6999999993</v>
      </c>
      <c r="CI34">
        <v>7256721.4800000004</v>
      </c>
      <c r="DA34">
        <v>169676892.09999999</v>
      </c>
      <c r="DI34">
        <v>3960849.88</v>
      </c>
      <c r="DM34">
        <v>3960849.88</v>
      </c>
      <c r="EG34">
        <v>173637741.97999999</v>
      </c>
      <c r="EH34">
        <v>76900000</v>
      </c>
      <c r="EK34">
        <v>101273972.11</v>
      </c>
      <c r="EL34">
        <v>17070546.59</v>
      </c>
      <c r="EM34">
        <v>120514368.34</v>
      </c>
      <c r="EV34">
        <v>315758887.04000002</v>
      </c>
      <c r="EW34">
        <v>-188.08</v>
      </c>
      <c r="EX34">
        <v>315758698.95999998</v>
      </c>
      <c r="FA34">
        <v>489396440.94</v>
      </c>
      <c r="FB34">
        <v>279768913.82999998</v>
      </c>
      <c r="FC34">
        <v>279768913.82999998</v>
      </c>
      <c r="FR34">
        <v>232265331.72999999</v>
      </c>
      <c r="FS34">
        <v>158275474.34</v>
      </c>
      <c r="FW34">
        <v>2624124.2000000002</v>
      </c>
      <c r="FX34">
        <v>26073994.780000001</v>
      </c>
      <c r="FY34">
        <v>16464098.1</v>
      </c>
      <c r="FZ34">
        <v>-185292.97</v>
      </c>
      <c r="GA34">
        <v>10174461.029999999</v>
      </c>
      <c r="GM34">
        <v>147763.18</v>
      </c>
      <c r="GQ34">
        <v>10632452.050000001</v>
      </c>
      <c r="GT34">
        <v>58283797.329999998</v>
      </c>
      <c r="GU34">
        <v>301618.05</v>
      </c>
      <c r="GV34">
        <v>19045.54</v>
      </c>
      <c r="GZ34">
        <v>58566369.840000004</v>
      </c>
      <c r="HA34">
        <v>-10236.700000000001</v>
      </c>
      <c r="HE34">
        <v>58576606.539999999</v>
      </c>
      <c r="HF34">
        <v>58576606.539999999</v>
      </c>
      <c r="HH34">
        <v>-188.08</v>
      </c>
      <c r="HI34">
        <v>58576794.619999997</v>
      </c>
      <c r="HJ34">
        <v>0.76</v>
      </c>
      <c r="HK34">
        <v>0.76</v>
      </c>
      <c r="HM34">
        <v>58576606.539999999</v>
      </c>
      <c r="HN34">
        <v>-188.08</v>
      </c>
      <c r="HO34">
        <v>58576794.619999997</v>
      </c>
      <c r="HP34">
        <v>239617559.63</v>
      </c>
      <c r="HQ34">
        <v>13997201.640000001</v>
      </c>
      <c r="HR34">
        <v>39511943.880000003</v>
      </c>
      <c r="IG34">
        <v>293126705.14999998</v>
      </c>
      <c r="IJ34">
        <v>157220978.69</v>
      </c>
      <c r="IK34">
        <v>47668921.5</v>
      </c>
      <c r="IL34">
        <v>24848545.140000001</v>
      </c>
      <c r="IM34">
        <v>60188135.200000003</v>
      </c>
      <c r="IU34">
        <v>289926580.52999997</v>
      </c>
      <c r="IV34">
        <v>3200124.62</v>
      </c>
      <c r="IW34">
        <v>23900000</v>
      </c>
      <c r="IX34">
        <v>156628.99</v>
      </c>
      <c r="IY34">
        <v>1040</v>
      </c>
      <c r="JD34">
        <v>24057668.989999998</v>
      </c>
      <c r="JE34">
        <v>12607564.65</v>
      </c>
      <c r="JF34">
        <v>17900000</v>
      </c>
      <c r="JL34">
        <v>30507564.649999999</v>
      </c>
      <c r="JM34">
        <v>-6449895.6600000001</v>
      </c>
      <c r="KG34">
        <v>-3249771.04</v>
      </c>
      <c r="KH34">
        <v>73519008.200000003</v>
      </c>
      <c r="KI34">
        <v>70269237.159999996</v>
      </c>
      <c r="KJ34">
        <v>58576606.539999999</v>
      </c>
      <c r="KK34">
        <v>10174461.029999999</v>
      </c>
      <c r="KL34">
        <v>3773409.78</v>
      </c>
      <c r="KM34">
        <v>853729.95</v>
      </c>
      <c r="KN34">
        <v>650671.6</v>
      </c>
      <c r="KQ34">
        <v>3092.51</v>
      </c>
      <c r="KR34">
        <v>105.5</v>
      </c>
      <c r="KU34">
        <v>-147763.18</v>
      </c>
      <c r="KV34">
        <v>187609.83</v>
      </c>
      <c r="KX34">
        <v>19265041.649999999</v>
      </c>
      <c r="KY34">
        <v>-46938603.039999999</v>
      </c>
      <c r="KZ34">
        <v>-43198237.549999997</v>
      </c>
      <c r="LE34">
        <v>3200124.62</v>
      </c>
      <c r="LI34">
        <v>70269237.159999996</v>
      </c>
      <c r="LJ34">
        <v>73519008.200000003</v>
      </c>
      <c r="LO34">
        <v>-3249771.04</v>
      </c>
      <c r="LP34">
        <v>72723605.439999998</v>
      </c>
      <c r="LQ34">
        <v>59644863.289999999</v>
      </c>
      <c r="LT34">
        <v>6054099.6799999997</v>
      </c>
      <c r="LW34">
        <v>126314369.05</v>
      </c>
      <c r="MK34" t="s">
        <v>778</v>
      </c>
      <c r="ML34" t="s">
        <v>895</v>
      </c>
      <c r="MN34" t="s">
        <v>751</v>
      </c>
      <c r="MU34">
        <v>31252000.149999999</v>
      </c>
      <c r="MV34">
        <v>339272.27</v>
      </c>
      <c r="MW34">
        <v>100630365.77</v>
      </c>
      <c r="MZ34">
        <v>2179488.06</v>
      </c>
      <c r="NC34">
        <v>56259722.780000001</v>
      </c>
      <c r="ND34">
        <v>11991451.32</v>
      </c>
      <c r="NF34">
        <v>44268271.460000001</v>
      </c>
      <c r="NS34">
        <v>9148874.7699999996</v>
      </c>
      <c r="NT34">
        <v>3067045.35</v>
      </c>
      <c r="NU34">
        <v>476442.99</v>
      </c>
      <c r="NV34">
        <v>5605386.4299999997</v>
      </c>
      <c r="QC34">
        <v>-3198.01</v>
      </c>
      <c r="QE34">
        <v>814346.61</v>
      </c>
      <c r="QI34">
        <v>147763.18</v>
      </c>
      <c r="QV34">
        <v>291793.65999999997</v>
      </c>
      <c r="QW34">
        <v>5789744.3399999999</v>
      </c>
      <c r="QX34">
        <v>7040449.7800000003</v>
      </c>
      <c r="QY34">
        <v>182365.84</v>
      </c>
      <c r="RA34">
        <v>6858083.9400000004</v>
      </c>
      <c r="RB34">
        <v>8612165.7200000007</v>
      </c>
      <c r="RC34">
        <v>0</v>
      </c>
      <c r="RI34">
        <v>283276.84999999998</v>
      </c>
      <c r="RL34">
        <v>97983.88</v>
      </c>
      <c r="RP34">
        <v>18838472.25</v>
      </c>
      <c r="RQ34">
        <v>6.7335830818741682</v>
      </c>
      <c r="RR34">
        <v>11897892.119999999</v>
      </c>
      <c r="RS34">
        <v>9178871.5500000007</v>
      </c>
      <c r="RT34">
        <v>579609.56000000006</v>
      </c>
      <c r="RU34">
        <v>2398263.85</v>
      </c>
      <c r="RX34">
        <v>977874.5</v>
      </c>
      <c r="RZ34">
        <v>15</v>
      </c>
      <c r="SG34">
        <v>47100027.469999999</v>
      </c>
      <c r="SH34">
        <v>8002548.2000000002</v>
      </c>
      <c r="SI34">
        <v>8353433.4900000002</v>
      </c>
      <c r="SJ34">
        <v>37238044.310000002</v>
      </c>
      <c r="SK34">
        <v>37588929.600000001</v>
      </c>
      <c r="SM34">
        <v>424363.4</v>
      </c>
      <c r="TI34" t="s">
        <v>896</v>
      </c>
      <c r="TJ34" t="s">
        <v>782</v>
      </c>
      <c r="TK34">
        <v>129344800</v>
      </c>
      <c r="TN34" t="s">
        <v>783</v>
      </c>
      <c r="TO34">
        <v>102127100</v>
      </c>
      <c r="TR34" t="s">
        <v>784</v>
      </c>
      <c r="TS34">
        <v>26093372.010000002</v>
      </c>
      <c r="TT34">
        <v>12604701.449999999</v>
      </c>
      <c r="TU34">
        <v>13488670.560000001</v>
      </c>
      <c r="TV34" t="s">
        <v>785</v>
      </c>
      <c r="TW34">
        <v>12132100</v>
      </c>
      <c r="TX34">
        <v>9487400</v>
      </c>
      <c r="TY34">
        <v>2644700</v>
      </c>
      <c r="TZ34" t="s">
        <v>875</v>
      </c>
      <c r="UA34">
        <v>5465400</v>
      </c>
      <c r="UB34">
        <v>1863700</v>
      </c>
      <c r="UC34">
        <v>3601700</v>
      </c>
      <c r="UD34" t="s">
        <v>897</v>
      </c>
      <c r="UE34" t="s">
        <v>763</v>
      </c>
      <c r="UF34">
        <v>136867440.49000001</v>
      </c>
      <c r="UG34">
        <v>82639286.189999998</v>
      </c>
      <c r="UH34">
        <v>54228154.299999997</v>
      </c>
      <c r="UI34" t="s">
        <v>765</v>
      </c>
      <c r="UJ34">
        <v>52616146.689999998</v>
      </c>
      <c r="UK34">
        <v>23572278.52</v>
      </c>
      <c r="UL34">
        <v>29043868.170000002</v>
      </c>
      <c r="UM34" t="s">
        <v>775</v>
      </c>
      <c r="UN34">
        <v>48605047.979999997</v>
      </c>
      <c r="UO34">
        <v>28545546.399999999</v>
      </c>
      <c r="UP34">
        <v>20059501.579999998</v>
      </c>
      <c r="UQ34" t="s">
        <v>788</v>
      </c>
      <c r="UR34">
        <v>32374746.57</v>
      </c>
      <c r="US34">
        <v>18318682.649999999</v>
      </c>
      <c r="UT34">
        <v>14056063.92</v>
      </c>
      <c r="UU34" t="s">
        <v>761</v>
      </c>
      <c r="UV34">
        <v>9305532.0999999996</v>
      </c>
      <c r="UW34">
        <v>5199680.58</v>
      </c>
      <c r="UX34">
        <v>4105851.52</v>
      </c>
      <c r="UZ34">
        <v>124169358.37</v>
      </c>
      <c r="VA34">
        <v>60.96</v>
      </c>
      <c r="VB34">
        <v>3725080.75</v>
      </c>
      <c r="VC34">
        <v>41834849.57</v>
      </c>
      <c r="VD34">
        <v>20.54</v>
      </c>
      <c r="VE34">
        <v>4183484.96</v>
      </c>
      <c r="VF34">
        <v>22516591.420000002</v>
      </c>
      <c r="VG34">
        <v>11.05</v>
      </c>
      <c r="VH34">
        <v>4503318.28</v>
      </c>
      <c r="VI34">
        <v>15162406.16</v>
      </c>
      <c r="VJ34">
        <v>7.4399999999999995</v>
      </c>
      <c r="VK34">
        <v>9559867.8599999994</v>
      </c>
      <c r="VL34">
        <v>0</v>
      </c>
      <c r="VM34">
        <v>0</v>
      </c>
      <c r="VN34">
        <v>0</v>
      </c>
      <c r="VO34">
        <v>0</v>
      </c>
      <c r="VP34">
        <v>262226387.58000001</v>
      </c>
      <c r="VQ34">
        <v>59528929.909999996</v>
      </c>
      <c r="VR34">
        <v>477099981.17000002</v>
      </c>
      <c r="VT34">
        <v>11500000</v>
      </c>
      <c r="VV34">
        <v>1000000</v>
      </c>
      <c r="VW34">
        <v>62621912.5</v>
      </c>
      <c r="VX34">
        <v>174903707.34999999</v>
      </c>
      <c r="VY34">
        <v>5931343.6799999997</v>
      </c>
      <c r="VZ34">
        <v>156172039.19999999</v>
      </c>
      <c r="WA34">
        <v>43330369.359999999</v>
      </c>
      <c r="WD34">
        <v>5605386.4299999997</v>
      </c>
      <c r="WI34">
        <v>18838472.25</v>
      </c>
      <c r="WK34">
        <v>0</v>
      </c>
      <c r="WL34">
        <v>178376407.34999999</v>
      </c>
      <c r="WN34">
        <v>5259037.62</v>
      </c>
      <c r="WP34">
        <v>44268271.460000001</v>
      </c>
      <c r="WQ34">
        <v>5603481</v>
      </c>
      <c r="WU34">
        <v>86598097.170000002</v>
      </c>
      <c r="WV34">
        <v>7256721.4800000004</v>
      </c>
      <c r="XT34">
        <v>283276.84999999998</v>
      </c>
    </row>
    <row r="35" spans="1:644" x14ac:dyDescent="0.25">
      <c r="A35" t="s">
        <v>732</v>
      </c>
      <c r="B35">
        <v>20200809</v>
      </c>
      <c r="C35">
        <v>20181231</v>
      </c>
      <c r="D35" t="s">
        <v>722</v>
      </c>
      <c r="E35">
        <v>174676410.75</v>
      </c>
      <c r="F35">
        <v>161003.84</v>
      </c>
      <c r="G35">
        <v>6452288</v>
      </c>
      <c r="H35">
        <v>95314583.799999997</v>
      </c>
      <c r="I35">
        <v>33055944.399999999</v>
      </c>
      <c r="J35">
        <v>39082056.18</v>
      </c>
      <c r="N35">
        <v>138767453.16999999</v>
      </c>
      <c r="AA35">
        <v>18974967.52</v>
      </c>
      <c r="AD35">
        <v>506484707.66000003</v>
      </c>
      <c r="AL35">
        <v>341639523.62</v>
      </c>
      <c r="AN35">
        <v>33921558.729999997</v>
      </c>
      <c r="AR35">
        <v>15704026.140000001</v>
      </c>
      <c r="AU35">
        <v>5749869.4400000004</v>
      </c>
      <c r="AV35">
        <v>11291034.66</v>
      </c>
      <c r="AX35">
        <v>9541415.5199999996</v>
      </c>
      <c r="BA35">
        <v>417847428.11000001</v>
      </c>
      <c r="BX35">
        <v>924332135.76999998</v>
      </c>
      <c r="BY35">
        <v>164410515.69</v>
      </c>
      <c r="CA35">
        <v>80504947.090000004</v>
      </c>
      <c r="CB35">
        <v>125371984.55</v>
      </c>
      <c r="CC35">
        <v>35219274.159999996</v>
      </c>
      <c r="CD35">
        <v>11719897.49</v>
      </c>
      <c r="CE35">
        <v>401438.62</v>
      </c>
      <c r="CG35">
        <v>237468.58</v>
      </c>
      <c r="CH35">
        <v>252420.77</v>
      </c>
      <c r="CI35">
        <v>29293225.739999998</v>
      </c>
      <c r="DA35">
        <v>447411172.69</v>
      </c>
      <c r="DD35">
        <v>19422253.940000001</v>
      </c>
      <c r="DG35">
        <v>13567472.1</v>
      </c>
      <c r="DH35">
        <v>7225569.2300000004</v>
      </c>
      <c r="DM35">
        <v>40215295.270000003</v>
      </c>
      <c r="EG35">
        <v>487626467.95999998</v>
      </c>
      <c r="EH35">
        <v>247580960</v>
      </c>
      <c r="EK35">
        <v>124568299.84999999</v>
      </c>
      <c r="EL35">
        <v>11089433.689999999</v>
      </c>
      <c r="EM35">
        <v>49010531.850000001</v>
      </c>
      <c r="EO35">
        <v>-3381540.8</v>
      </c>
      <c r="EV35">
        <v>428867684.58999997</v>
      </c>
      <c r="EW35">
        <v>7837983.2199999997</v>
      </c>
      <c r="EX35">
        <v>436705667.81</v>
      </c>
      <c r="FA35">
        <v>924332135.76999998</v>
      </c>
      <c r="FB35">
        <v>1135679318.22</v>
      </c>
      <c r="FC35">
        <v>1135679318.22</v>
      </c>
      <c r="FR35">
        <v>1133861631.6199999</v>
      </c>
      <c r="FS35">
        <v>990040481.25999999</v>
      </c>
      <c r="FW35">
        <v>4437401.32</v>
      </c>
      <c r="FX35">
        <v>62609338.310000002</v>
      </c>
      <c r="FY35">
        <v>53365695.119999997</v>
      </c>
      <c r="FZ35">
        <v>8395613.3699999992</v>
      </c>
      <c r="GA35">
        <v>5523348.0700000003</v>
      </c>
      <c r="GL35">
        <v>-2180755.46</v>
      </c>
      <c r="GM35">
        <v>5392007.2599999998</v>
      </c>
      <c r="GP35">
        <v>-872305.7</v>
      </c>
      <c r="GQ35">
        <v>181113.96</v>
      </c>
      <c r="GT35">
        <v>4337746.66</v>
      </c>
      <c r="GU35">
        <v>292725.45</v>
      </c>
      <c r="GV35">
        <v>513307.7</v>
      </c>
      <c r="GZ35">
        <v>4117164.41</v>
      </c>
      <c r="HA35">
        <v>552082.51</v>
      </c>
      <c r="HE35">
        <v>3565081.9</v>
      </c>
      <c r="HF35">
        <v>3565081.9</v>
      </c>
      <c r="HH35">
        <v>2638174.58</v>
      </c>
      <c r="HI35">
        <v>926907.32</v>
      </c>
      <c r="HJ35">
        <v>4.5999999999999999E-3</v>
      </c>
      <c r="HK35">
        <v>4.5999999999999999E-3</v>
      </c>
      <c r="HL35">
        <v>1537248.08</v>
      </c>
      <c r="HM35">
        <v>5102329.9800000004</v>
      </c>
      <c r="HN35">
        <v>3149597.64</v>
      </c>
      <c r="HO35">
        <v>1952732.34</v>
      </c>
      <c r="HP35">
        <v>843450255.39999998</v>
      </c>
      <c r="HQ35">
        <v>641095.57999999996</v>
      </c>
      <c r="HR35">
        <v>80113824.969999999</v>
      </c>
      <c r="IG35">
        <v>924205175.95000005</v>
      </c>
      <c r="IJ35">
        <v>662498064.53999996</v>
      </c>
      <c r="IK35">
        <v>84654319.75</v>
      </c>
      <c r="IL35">
        <v>21308484.449999999</v>
      </c>
      <c r="IM35">
        <v>160478535.55000001</v>
      </c>
      <c r="IU35">
        <v>928939404.28999996</v>
      </c>
      <c r="IV35">
        <v>-4734228.34</v>
      </c>
      <c r="IX35">
        <v>5392007.2599999998</v>
      </c>
      <c r="IY35">
        <v>366170</v>
      </c>
      <c r="JA35">
        <v>65000000</v>
      </c>
      <c r="JD35">
        <v>70758177.260000005</v>
      </c>
      <c r="JE35">
        <v>102665468.33</v>
      </c>
      <c r="JI35">
        <v>66000000</v>
      </c>
      <c r="JL35">
        <v>168665468.33000001</v>
      </c>
      <c r="JM35">
        <v>-97907291.069999993</v>
      </c>
      <c r="JN35">
        <v>162243030</v>
      </c>
      <c r="JP35">
        <v>233776065.84999999</v>
      </c>
      <c r="JU35">
        <v>396019095.85000002</v>
      </c>
      <c r="JV35">
        <v>259681515.66999999</v>
      </c>
      <c r="JW35">
        <v>15951849.119999999</v>
      </c>
      <c r="JX35">
        <v>5048415.3899999997</v>
      </c>
      <c r="JY35">
        <v>17625865.550000001</v>
      </c>
      <c r="KB35">
        <v>293259230.33999997</v>
      </c>
      <c r="KC35">
        <v>102759865.51000001</v>
      </c>
      <c r="KD35">
        <v>1309086.1599999999</v>
      </c>
      <c r="KG35">
        <v>1427432.26</v>
      </c>
      <c r="KH35">
        <v>78308017.719999999</v>
      </c>
      <c r="KI35">
        <v>79735449.980000004</v>
      </c>
      <c r="KJ35">
        <v>3565081.9</v>
      </c>
      <c r="KK35">
        <v>5523348.0700000003</v>
      </c>
      <c r="KL35">
        <v>42270718.119999997</v>
      </c>
      <c r="KM35">
        <v>183031.55</v>
      </c>
      <c r="KN35">
        <v>1245048.82</v>
      </c>
      <c r="KQ35">
        <v>872305.7</v>
      </c>
      <c r="KR35">
        <v>18591.47</v>
      </c>
      <c r="KS35">
        <v>2180755.46</v>
      </c>
      <c r="KT35">
        <v>13084980.33</v>
      </c>
      <c r="KU35">
        <v>-5392007.2599999998</v>
      </c>
      <c r="KV35">
        <v>-7237372.4500000002</v>
      </c>
      <c r="KW35">
        <v>6874305.3300000001</v>
      </c>
      <c r="KX35">
        <v>2430551.42</v>
      </c>
      <c r="KY35">
        <v>382431795.06999999</v>
      </c>
      <c r="KZ35">
        <v>-452785361.87</v>
      </c>
      <c r="LE35">
        <v>-4734228.34</v>
      </c>
      <c r="LI35">
        <v>79735449.980000004</v>
      </c>
      <c r="LJ35">
        <v>78308017.719999999</v>
      </c>
      <c r="LO35">
        <v>1427432.26</v>
      </c>
      <c r="LP35">
        <v>48083624.530000001</v>
      </c>
      <c r="LQ35">
        <v>926907.32</v>
      </c>
      <c r="LW35">
        <v>49010531.850000001</v>
      </c>
      <c r="MK35" t="s">
        <v>789</v>
      </c>
      <c r="ML35" t="s">
        <v>790</v>
      </c>
      <c r="MN35" t="s">
        <v>751</v>
      </c>
      <c r="MU35">
        <v>78602876.319999993</v>
      </c>
      <c r="MV35">
        <v>0</v>
      </c>
      <c r="MW35">
        <v>54538792.839999996</v>
      </c>
      <c r="MX35">
        <v>3728432.67</v>
      </c>
      <c r="MZ35">
        <v>719650.22</v>
      </c>
      <c r="NC35">
        <v>508405800.79000002</v>
      </c>
      <c r="ND35">
        <v>166766277.16999999</v>
      </c>
      <c r="NF35">
        <v>341639523.62</v>
      </c>
      <c r="NJ35">
        <v>0</v>
      </c>
      <c r="NS35">
        <v>17145836.91</v>
      </c>
      <c r="NT35">
        <v>1441810.77</v>
      </c>
      <c r="NV35">
        <v>15704026.140000001</v>
      </c>
      <c r="QC35">
        <v>-872305.7</v>
      </c>
      <c r="QE35">
        <v>150000</v>
      </c>
      <c r="QI35">
        <v>588678</v>
      </c>
      <c r="QP35">
        <v>2622573.7999999998</v>
      </c>
      <c r="QV35">
        <v>-189468.29</v>
      </c>
      <c r="QX35">
        <v>2299477.81</v>
      </c>
      <c r="QY35">
        <v>349044.61</v>
      </c>
      <c r="QZ35">
        <v>12307.54</v>
      </c>
      <c r="RA35">
        <v>1938125.66</v>
      </c>
      <c r="RB35">
        <v>1807364.24</v>
      </c>
      <c r="RC35">
        <v>3715983.83</v>
      </c>
      <c r="RH35">
        <v>13084980.33</v>
      </c>
      <c r="RI35">
        <v>3460058.28</v>
      </c>
      <c r="RK35">
        <v>-1339577.8899999999</v>
      </c>
      <c r="RL35">
        <v>421744.93</v>
      </c>
      <c r="RM35">
        <v>-311475.71999999997</v>
      </c>
      <c r="RP35">
        <v>36454655.359999999</v>
      </c>
      <c r="RQ35">
        <v>3.2099426990655231</v>
      </c>
      <c r="RR35">
        <v>14140025.1</v>
      </c>
      <c r="RS35">
        <v>11906386.98</v>
      </c>
      <c r="RT35">
        <v>278081.49</v>
      </c>
      <c r="RU35">
        <v>18412349.559999999</v>
      </c>
      <c r="RW35">
        <v>2332589.7799999998</v>
      </c>
      <c r="RX35">
        <v>17622250.949999999</v>
      </c>
      <c r="RY35">
        <v>3096794.28</v>
      </c>
      <c r="RZ35">
        <v>15</v>
      </c>
      <c r="SG35">
        <v>85667868.159999996</v>
      </c>
      <c r="SH35">
        <v>11713230.82</v>
      </c>
      <c r="SI35">
        <v>10565555.380000001</v>
      </c>
      <c r="SJ35">
        <v>77391405.069999993</v>
      </c>
      <c r="SK35">
        <v>76243729.629999995</v>
      </c>
      <c r="TI35" t="s">
        <v>898</v>
      </c>
      <c r="TJ35" t="s">
        <v>792</v>
      </c>
      <c r="TK35">
        <v>944979700</v>
      </c>
      <c r="TN35" t="s">
        <v>794</v>
      </c>
      <c r="TO35">
        <v>83634634.549999997</v>
      </c>
      <c r="TP35">
        <v>51990763.909999996</v>
      </c>
      <c r="TQ35">
        <v>31643870.640000001</v>
      </c>
      <c r="TR35" t="s">
        <v>793</v>
      </c>
      <c r="TS35">
        <v>37462000</v>
      </c>
      <c r="TV35" t="s">
        <v>856</v>
      </c>
      <c r="TW35">
        <v>29496000</v>
      </c>
      <c r="TZ35" t="s">
        <v>756</v>
      </c>
      <c r="UA35">
        <v>23964619.260000002</v>
      </c>
      <c r="UB35">
        <v>19425249.120000001</v>
      </c>
      <c r="UC35">
        <v>4539370.1399999997</v>
      </c>
      <c r="UD35" t="s">
        <v>899</v>
      </c>
      <c r="UE35" t="s">
        <v>761</v>
      </c>
      <c r="UF35">
        <v>523839100</v>
      </c>
      <c r="UI35" t="s">
        <v>764</v>
      </c>
      <c r="UJ35">
        <v>165679700</v>
      </c>
      <c r="UM35" t="s">
        <v>763</v>
      </c>
      <c r="UN35">
        <v>98486900</v>
      </c>
      <c r="UQ35" t="s">
        <v>858</v>
      </c>
      <c r="UR35">
        <v>86559300</v>
      </c>
      <c r="UU35" t="s">
        <v>796</v>
      </c>
      <c r="UV35">
        <v>66592700</v>
      </c>
      <c r="UY35">
        <v>129154200</v>
      </c>
      <c r="UZ35">
        <v>85344565.280000001</v>
      </c>
      <c r="VA35">
        <v>78.209999999999994</v>
      </c>
      <c r="VB35">
        <v>4267228.2699999996</v>
      </c>
      <c r="VC35">
        <v>15644279.77</v>
      </c>
      <c r="VD35">
        <v>14.34</v>
      </c>
      <c r="VE35">
        <v>1564427.98</v>
      </c>
      <c r="VF35">
        <v>224850</v>
      </c>
      <c r="VG35">
        <v>0.21</v>
      </c>
      <c r="VH35">
        <v>67455</v>
      </c>
      <c r="VI35">
        <v>0</v>
      </c>
      <c r="VJ35">
        <v>0</v>
      </c>
      <c r="VK35">
        <v>0</v>
      </c>
      <c r="VL35">
        <v>0</v>
      </c>
      <c r="VM35">
        <v>7907835.9299999997</v>
      </c>
      <c r="VN35">
        <v>0</v>
      </c>
      <c r="VO35">
        <v>0</v>
      </c>
      <c r="VP35">
        <v>990890575.5</v>
      </c>
      <c r="VQ35">
        <v>-4862366.8099999996</v>
      </c>
      <c r="VR35">
        <v>829735637.44000006</v>
      </c>
      <c r="VS35">
        <v>66000000</v>
      </c>
      <c r="VT35">
        <v>4506332.6399999997</v>
      </c>
      <c r="VU35">
        <v>59907804.75</v>
      </c>
      <c r="VV35">
        <v>2898310</v>
      </c>
      <c r="VW35">
        <v>152982648.30000001</v>
      </c>
      <c r="VX35">
        <v>67274886.659999996</v>
      </c>
      <c r="VY35">
        <v>34721591.460000001</v>
      </c>
      <c r="VZ35">
        <v>121265200.45</v>
      </c>
      <c r="WA35">
        <v>301716512.14999998</v>
      </c>
      <c r="WD35">
        <v>5196979.04</v>
      </c>
      <c r="WH35">
        <v>13084980.33</v>
      </c>
      <c r="WI35">
        <v>9489754.1699999999</v>
      </c>
      <c r="WK35">
        <v>7907835.9299999997</v>
      </c>
      <c r="WL35">
        <v>101766871.8</v>
      </c>
      <c r="WN35">
        <v>33055944.399999999</v>
      </c>
      <c r="WP35">
        <v>341639523.62</v>
      </c>
      <c r="WQ35">
        <v>33921558.729999997</v>
      </c>
      <c r="WU35">
        <v>205876931.63999999</v>
      </c>
      <c r="WV35">
        <v>29783115.09</v>
      </c>
      <c r="WZ35">
        <v>19422253.940000001</v>
      </c>
      <c r="XT35">
        <v>3460058.28</v>
      </c>
    </row>
    <row r="36" spans="1:644" x14ac:dyDescent="0.25">
      <c r="A36" t="s">
        <v>733</v>
      </c>
      <c r="B36">
        <v>20200809</v>
      </c>
      <c r="C36">
        <v>20181231</v>
      </c>
      <c r="D36" t="s">
        <v>723</v>
      </c>
      <c r="E36">
        <v>33885225.93</v>
      </c>
      <c r="H36">
        <v>928560.6</v>
      </c>
      <c r="J36">
        <v>717221.42</v>
      </c>
      <c r="N36">
        <v>4066591.83</v>
      </c>
      <c r="AA36">
        <v>1386377.54</v>
      </c>
      <c r="AD36">
        <v>41397703.43</v>
      </c>
      <c r="AK36">
        <v>65575.539999999994</v>
      </c>
      <c r="AL36">
        <v>867067.93</v>
      </c>
      <c r="AR36">
        <v>177408.02</v>
      </c>
      <c r="AU36">
        <v>693939.92</v>
      </c>
      <c r="AV36">
        <v>3968814.35</v>
      </c>
      <c r="BA36">
        <v>5772805.7599999998</v>
      </c>
      <c r="BX36">
        <v>47170509.189999998</v>
      </c>
      <c r="CC36">
        <v>21458058.350000001</v>
      </c>
      <c r="CD36">
        <v>5699713.3499999996</v>
      </c>
      <c r="CE36">
        <v>1335652.06</v>
      </c>
      <c r="CX36">
        <v>294038.40999999997</v>
      </c>
      <c r="DA36">
        <v>28979732.359999999</v>
      </c>
      <c r="DH36">
        <v>24109.5</v>
      </c>
      <c r="DM36">
        <v>24109.5</v>
      </c>
      <c r="EG36">
        <v>29003841.859999999</v>
      </c>
      <c r="EH36">
        <v>10000000</v>
      </c>
      <c r="EK36">
        <v>13078100</v>
      </c>
      <c r="EL36">
        <v>1955905.08</v>
      </c>
      <c r="EM36">
        <v>-7367049.8399999999</v>
      </c>
      <c r="EV36">
        <v>17666955.239999998</v>
      </c>
      <c r="EW36">
        <v>499712.09</v>
      </c>
      <c r="EX36">
        <v>18166667.329999998</v>
      </c>
      <c r="FA36">
        <v>47170509.189999998</v>
      </c>
      <c r="FB36">
        <v>31163329.359999999</v>
      </c>
      <c r="FC36">
        <v>31163329.359999999</v>
      </c>
      <c r="FR36">
        <v>42651827.369999997</v>
      </c>
      <c r="FS36">
        <v>2611584.44</v>
      </c>
      <c r="FW36">
        <v>208458.15</v>
      </c>
      <c r="FX36">
        <v>4512647.24</v>
      </c>
      <c r="FY36">
        <v>10866482.039999999</v>
      </c>
      <c r="FZ36">
        <v>3430.96</v>
      </c>
      <c r="GA36">
        <v>-246192.48</v>
      </c>
      <c r="GM36">
        <v>-1097618</v>
      </c>
      <c r="GQ36">
        <v>1545387.53</v>
      </c>
      <c r="GT36">
        <v>-11040728.48</v>
      </c>
      <c r="GU36">
        <v>86260.67</v>
      </c>
      <c r="GV36">
        <v>2480.37</v>
      </c>
      <c r="GZ36">
        <v>-10956948.18</v>
      </c>
      <c r="HA36">
        <v>-986464.75</v>
      </c>
      <c r="HE36">
        <v>-9970483.4299999997</v>
      </c>
      <c r="HF36">
        <v>-9970483.4299999997</v>
      </c>
      <c r="HH36">
        <v>-287.91000000000003</v>
      </c>
      <c r="HI36">
        <v>-9970195.5199999996</v>
      </c>
      <c r="HM36">
        <v>-9970483.4299999997</v>
      </c>
      <c r="HN36">
        <v>-287.91000000000003</v>
      </c>
      <c r="HO36">
        <v>-9970195.5199999996</v>
      </c>
      <c r="HP36">
        <v>65422607.149999999</v>
      </c>
      <c r="HQ36">
        <v>734326.03</v>
      </c>
      <c r="HR36">
        <v>1227068.45</v>
      </c>
      <c r="IG36">
        <v>67384001.629999995</v>
      </c>
      <c r="IJ36">
        <v>8208919.8200000003</v>
      </c>
      <c r="IK36">
        <v>16109406.26</v>
      </c>
      <c r="IL36">
        <v>2740068.72</v>
      </c>
      <c r="IM36">
        <v>8841378.5099999998</v>
      </c>
      <c r="IU36">
        <v>35899773.310000002</v>
      </c>
      <c r="IV36">
        <v>31484228.32</v>
      </c>
      <c r="IW36">
        <v>1150000</v>
      </c>
      <c r="JD36">
        <v>1150000</v>
      </c>
      <c r="JE36">
        <v>1126542.7</v>
      </c>
      <c r="JL36">
        <v>1126542.7</v>
      </c>
      <c r="JM36">
        <v>23457.3</v>
      </c>
      <c r="JN36">
        <v>500000</v>
      </c>
      <c r="JU36">
        <v>500000</v>
      </c>
      <c r="JW36">
        <v>15000000</v>
      </c>
      <c r="KB36">
        <v>15000000</v>
      </c>
      <c r="KC36">
        <v>-14500000</v>
      </c>
      <c r="KD36">
        <v>-21617.919999999998</v>
      </c>
      <c r="KG36">
        <v>16986067.699999999</v>
      </c>
      <c r="KH36">
        <v>16824158.23</v>
      </c>
      <c r="KI36">
        <v>33810225.93</v>
      </c>
      <c r="KJ36">
        <v>-9970483.4299999997</v>
      </c>
      <c r="KK36">
        <v>-246192.48</v>
      </c>
      <c r="KL36">
        <v>202259.36</v>
      </c>
      <c r="KM36">
        <v>657606.77</v>
      </c>
      <c r="KN36">
        <v>125016.76</v>
      </c>
      <c r="KT36">
        <v>69612.67</v>
      </c>
      <c r="KU36">
        <v>1097618</v>
      </c>
      <c r="KV36">
        <v>-2390833.04</v>
      </c>
      <c r="KW36">
        <v>24109.5</v>
      </c>
      <c r="KX36">
        <v>-3507606.16</v>
      </c>
      <c r="KY36">
        <v>10800664.130000001</v>
      </c>
      <c r="KZ36">
        <v>21544356.239999998</v>
      </c>
      <c r="LB36">
        <v>13078100</v>
      </c>
      <c r="LE36">
        <v>31484228.32</v>
      </c>
      <c r="LI36">
        <v>33810225.93</v>
      </c>
      <c r="LJ36">
        <v>16824158.23</v>
      </c>
      <c r="LO36">
        <v>16986067.699999999</v>
      </c>
      <c r="MU36">
        <v>0</v>
      </c>
      <c r="MW36">
        <v>0</v>
      </c>
      <c r="MZ36">
        <v>0</v>
      </c>
      <c r="RP36">
        <v>24695417.02</v>
      </c>
      <c r="RQ36">
        <v>79.245117666079821</v>
      </c>
      <c r="TI36" t="s">
        <v>900</v>
      </c>
      <c r="TJ36" t="s">
        <v>800</v>
      </c>
      <c r="TK36">
        <v>12284622.41</v>
      </c>
      <c r="TL36">
        <v>319949.59000000003</v>
      </c>
      <c r="TM36">
        <v>11964672.82</v>
      </c>
      <c r="TN36" t="s">
        <v>901</v>
      </c>
      <c r="TO36">
        <v>5610000</v>
      </c>
      <c r="TR36" t="s">
        <v>801</v>
      </c>
      <c r="TS36">
        <v>3508700</v>
      </c>
      <c r="TV36" t="s">
        <v>902</v>
      </c>
      <c r="TW36">
        <v>2570121.0699999998</v>
      </c>
      <c r="TX36">
        <v>605934.24</v>
      </c>
      <c r="TY36">
        <v>1964186.83</v>
      </c>
      <c r="TZ36" t="s">
        <v>802</v>
      </c>
      <c r="UA36">
        <v>2164200</v>
      </c>
      <c r="UD36" t="s">
        <v>903</v>
      </c>
      <c r="UE36" t="s">
        <v>805</v>
      </c>
      <c r="UF36">
        <v>21875700</v>
      </c>
      <c r="UI36" t="s">
        <v>806</v>
      </c>
      <c r="UJ36">
        <v>9287600</v>
      </c>
      <c r="UY36">
        <v>9287600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31163329.359999999</v>
      </c>
      <c r="VQ36">
        <v>-9969660.8300000001</v>
      </c>
      <c r="VR36">
        <v>46671331.789999999</v>
      </c>
      <c r="VW36">
        <v>33422785.93</v>
      </c>
      <c r="VX36">
        <v>928560.6</v>
      </c>
      <c r="VY36">
        <v>704501.42</v>
      </c>
      <c r="VZ36">
        <v>4066591.83</v>
      </c>
      <c r="WA36">
        <v>867067.93</v>
      </c>
      <c r="WD36">
        <v>177408.02</v>
      </c>
      <c r="WI36">
        <v>24695417.02</v>
      </c>
      <c r="WK36">
        <v>0</v>
      </c>
      <c r="WL36">
        <v>928560.6</v>
      </c>
      <c r="WN36">
        <v>413726.11</v>
      </c>
      <c r="WP36">
        <v>867067.93</v>
      </c>
      <c r="WV36">
        <v>192270.19</v>
      </c>
      <c r="XT36">
        <v>72897.929999999993</v>
      </c>
    </row>
    <row r="37" spans="1:644" x14ac:dyDescent="0.25">
      <c r="A37" t="s">
        <v>734</v>
      </c>
      <c r="B37">
        <v>20200809</v>
      </c>
      <c r="C37">
        <v>20181231</v>
      </c>
      <c r="D37" t="s">
        <v>724</v>
      </c>
      <c r="E37">
        <v>531312066.48000002</v>
      </c>
      <c r="H37">
        <v>407375579.89999998</v>
      </c>
      <c r="J37">
        <v>2098452.21</v>
      </c>
      <c r="N37">
        <v>1332714422.6500001</v>
      </c>
      <c r="AA37">
        <v>40661099.18</v>
      </c>
      <c r="AD37">
        <v>2327329562.71</v>
      </c>
      <c r="AG37">
        <v>12644753.529999999</v>
      </c>
      <c r="AJ37">
        <v>16204819.039999999</v>
      </c>
      <c r="AL37">
        <v>22715595.57</v>
      </c>
      <c r="AN37">
        <v>120836317.14</v>
      </c>
      <c r="AR37">
        <v>211222482.22</v>
      </c>
      <c r="AU37">
        <v>1364672.26</v>
      </c>
      <c r="AV37">
        <v>20653128.129999999</v>
      </c>
      <c r="AX37">
        <v>18178799.82</v>
      </c>
      <c r="BA37">
        <v>423820567.70999998</v>
      </c>
      <c r="BX37">
        <v>2751150130.4200001</v>
      </c>
      <c r="BY37">
        <v>270529928.92000002</v>
      </c>
      <c r="CB37">
        <v>336926964.33999997</v>
      </c>
      <c r="CC37">
        <v>9851959.5500000007</v>
      </c>
      <c r="CD37">
        <v>16474258.460000001</v>
      </c>
      <c r="CE37">
        <v>2352186.9</v>
      </c>
      <c r="CM37">
        <v>757096.65</v>
      </c>
      <c r="DA37">
        <v>646907313.67999995</v>
      </c>
      <c r="DB37">
        <v>30000000</v>
      </c>
      <c r="DG37">
        <v>25087440.41</v>
      </c>
      <c r="DH37">
        <v>4123918.67</v>
      </c>
      <c r="DM37">
        <v>59211359.079999998</v>
      </c>
      <c r="EG37">
        <v>706118672.75999999</v>
      </c>
      <c r="EH37">
        <v>55382140</v>
      </c>
      <c r="EK37">
        <v>989440042.87</v>
      </c>
      <c r="EM37">
        <v>977562125.96000004</v>
      </c>
      <c r="EO37">
        <v>25051006.870000001</v>
      </c>
      <c r="EV37">
        <v>2047435315.7</v>
      </c>
      <c r="EW37">
        <v>-2403858.04</v>
      </c>
      <c r="EX37">
        <v>2045031457.6600001</v>
      </c>
      <c r="FA37">
        <v>2751150130.4200001</v>
      </c>
      <c r="FB37">
        <v>4228346639.5</v>
      </c>
      <c r="FC37">
        <v>4228346639.5</v>
      </c>
      <c r="FR37">
        <v>4294742071.25</v>
      </c>
      <c r="FS37">
        <v>3906179700.3200002</v>
      </c>
      <c r="FW37">
        <v>1975229.93</v>
      </c>
      <c r="FX37">
        <v>121426198.43000001</v>
      </c>
      <c r="FY37">
        <v>121305896.59</v>
      </c>
      <c r="FZ37">
        <v>34715.800000000003</v>
      </c>
      <c r="GA37">
        <v>64963820.340000004</v>
      </c>
      <c r="GM37">
        <v>-3198359.84</v>
      </c>
      <c r="GN37">
        <v>-3478359.84</v>
      </c>
      <c r="GQ37">
        <v>3475255.94</v>
      </c>
      <c r="GT37">
        <v>-66118535.649999999</v>
      </c>
      <c r="GU37">
        <v>1479652.88</v>
      </c>
      <c r="GV37">
        <v>563299.09</v>
      </c>
      <c r="GZ37">
        <v>-65202181.859999999</v>
      </c>
      <c r="HA37">
        <v>-6765241.1299999999</v>
      </c>
      <c r="HE37">
        <v>-58436940.729999997</v>
      </c>
      <c r="HF37">
        <v>-58436940.729999997</v>
      </c>
      <c r="HH37">
        <v>-1897267.53</v>
      </c>
      <c r="HI37">
        <v>-56539673.200000003</v>
      </c>
      <c r="HJ37">
        <v>-0.18</v>
      </c>
      <c r="HK37">
        <v>-0.18</v>
      </c>
      <c r="HL37">
        <v>50007506.359999999</v>
      </c>
      <c r="HM37">
        <v>-8429434.3699999992</v>
      </c>
      <c r="HN37">
        <v>-1921419.96</v>
      </c>
      <c r="HO37">
        <v>-6508014.4100000001</v>
      </c>
      <c r="HP37">
        <v>4134578185.25</v>
      </c>
      <c r="HQ37">
        <v>107678222.93000001</v>
      </c>
      <c r="HR37">
        <v>10411419.710000001</v>
      </c>
      <c r="IG37">
        <v>4252667827.8899999</v>
      </c>
      <c r="IJ37">
        <v>4126353569.3400002</v>
      </c>
      <c r="IK37">
        <v>190865516.88</v>
      </c>
      <c r="IL37">
        <v>23837234.219999999</v>
      </c>
      <c r="IM37">
        <v>123720935.09</v>
      </c>
      <c r="IU37">
        <v>4464777255.5299997</v>
      </c>
      <c r="IV37">
        <v>-212109427.63999999</v>
      </c>
      <c r="IX37">
        <v>280000</v>
      </c>
      <c r="IY37">
        <v>8584.69</v>
      </c>
      <c r="JA37">
        <v>759823.78</v>
      </c>
      <c r="JD37">
        <v>1048408.47</v>
      </c>
      <c r="JE37">
        <v>103566034.13</v>
      </c>
      <c r="JF37">
        <v>20634333</v>
      </c>
      <c r="JL37">
        <v>124200367.13</v>
      </c>
      <c r="JM37">
        <v>-123151958.66</v>
      </c>
      <c r="JN37">
        <v>753500000</v>
      </c>
      <c r="JP37">
        <v>1454534200.1600001</v>
      </c>
      <c r="JU37">
        <v>2208034200.1599998</v>
      </c>
      <c r="JV37">
        <v>1496055052.9100001</v>
      </c>
      <c r="JW37">
        <v>31938133.57</v>
      </c>
      <c r="KB37">
        <v>1527993186.48</v>
      </c>
      <c r="KC37">
        <v>680041013.67999995</v>
      </c>
      <c r="KD37">
        <v>13265959.949999999</v>
      </c>
      <c r="KG37">
        <v>358045587.32999998</v>
      </c>
      <c r="KH37">
        <v>173266479.15000001</v>
      </c>
      <c r="KI37">
        <v>531312066.48000002</v>
      </c>
      <c r="KJ37">
        <v>-58436940.729999997</v>
      </c>
      <c r="KK37">
        <v>64963820.340000004</v>
      </c>
      <c r="KL37">
        <v>5384659.0199999996</v>
      </c>
      <c r="KM37">
        <v>4683144.83</v>
      </c>
      <c r="KN37">
        <v>2275300.19</v>
      </c>
      <c r="KQ37">
        <v>90933.24</v>
      </c>
      <c r="KT37">
        <v>-3477046.29</v>
      </c>
      <c r="KU37">
        <v>3198359.84</v>
      </c>
      <c r="KV37">
        <v>-2154474.66</v>
      </c>
      <c r="KW37">
        <v>4120233.18</v>
      </c>
      <c r="KX37">
        <v>-153540179.31</v>
      </c>
      <c r="KY37">
        <v>-177297001.66</v>
      </c>
      <c r="KZ37">
        <v>90453761.989999995</v>
      </c>
      <c r="LC37">
        <v>7626002.3799999999</v>
      </c>
      <c r="LD37" t="s">
        <v>904</v>
      </c>
      <c r="LE37">
        <v>-212109427.63999999</v>
      </c>
      <c r="LI37">
        <v>531312066.48000002</v>
      </c>
      <c r="LJ37">
        <v>173266479.15000001</v>
      </c>
      <c r="LO37">
        <v>358045587.32999998</v>
      </c>
      <c r="MU37">
        <v>0</v>
      </c>
      <c r="MW37">
        <v>0</v>
      </c>
      <c r="MX37">
        <v>0</v>
      </c>
      <c r="MZ37">
        <v>0</v>
      </c>
      <c r="RP37">
        <v>78856509.840000004</v>
      </c>
      <c r="RQ37">
        <v>1.8649490347679905</v>
      </c>
      <c r="RZ37">
        <v>15</v>
      </c>
      <c r="TI37" t="s">
        <v>905</v>
      </c>
      <c r="TJ37" t="s">
        <v>811</v>
      </c>
      <c r="TK37">
        <v>1721891100</v>
      </c>
      <c r="TL37">
        <v>1611540300</v>
      </c>
      <c r="TM37">
        <v>110350800</v>
      </c>
      <c r="TN37" t="s">
        <v>812</v>
      </c>
      <c r="TO37">
        <v>1693855700</v>
      </c>
      <c r="TP37">
        <v>1521815000</v>
      </c>
      <c r="TQ37">
        <v>172040700</v>
      </c>
      <c r="TR37" t="s">
        <v>813</v>
      </c>
      <c r="TS37">
        <v>749346400</v>
      </c>
      <c r="TT37">
        <v>714896400</v>
      </c>
      <c r="TU37">
        <v>34450000</v>
      </c>
      <c r="TV37" t="s">
        <v>756</v>
      </c>
      <c r="TW37">
        <v>63253500</v>
      </c>
      <c r="TX37">
        <v>57928000</v>
      </c>
      <c r="TY37">
        <v>5325500</v>
      </c>
      <c r="UD37" t="s">
        <v>906</v>
      </c>
      <c r="UE37" t="s">
        <v>816</v>
      </c>
      <c r="UF37">
        <v>3604252109.96</v>
      </c>
      <c r="UI37" t="s">
        <v>805</v>
      </c>
      <c r="UJ37">
        <v>624094529.53999996</v>
      </c>
      <c r="UY37">
        <v>3604252109.96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1098280940.21</v>
      </c>
      <c r="VQ37">
        <v>33322041.890000001</v>
      </c>
      <c r="VR37">
        <v>1051121948.73</v>
      </c>
      <c r="VT37">
        <v>202054745.81999999</v>
      </c>
      <c r="VU37">
        <v>58671315.82</v>
      </c>
      <c r="VV37">
        <v>73708500</v>
      </c>
      <c r="VW37">
        <v>216229036.03999999</v>
      </c>
      <c r="VX37">
        <v>307434401.35000002</v>
      </c>
      <c r="VY37">
        <v>1192691.8</v>
      </c>
      <c r="VZ37">
        <v>116738341.73</v>
      </c>
      <c r="WA37">
        <v>18276943.109999999</v>
      </c>
      <c r="WD37">
        <v>2323341.6</v>
      </c>
      <c r="WH37">
        <v>10822533.550000001</v>
      </c>
      <c r="WI37">
        <v>78856509.840000004</v>
      </c>
      <c r="WK37">
        <v>0</v>
      </c>
      <c r="WL37">
        <v>407375579.89999998</v>
      </c>
      <c r="WN37">
        <v>13167942.289999999</v>
      </c>
      <c r="WP37">
        <v>22715595.57</v>
      </c>
      <c r="WQ37">
        <v>120836317.14</v>
      </c>
      <c r="WU37">
        <v>336926964.33999997</v>
      </c>
      <c r="WV37">
        <v>10014918.859999999</v>
      </c>
      <c r="XT37">
        <v>2642387.9300000002</v>
      </c>
    </row>
    <row r="38" spans="1:644" x14ac:dyDescent="0.25">
      <c r="A38" t="s">
        <v>735</v>
      </c>
      <c r="B38">
        <v>20200809</v>
      </c>
      <c r="C38">
        <v>20181231</v>
      </c>
      <c r="D38" t="s">
        <v>725</v>
      </c>
      <c r="E38">
        <v>20537256.960000001</v>
      </c>
      <c r="J38">
        <v>8002939.3499999996</v>
      </c>
      <c r="AD38">
        <v>37904971.219999999</v>
      </c>
      <c r="AL38">
        <v>1458269.78</v>
      </c>
      <c r="AR38">
        <v>156940</v>
      </c>
      <c r="AU38">
        <v>5075027.12</v>
      </c>
      <c r="AX38">
        <v>753770.19</v>
      </c>
      <c r="BA38">
        <v>7444007.0899999999</v>
      </c>
      <c r="BX38">
        <v>45348978.310000002</v>
      </c>
      <c r="CB38">
        <v>52171456.899999999</v>
      </c>
      <c r="CD38">
        <v>2475400.5299999998</v>
      </c>
      <c r="CE38">
        <v>81379.33</v>
      </c>
      <c r="DA38">
        <v>56053015.130000003</v>
      </c>
      <c r="DI38">
        <v>4206800</v>
      </c>
      <c r="DM38">
        <v>4206800</v>
      </c>
      <c r="EG38">
        <v>60259815.130000003</v>
      </c>
      <c r="EH38">
        <v>226244444</v>
      </c>
      <c r="EK38">
        <v>431664568.17000002</v>
      </c>
      <c r="EM38">
        <v>-672423258.67999995</v>
      </c>
      <c r="EO38">
        <v>-396590.31</v>
      </c>
      <c r="EV38">
        <v>-14910836.82</v>
      </c>
      <c r="EX38">
        <v>-14910836.82</v>
      </c>
      <c r="FA38">
        <v>45348978.310000002</v>
      </c>
      <c r="FB38">
        <v>1093416.33</v>
      </c>
      <c r="FC38">
        <v>1093416.33</v>
      </c>
      <c r="FR38">
        <v>167341732.80000001</v>
      </c>
      <c r="FS38">
        <v>203131.06</v>
      </c>
      <c r="FW38">
        <v>25923.4</v>
      </c>
      <c r="FY38">
        <v>24755518.129999999</v>
      </c>
      <c r="FZ38">
        <v>-229517.68</v>
      </c>
      <c r="GA38">
        <v>289425.94</v>
      </c>
      <c r="GL38">
        <v>1091727.5900000001</v>
      </c>
      <c r="GP38">
        <v>31977.01</v>
      </c>
      <c r="GQ38">
        <v>14945552.289999999</v>
      </c>
      <c r="GT38">
        <v>-150179059.58000001</v>
      </c>
      <c r="GV38">
        <v>37094.28</v>
      </c>
      <c r="GZ38">
        <v>-150216153.86000001</v>
      </c>
      <c r="HA38">
        <v>5293.23</v>
      </c>
      <c r="HE38">
        <v>-150221447.09</v>
      </c>
      <c r="HF38">
        <v>-150221447.09</v>
      </c>
      <c r="HI38">
        <v>-150221447.09</v>
      </c>
      <c r="HL38">
        <v>-593720.96</v>
      </c>
      <c r="HM38">
        <v>-150815168.05000001</v>
      </c>
      <c r="HO38">
        <v>-150815168.05000001</v>
      </c>
      <c r="HP38">
        <v>1144959.18</v>
      </c>
      <c r="HR38">
        <v>595786.11</v>
      </c>
      <c r="IG38">
        <v>1740745.29</v>
      </c>
      <c r="IJ38">
        <v>120942091.56</v>
      </c>
      <c r="IK38">
        <v>24352328.899999999</v>
      </c>
      <c r="IL38">
        <v>31216.63</v>
      </c>
      <c r="IM38">
        <v>5279000.5599999996</v>
      </c>
      <c r="IU38">
        <v>150604637.65000001</v>
      </c>
      <c r="IV38">
        <v>-148863892.36000001</v>
      </c>
      <c r="IW38">
        <v>149000000</v>
      </c>
      <c r="IX38">
        <v>1091727.5900000001</v>
      </c>
      <c r="IY38">
        <v>6417.81</v>
      </c>
      <c r="JD38">
        <v>150098145.40000001</v>
      </c>
      <c r="JE38">
        <v>5853964.9400000004</v>
      </c>
      <c r="JF38">
        <v>87000000</v>
      </c>
      <c r="JL38">
        <v>92853964.939999998</v>
      </c>
      <c r="JM38">
        <v>57244180.460000001</v>
      </c>
      <c r="JQ38">
        <v>101701926.78</v>
      </c>
      <c r="JU38">
        <v>101701926.78</v>
      </c>
      <c r="JV38">
        <v>3500000</v>
      </c>
      <c r="JW38">
        <v>56575.34</v>
      </c>
      <c r="KB38">
        <v>3556575.34</v>
      </c>
      <c r="KC38">
        <v>98145351.439999998</v>
      </c>
      <c r="KD38">
        <v>4446.37</v>
      </c>
      <c r="KG38">
        <v>6530085.9100000001</v>
      </c>
      <c r="KH38">
        <v>14007171.050000001</v>
      </c>
      <c r="KI38">
        <v>20537256.960000001</v>
      </c>
      <c r="KJ38">
        <v>-150221447.09</v>
      </c>
      <c r="KK38">
        <v>289425.94</v>
      </c>
      <c r="KL38">
        <v>548687.72</v>
      </c>
      <c r="KM38">
        <v>3979.27</v>
      </c>
      <c r="KQ38">
        <v>-31977.01</v>
      </c>
      <c r="KR38">
        <v>37094.28</v>
      </c>
      <c r="KS38">
        <v>-1091727.5900000001</v>
      </c>
      <c r="KT38">
        <v>17416.64</v>
      </c>
      <c r="KY38">
        <v>-113177275.01000001</v>
      </c>
      <c r="KZ38">
        <v>23337048.510000002</v>
      </c>
      <c r="LC38">
        <v>91424881.980000004</v>
      </c>
      <c r="LD38" t="s">
        <v>907</v>
      </c>
      <c r="LE38">
        <v>-148863892.36000001</v>
      </c>
      <c r="LI38">
        <v>20537256.960000001</v>
      </c>
      <c r="LJ38">
        <v>14007171.050000001</v>
      </c>
      <c r="LO38">
        <v>6530085.9100000001</v>
      </c>
      <c r="MU38">
        <v>0</v>
      </c>
      <c r="MW38">
        <v>0</v>
      </c>
      <c r="MZ38">
        <v>0</v>
      </c>
      <c r="RP38">
        <v>142297251.94999999</v>
      </c>
      <c r="RQ38">
        <v>13014.004642678052</v>
      </c>
      <c r="RZ38">
        <v>25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1093416.33</v>
      </c>
      <c r="VQ38">
        <v>-66452774.109999999</v>
      </c>
      <c r="VR38">
        <v>23532245.879999999</v>
      </c>
      <c r="VV38">
        <v>91000000</v>
      </c>
      <c r="VW38">
        <v>8916740.6500000004</v>
      </c>
      <c r="VY38">
        <v>2870319.79</v>
      </c>
      <c r="WA38">
        <v>812034.26</v>
      </c>
      <c r="WD38">
        <v>156940</v>
      </c>
      <c r="WH38">
        <v>21863.01</v>
      </c>
      <c r="WI38">
        <v>142297251.94999999</v>
      </c>
      <c r="WK38">
        <v>0</v>
      </c>
      <c r="WN38">
        <v>9364774.9100000001</v>
      </c>
      <c r="WP38">
        <v>1458269.78</v>
      </c>
      <c r="WU38">
        <v>52171456.899999999</v>
      </c>
      <c r="WV38">
        <v>1324778.3700000001</v>
      </c>
      <c r="XT38">
        <v>-302403.01</v>
      </c>
    </row>
    <row r="39" spans="1:644" x14ac:dyDescent="0.25">
      <c r="A39" t="s">
        <v>736</v>
      </c>
      <c r="B39">
        <v>20200809</v>
      </c>
      <c r="C39">
        <v>20181231</v>
      </c>
      <c r="D39" t="s">
        <v>726</v>
      </c>
      <c r="E39">
        <v>41598315.759999998</v>
      </c>
      <c r="G39">
        <v>16553587.82</v>
      </c>
      <c r="H39">
        <v>36944117.530000001</v>
      </c>
      <c r="J39">
        <v>7988567.2800000003</v>
      </c>
      <c r="N39">
        <v>46600670.450000003</v>
      </c>
      <c r="AA39">
        <v>2499893.85</v>
      </c>
      <c r="AD39">
        <v>154212712.46000001</v>
      </c>
      <c r="AJ39">
        <v>19467752.75</v>
      </c>
      <c r="AL39">
        <v>6622834.5300000003</v>
      </c>
      <c r="AN39">
        <v>8172335.21</v>
      </c>
      <c r="AR39">
        <v>35141.5</v>
      </c>
      <c r="AU39">
        <v>2824444.09</v>
      </c>
      <c r="AV39">
        <v>1943705.86</v>
      </c>
      <c r="AX39">
        <v>10331490</v>
      </c>
      <c r="BA39">
        <v>49397703.939999998</v>
      </c>
      <c r="BX39">
        <v>203610416.40000001</v>
      </c>
      <c r="BY39">
        <v>17999600</v>
      </c>
      <c r="CB39">
        <v>27379047.399999999</v>
      </c>
      <c r="CC39">
        <v>3011947.25</v>
      </c>
      <c r="CD39">
        <v>9653937.9800000004</v>
      </c>
      <c r="CE39">
        <v>1954573.17</v>
      </c>
      <c r="CI39">
        <v>24281563.859999999</v>
      </c>
      <c r="DA39">
        <v>84280669.659999996</v>
      </c>
      <c r="DB39">
        <v>1680000</v>
      </c>
      <c r="DI39">
        <v>3206011.99</v>
      </c>
      <c r="DM39">
        <v>15580834.49</v>
      </c>
      <c r="EG39">
        <v>99861504.150000006</v>
      </c>
      <c r="EH39">
        <v>38000000</v>
      </c>
      <c r="EK39">
        <v>4749163.07</v>
      </c>
      <c r="EL39">
        <v>8165884.5999999996</v>
      </c>
      <c r="EM39">
        <v>51319815.880000003</v>
      </c>
      <c r="EO39">
        <v>833849.6</v>
      </c>
      <c r="EV39">
        <v>103068713.15000001</v>
      </c>
      <c r="EW39">
        <v>680199.1</v>
      </c>
      <c r="EX39">
        <v>103748912.25</v>
      </c>
      <c r="FA39">
        <v>203610416.40000001</v>
      </c>
      <c r="FB39">
        <v>175161601.31</v>
      </c>
      <c r="FC39">
        <v>175161601.31</v>
      </c>
      <c r="FR39">
        <v>150519354.78</v>
      </c>
      <c r="FS39">
        <v>96285768.590000004</v>
      </c>
      <c r="FW39">
        <v>1278410.08</v>
      </c>
      <c r="FX39">
        <v>9994206.3800000008</v>
      </c>
      <c r="FY39">
        <v>13438508.220000001</v>
      </c>
      <c r="FZ39">
        <v>2725104.43</v>
      </c>
      <c r="GA39">
        <v>1812181.02</v>
      </c>
      <c r="GM39">
        <v>8849368.4000000004</v>
      </c>
      <c r="GN39">
        <v>8849368.4000000004</v>
      </c>
      <c r="GP39">
        <v>33649.81</v>
      </c>
      <c r="GQ39">
        <v>2707981.01</v>
      </c>
      <c r="GT39">
        <v>36233245.75</v>
      </c>
      <c r="GU39">
        <v>51775.73</v>
      </c>
      <c r="GV39">
        <v>72395.14</v>
      </c>
      <c r="GZ39">
        <v>36212626.340000004</v>
      </c>
      <c r="HA39">
        <v>3578734.88</v>
      </c>
      <c r="HE39">
        <v>32633891.460000001</v>
      </c>
      <c r="HF39">
        <v>32633891.460000001</v>
      </c>
      <c r="HH39">
        <v>268895.71000000002</v>
      </c>
      <c r="HI39">
        <v>32364995.75</v>
      </c>
      <c r="HL39">
        <v>824908.53</v>
      </c>
      <c r="HM39">
        <v>33458799.989999998</v>
      </c>
      <c r="HN39">
        <v>268895.71000000002</v>
      </c>
      <c r="HO39">
        <v>33189904.280000001</v>
      </c>
      <c r="HP39">
        <v>158175088</v>
      </c>
      <c r="HQ39">
        <v>3278426.19</v>
      </c>
      <c r="HR39">
        <v>1098231.27</v>
      </c>
      <c r="IG39">
        <v>162551745.46000001</v>
      </c>
      <c r="IJ39">
        <v>66134984.369999997</v>
      </c>
      <c r="IK39">
        <v>34060560.039999999</v>
      </c>
      <c r="IL39">
        <v>14195583.25</v>
      </c>
      <c r="IM39">
        <v>15407102.68</v>
      </c>
      <c r="IU39">
        <v>129798230.34</v>
      </c>
      <c r="IV39">
        <v>32753515.120000001</v>
      </c>
      <c r="IX39">
        <v>3959200</v>
      </c>
      <c r="IY39">
        <v>92186.22</v>
      </c>
      <c r="JD39">
        <v>4051386.22</v>
      </c>
      <c r="JE39">
        <v>13633559.380000001</v>
      </c>
      <c r="JL39">
        <v>13633559.380000001</v>
      </c>
      <c r="JM39">
        <v>-9582173.1600000001</v>
      </c>
      <c r="JP39">
        <v>22680000</v>
      </c>
      <c r="JQ39">
        <v>8001000</v>
      </c>
      <c r="JU39">
        <v>30681000</v>
      </c>
      <c r="JV39">
        <v>19906600</v>
      </c>
      <c r="JW39">
        <v>1129639.6499999999</v>
      </c>
      <c r="JY39">
        <v>26951820</v>
      </c>
      <c r="KB39">
        <v>47988059.649999999</v>
      </c>
      <c r="KC39">
        <v>-17307059.649999999</v>
      </c>
      <c r="KD39">
        <v>113710.85</v>
      </c>
      <c r="KG39">
        <v>5977993.1600000001</v>
      </c>
      <c r="KH39">
        <v>35620322.600000001</v>
      </c>
      <c r="KI39">
        <v>41598315.759999998</v>
      </c>
      <c r="KJ39">
        <v>32633891.460000001</v>
      </c>
      <c r="KK39">
        <v>1812181.02</v>
      </c>
      <c r="KL39">
        <v>1685540.19</v>
      </c>
      <c r="KM39">
        <v>14056.56</v>
      </c>
      <c r="KN39">
        <v>610673.82999999996</v>
      </c>
      <c r="KQ39">
        <v>-33649.81</v>
      </c>
      <c r="KR39">
        <v>12568.54</v>
      </c>
      <c r="KT39">
        <v>2859987.33</v>
      </c>
      <c r="KU39">
        <v>-8849368.4000000004</v>
      </c>
      <c r="KV39">
        <v>585510.59</v>
      </c>
      <c r="KX39">
        <v>15105303.699999999</v>
      </c>
      <c r="KY39">
        <v>-27154119.100000001</v>
      </c>
      <c r="KZ39">
        <v>13820790.68</v>
      </c>
      <c r="LE39">
        <v>33103366.59</v>
      </c>
      <c r="LI39">
        <v>41598315.759999998</v>
      </c>
      <c r="LJ39">
        <v>35620322.600000001</v>
      </c>
      <c r="LO39">
        <v>5977993.1600000001</v>
      </c>
      <c r="MU39">
        <v>0</v>
      </c>
      <c r="MV39">
        <v>0</v>
      </c>
      <c r="MW39">
        <v>0</v>
      </c>
      <c r="MZ39">
        <v>0</v>
      </c>
      <c r="RP39">
        <v>24985176.059999999</v>
      </c>
      <c r="RQ39">
        <v>14.264071504907847</v>
      </c>
      <c r="RZ39">
        <v>10</v>
      </c>
      <c r="TI39" t="s">
        <v>908</v>
      </c>
      <c r="TJ39" t="s">
        <v>826</v>
      </c>
      <c r="TK39">
        <v>141350803.49000001</v>
      </c>
      <c r="TL39">
        <v>75359450.069999993</v>
      </c>
      <c r="TM39">
        <v>65991353.420000002</v>
      </c>
      <c r="TN39" t="s">
        <v>827</v>
      </c>
      <c r="TO39">
        <v>25929739.600000001</v>
      </c>
      <c r="TP39">
        <v>19225163.760000002</v>
      </c>
      <c r="TQ39">
        <v>6704575.8399999999</v>
      </c>
      <c r="TR39" t="s">
        <v>829</v>
      </c>
      <c r="TS39">
        <v>4160779.64</v>
      </c>
      <c r="TT39">
        <v>1687754.33</v>
      </c>
      <c r="TU39">
        <v>2473025.31</v>
      </c>
      <c r="TV39" t="s">
        <v>759</v>
      </c>
      <c r="TW39">
        <v>3720278.58</v>
      </c>
      <c r="TX39">
        <v>13400.43</v>
      </c>
      <c r="TY39">
        <v>3706878.15</v>
      </c>
      <c r="UD39" t="s">
        <v>909</v>
      </c>
      <c r="UE39" t="s">
        <v>831</v>
      </c>
      <c r="UF39">
        <v>171441322.72999999</v>
      </c>
      <c r="UG39">
        <v>96272368.159999996</v>
      </c>
      <c r="UH39">
        <v>75168954.569999993</v>
      </c>
      <c r="UI39" t="s">
        <v>817</v>
      </c>
      <c r="UJ39">
        <v>3720278.58</v>
      </c>
      <c r="UK39">
        <v>13400.43</v>
      </c>
      <c r="UL39">
        <v>3706878.15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140727087.00999999</v>
      </c>
      <c r="VQ39">
        <v>30871532.289999999</v>
      </c>
      <c r="VR39">
        <v>188439559.91</v>
      </c>
      <c r="VS39">
        <v>18700000</v>
      </c>
      <c r="VT39">
        <v>64554572.270000003</v>
      </c>
      <c r="VV39">
        <v>1200000</v>
      </c>
      <c r="VW39">
        <v>6833575.9699999997</v>
      </c>
      <c r="VX39">
        <v>34260281.539999999</v>
      </c>
      <c r="VY39">
        <v>203528.42</v>
      </c>
      <c r="VZ39">
        <v>49376399.810000002</v>
      </c>
      <c r="WA39">
        <v>1296522.06</v>
      </c>
      <c r="WD39">
        <v>35141.5</v>
      </c>
      <c r="WH39">
        <v>2148789.65</v>
      </c>
      <c r="WI39">
        <v>24985176.059999999</v>
      </c>
      <c r="WK39">
        <v>0</v>
      </c>
      <c r="WL39">
        <v>53497705.350000001</v>
      </c>
      <c r="WN39">
        <v>2027559.77</v>
      </c>
      <c r="WP39">
        <v>6622834.5300000003</v>
      </c>
      <c r="WQ39">
        <v>8172335.21</v>
      </c>
      <c r="WU39">
        <v>27379047.399999999</v>
      </c>
      <c r="WV39">
        <v>24281563.859999999</v>
      </c>
      <c r="WZ39">
        <v>10694822.5</v>
      </c>
      <c r="XT39">
        <v>184238.27</v>
      </c>
    </row>
    <row r="40" spans="1:644" x14ac:dyDescent="0.25">
      <c r="A40" t="s">
        <v>737</v>
      </c>
      <c r="B40">
        <v>20200809</v>
      </c>
      <c r="C40">
        <v>20181231</v>
      </c>
      <c r="D40" t="s">
        <v>727</v>
      </c>
      <c r="E40">
        <v>81003378.459999993</v>
      </c>
      <c r="G40">
        <v>89035841.530000001</v>
      </c>
      <c r="H40">
        <v>106017705.09</v>
      </c>
      <c r="I40">
        <v>1413669.57</v>
      </c>
      <c r="J40">
        <v>1924183.6</v>
      </c>
      <c r="N40">
        <v>42000451.960000001</v>
      </c>
      <c r="AA40">
        <v>30189906.25</v>
      </c>
      <c r="AD40">
        <v>352045615.38</v>
      </c>
      <c r="AL40">
        <v>40874050.280000001</v>
      </c>
      <c r="AN40">
        <v>1360166.7</v>
      </c>
      <c r="AR40">
        <v>9367045.8000000007</v>
      </c>
      <c r="AU40">
        <v>913258.79</v>
      </c>
      <c r="AV40">
        <v>1400560.44</v>
      </c>
      <c r="AX40">
        <v>318879</v>
      </c>
      <c r="BA40">
        <v>54233961.009999998</v>
      </c>
      <c r="BU40">
        <v>460478.92</v>
      </c>
      <c r="BX40">
        <v>406279576.38999999</v>
      </c>
      <c r="CA40">
        <v>60962974.920000002</v>
      </c>
      <c r="CB40">
        <v>66045038.619999997</v>
      </c>
      <c r="CC40">
        <v>2918056.52</v>
      </c>
      <c r="CD40">
        <v>3164504.31</v>
      </c>
      <c r="CE40">
        <v>965779.55</v>
      </c>
      <c r="CI40">
        <v>56036.47</v>
      </c>
      <c r="CX40">
        <v>26541605.510000002</v>
      </c>
      <c r="DA40">
        <v>163553995.90000001</v>
      </c>
      <c r="DH40">
        <v>69071.839999999997</v>
      </c>
      <c r="DM40">
        <v>69071.839999999997</v>
      </c>
      <c r="ED40">
        <v>2900000</v>
      </c>
      <c r="EG40">
        <v>163623067.74000001</v>
      </c>
      <c r="EH40">
        <v>48000000</v>
      </c>
      <c r="EK40">
        <v>24518227.719999999</v>
      </c>
      <c r="EL40">
        <v>20241514.73</v>
      </c>
      <c r="EM40">
        <v>149881557.31</v>
      </c>
      <c r="EO40">
        <v>15208.89</v>
      </c>
      <c r="EV40">
        <v>242656508.65000001</v>
      </c>
      <c r="EX40">
        <v>242656508.65000001</v>
      </c>
      <c r="FA40">
        <v>406279576.38999999</v>
      </c>
      <c r="FB40">
        <v>305212107.44</v>
      </c>
      <c r="FC40">
        <v>305212107.44</v>
      </c>
      <c r="FR40">
        <v>267885550.12</v>
      </c>
      <c r="FS40">
        <v>242249855.41</v>
      </c>
      <c r="FW40">
        <v>2408350.08</v>
      </c>
      <c r="FX40">
        <v>7827821.2000000002</v>
      </c>
      <c r="FY40">
        <v>7919177.5800000001</v>
      </c>
      <c r="FZ40">
        <v>-7857419.6500000004</v>
      </c>
      <c r="GA40">
        <v>-523323.76</v>
      </c>
      <c r="GL40">
        <v>-1917721.08</v>
      </c>
      <c r="GM40">
        <v>-443140.92</v>
      </c>
      <c r="GP40">
        <v>10750.31</v>
      </c>
      <c r="GQ40">
        <v>519395.92</v>
      </c>
      <c r="GT40">
        <v>35495841.549999997</v>
      </c>
      <c r="GU40">
        <v>125159.4</v>
      </c>
      <c r="GV40">
        <v>216648.16</v>
      </c>
      <c r="GZ40">
        <v>35404352.789999999</v>
      </c>
      <c r="HA40">
        <v>4388985.66</v>
      </c>
      <c r="HE40">
        <v>31015367.129999999</v>
      </c>
      <c r="HF40">
        <v>31015367.129999999</v>
      </c>
      <c r="HI40">
        <v>31015367.129999999</v>
      </c>
      <c r="HJ40">
        <v>0.65</v>
      </c>
      <c r="HK40">
        <v>0.65</v>
      </c>
      <c r="HL40">
        <v>461141.38</v>
      </c>
      <c r="HM40">
        <v>31476508.510000002</v>
      </c>
      <c r="HO40">
        <v>31476508.510000002</v>
      </c>
      <c r="HP40">
        <v>237958115.50999999</v>
      </c>
      <c r="HQ40">
        <v>7386558.6200000001</v>
      </c>
      <c r="HR40">
        <v>4921543.16</v>
      </c>
      <c r="IG40">
        <v>250266217.28999999</v>
      </c>
      <c r="IJ40">
        <v>134687087.62</v>
      </c>
      <c r="IK40">
        <v>33524761.350000001</v>
      </c>
      <c r="IL40">
        <v>8875614.8499999996</v>
      </c>
      <c r="IM40">
        <v>46934967.659999996</v>
      </c>
      <c r="IU40">
        <v>224022431.47999999</v>
      </c>
      <c r="IV40">
        <v>26243785.809999999</v>
      </c>
      <c r="JA40">
        <v>62089895.520000003</v>
      </c>
      <c r="JD40">
        <v>62089895.520000003</v>
      </c>
      <c r="JE40">
        <v>8716036.8200000003</v>
      </c>
      <c r="JI40">
        <v>92226036.439999998</v>
      </c>
      <c r="JL40">
        <v>100942073.26000001</v>
      </c>
      <c r="JM40">
        <v>-38852177.740000002</v>
      </c>
      <c r="JW40">
        <v>3000100</v>
      </c>
      <c r="KB40">
        <v>3000100</v>
      </c>
      <c r="KC40">
        <v>-3000100</v>
      </c>
      <c r="KD40">
        <v>3489207.45</v>
      </c>
      <c r="KG40">
        <v>-12119284.48</v>
      </c>
      <c r="KH40">
        <v>61684959.079999998</v>
      </c>
      <c r="KI40">
        <v>49565674.600000001</v>
      </c>
      <c r="KJ40">
        <v>31015367.129999999</v>
      </c>
      <c r="KK40">
        <v>-523323.76</v>
      </c>
      <c r="KL40">
        <v>5436020.3399999999</v>
      </c>
      <c r="KM40">
        <v>227101.14</v>
      </c>
      <c r="KN40">
        <v>54998.81</v>
      </c>
      <c r="KQ40">
        <v>-10750.31</v>
      </c>
      <c r="KS40">
        <v>1917721.08</v>
      </c>
      <c r="KT40">
        <v>-3014979.29</v>
      </c>
      <c r="KU40">
        <v>443140.92</v>
      </c>
      <c r="KV40">
        <v>-101443.3</v>
      </c>
      <c r="KW40">
        <v>69071.839999999997</v>
      </c>
      <c r="KX40">
        <v>2003964.43</v>
      </c>
      <c r="KY40">
        <v>-39477936.770000003</v>
      </c>
      <c r="KZ40">
        <v>28204833.550000001</v>
      </c>
      <c r="LE40">
        <v>26243785.809999999</v>
      </c>
      <c r="LI40">
        <v>49565674.600000001</v>
      </c>
      <c r="LJ40">
        <v>61684959.079999998</v>
      </c>
      <c r="LO40">
        <v>-12119284.48</v>
      </c>
      <c r="MU40">
        <v>0</v>
      </c>
      <c r="MV40">
        <v>0</v>
      </c>
      <c r="MW40">
        <v>0</v>
      </c>
      <c r="MZ40">
        <v>0</v>
      </c>
      <c r="RP40">
        <v>15861089.26</v>
      </c>
      <c r="RQ40">
        <v>5.196743141363763</v>
      </c>
      <c r="RZ40">
        <v>15</v>
      </c>
      <c r="TI40" t="s">
        <v>910</v>
      </c>
      <c r="TJ40" t="s">
        <v>836</v>
      </c>
      <c r="TK40">
        <v>245988368.33000001</v>
      </c>
      <c r="TL40">
        <v>194246611.80000001</v>
      </c>
      <c r="TM40">
        <v>51741756.530000001</v>
      </c>
      <c r="TN40" t="s">
        <v>837</v>
      </c>
      <c r="TO40">
        <v>54662883.049999997</v>
      </c>
      <c r="TP40">
        <v>44595576.75</v>
      </c>
      <c r="TQ40">
        <v>10067306.300000001</v>
      </c>
      <c r="TR40" t="s">
        <v>838</v>
      </c>
      <c r="TS40">
        <v>4404332.01</v>
      </c>
      <c r="TT40">
        <v>3407666.86</v>
      </c>
      <c r="TU40">
        <v>996665.15</v>
      </c>
      <c r="TV40" t="s">
        <v>759</v>
      </c>
      <c r="TW40">
        <v>156524.04999999999</v>
      </c>
      <c r="UD40" t="s">
        <v>911</v>
      </c>
      <c r="UE40" t="s">
        <v>840</v>
      </c>
      <c r="UF40">
        <v>147537100</v>
      </c>
      <c r="UI40" t="s">
        <v>816</v>
      </c>
      <c r="UJ40">
        <v>121467698.79000001</v>
      </c>
      <c r="UK40">
        <v>96491135.519999996</v>
      </c>
      <c r="UL40">
        <v>24976563.27</v>
      </c>
      <c r="UM40" t="s">
        <v>841</v>
      </c>
      <c r="UN40">
        <v>18161100</v>
      </c>
      <c r="UQ40" t="s">
        <v>842</v>
      </c>
      <c r="UR40">
        <v>17889700</v>
      </c>
      <c r="UU40" t="s">
        <v>817</v>
      </c>
      <c r="UV40">
        <v>156524.04999999999</v>
      </c>
      <c r="UY40">
        <v>121467698.79000001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362588696.39999998</v>
      </c>
      <c r="VQ40">
        <v>30706364.640000001</v>
      </c>
      <c r="VR40">
        <v>408160904.07999998</v>
      </c>
      <c r="VS40">
        <v>32226036.440000001</v>
      </c>
      <c r="VT40">
        <v>20363500</v>
      </c>
      <c r="VU40">
        <v>1174935.3899999999</v>
      </c>
      <c r="VW40">
        <v>75145363.950000003</v>
      </c>
      <c r="VX40">
        <v>114408371.83</v>
      </c>
      <c r="VY40">
        <v>1844944.75</v>
      </c>
      <c r="VZ40">
        <v>29553265.84</v>
      </c>
      <c r="WA40">
        <v>35120653.490000002</v>
      </c>
      <c r="WD40">
        <v>8978061.2899999991</v>
      </c>
      <c r="WI40">
        <v>15861089.26</v>
      </c>
      <c r="WK40">
        <v>0</v>
      </c>
      <c r="WL40">
        <v>195053546.62</v>
      </c>
      <c r="WN40">
        <v>1413669.57</v>
      </c>
      <c r="WP40">
        <v>40874050.280000001</v>
      </c>
      <c r="WQ40">
        <v>1360166.7</v>
      </c>
      <c r="WU40">
        <v>127008013.54000001</v>
      </c>
      <c r="WV40">
        <v>56036.47</v>
      </c>
      <c r="XT40">
        <v>401236.05</v>
      </c>
    </row>
    <row r="41" spans="1:644" x14ac:dyDescent="0.25">
      <c r="A41" t="s">
        <v>738</v>
      </c>
      <c r="B41">
        <v>20200809</v>
      </c>
      <c r="C41">
        <v>20181231</v>
      </c>
      <c r="D41" t="s">
        <v>728</v>
      </c>
      <c r="E41">
        <v>869265876.94000006</v>
      </c>
      <c r="H41">
        <v>900879576.94000006</v>
      </c>
      <c r="I41">
        <v>2506886508.8899999</v>
      </c>
      <c r="J41">
        <v>27095600</v>
      </c>
      <c r="N41">
        <v>4124866809.4099998</v>
      </c>
      <c r="AA41">
        <v>284702589.38</v>
      </c>
      <c r="AD41">
        <v>8713696961.5599995</v>
      </c>
      <c r="AL41">
        <v>173352.18</v>
      </c>
      <c r="AR41">
        <v>675</v>
      </c>
      <c r="AV41">
        <v>233295.5</v>
      </c>
      <c r="BA41">
        <v>407322.68</v>
      </c>
      <c r="BX41">
        <v>8714104284.2399998</v>
      </c>
      <c r="BY41">
        <v>378700000</v>
      </c>
      <c r="CA41">
        <v>460000000</v>
      </c>
      <c r="CB41">
        <v>163222623.22999999</v>
      </c>
      <c r="CC41">
        <v>3588013.94</v>
      </c>
      <c r="CD41">
        <v>88483.66</v>
      </c>
      <c r="CE41">
        <v>62506325.030000001</v>
      </c>
      <c r="CI41">
        <v>1238178854.1300001</v>
      </c>
      <c r="CM41">
        <v>632000000</v>
      </c>
      <c r="DA41">
        <v>2938284299.9899998</v>
      </c>
      <c r="DB41">
        <v>1114000000</v>
      </c>
      <c r="DF41">
        <v>170000000</v>
      </c>
      <c r="DM41">
        <v>1284000000</v>
      </c>
      <c r="EG41">
        <v>4222284299.9899998</v>
      </c>
      <c r="EH41">
        <v>1000000000</v>
      </c>
      <c r="EK41">
        <v>3166117104.3499999</v>
      </c>
      <c r="EL41">
        <v>32318115.25</v>
      </c>
      <c r="EM41">
        <v>293384764.64999998</v>
      </c>
      <c r="EV41">
        <v>4491819984.25</v>
      </c>
      <c r="EX41">
        <v>4491819984.25</v>
      </c>
      <c r="FA41">
        <v>8714104284.2399998</v>
      </c>
      <c r="FB41">
        <v>497252835.83999997</v>
      </c>
      <c r="FC41">
        <v>497252835.83999997</v>
      </c>
      <c r="FR41">
        <v>432966603.5</v>
      </c>
      <c r="FS41">
        <v>441790207.56</v>
      </c>
      <c r="FW41">
        <v>3147454.05</v>
      </c>
      <c r="FY41">
        <v>2780651.37</v>
      </c>
      <c r="FZ41">
        <v>-14579901.48</v>
      </c>
      <c r="GA41">
        <v>171808</v>
      </c>
      <c r="GM41">
        <v>0.85</v>
      </c>
      <c r="GQ41">
        <v>60000000</v>
      </c>
      <c r="GT41">
        <v>124286233.19</v>
      </c>
      <c r="GU41">
        <v>3368</v>
      </c>
      <c r="GV41">
        <v>445.77</v>
      </c>
      <c r="GZ41">
        <v>124289155.42</v>
      </c>
      <c r="HA41">
        <v>14693694.74</v>
      </c>
      <c r="HE41">
        <v>109595460.68000001</v>
      </c>
      <c r="HF41">
        <v>109595460.68000001</v>
      </c>
      <c r="HI41">
        <v>109595460.68000001</v>
      </c>
      <c r="HM41">
        <v>109595460.68000001</v>
      </c>
      <c r="HO41">
        <v>109595460.68000001</v>
      </c>
      <c r="HP41">
        <v>15472990.189999999</v>
      </c>
      <c r="HR41">
        <v>496911463.02999997</v>
      </c>
      <c r="IG41">
        <v>512384453.22000003</v>
      </c>
      <c r="IJ41">
        <v>605882338.66999996</v>
      </c>
      <c r="IK41">
        <v>1234776.33</v>
      </c>
      <c r="IL41">
        <v>7040109.8399999999</v>
      </c>
      <c r="IM41">
        <v>388021302.89999998</v>
      </c>
      <c r="IU41">
        <v>1002178527.74</v>
      </c>
      <c r="IV41">
        <v>-489794074.51999998</v>
      </c>
      <c r="JE41">
        <v>64594.21</v>
      </c>
      <c r="JL41">
        <v>64594.21</v>
      </c>
      <c r="JM41">
        <v>-64594.21</v>
      </c>
      <c r="JN41">
        <v>33519543.870000001</v>
      </c>
      <c r="JP41">
        <v>716700000</v>
      </c>
      <c r="JQ41">
        <v>230000000</v>
      </c>
      <c r="JU41">
        <v>980219543.87</v>
      </c>
      <c r="JV41">
        <v>577000000</v>
      </c>
      <c r="JW41">
        <v>128168007.01000001</v>
      </c>
      <c r="JY41">
        <v>210000000</v>
      </c>
      <c r="KB41">
        <v>915168007.00999999</v>
      </c>
      <c r="KC41">
        <v>65051536.859999999</v>
      </c>
      <c r="KG41">
        <v>-424807131.87</v>
      </c>
      <c r="KH41">
        <v>1018073008.8099999</v>
      </c>
      <c r="KI41">
        <v>593265876.94000006</v>
      </c>
      <c r="KJ41">
        <v>109595460.68000001</v>
      </c>
      <c r="KK41">
        <v>-171808</v>
      </c>
      <c r="KL41">
        <v>50269.08</v>
      </c>
      <c r="KM41">
        <v>900</v>
      </c>
      <c r="KU41">
        <v>-0.85</v>
      </c>
      <c r="KV41">
        <v>42952</v>
      </c>
      <c r="KX41">
        <v>-286368741.08999997</v>
      </c>
      <c r="KY41">
        <v>39028177.689999998</v>
      </c>
      <c r="KZ41">
        <v>-351971284.02999997</v>
      </c>
      <c r="LE41">
        <v>-489794074.51999998</v>
      </c>
      <c r="LI41">
        <v>593265876.94000006</v>
      </c>
      <c r="LJ41">
        <v>1018073008.8099999</v>
      </c>
      <c r="LO41">
        <v>-424807131.87</v>
      </c>
      <c r="MK41" t="s">
        <v>843</v>
      </c>
      <c r="MN41" t="s">
        <v>751</v>
      </c>
      <c r="RI41">
        <v>14704230.630000001</v>
      </c>
      <c r="RL41">
        <v>124329.15</v>
      </c>
      <c r="TI41" t="s">
        <v>912</v>
      </c>
      <c r="TJ41" t="s">
        <v>845</v>
      </c>
      <c r="TK41">
        <v>481779845.64999998</v>
      </c>
      <c r="TL41">
        <v>426317217.37</v>
      </c>
      <c r="TM41">
        <v>55462628.280000001</v>
      </c>
      <c r="TN41" t="s">
        <v>846</v>
      </c>
      <c r="TO41">
        <v>15472990.189999999</v>
      </c>
      <c r="TP41">
        <v>15472990.189999999</v>
      </c>
      <c r="TQ41">
        <v>0</v>
      </c>
      <c r="VP41">
        <v>497252835.83999997</v>
      </c>
      <c r="VQ41">
        <v>103885835.91</v>
      </c>
      <c r="VR41">
        <v>9246562207.9899998</v>
      </c>
      <c r="VT41">
        <v>590500000</v>
      </c>
      <c r="VU41">
        <v>3605104744.1300001</v>
      </c>
      <c r="VW41">
        <v>383033854.95999998</v>
      </c>
      <c r="VX41">
        <v>900879576.94000006</v>
      </c>
      <c r="VY41">
        <v>27095600</v>
      </c>
      <c r="VZ41">
        <v>3739751109.2800002</v>
      </c>
      <c r="WA41">
        <v>173352.18</v>
      </c>
      <c r="WD41">
        <v>675</v>
      </c>
      <c r="WL41">
        <v>900879576.94000006</v>
      </c>
      <c r="WN41">
        <v>2506886508.8899999</v>
      </c>
      <c r="WP41">
        <v>173352.18</v>
      </c>
      <c r="WU41">
        <v>623222623.23000002</v>
      </c>
      <c r="WV41">
        <v>1238178854.1300001</v>
      </c>
      <c r="WZ41">
        <v>170000000</v>
      </c>
      <c r="XT41">
        <v>14704230.630000001</v>
      </c>
    </row>
    <row r="42" spans="1:644" x14ac:dyDescent="0.25">
      <c r="A42" t="s">
        <v>729</v>
      </c>
      <c r="B42">
        <v>20200809</v>
      </c>
      <c r="C42">
        <v>20171231</v>
      </c>
      <c r="D42" t="s">
        <v>719</v>
      </c>
      <c r="MU42">
        <v>0</v>
      </c>
      <c r="MV42">
        <v>0</v>
      </c>
      <c r="MW42">
        <v>0</v>
      </c>
      <c r="MZ42">
        <v>0</v>
      </c>
      <c r="RZ42">
        <v>15</v>
      </c>
      <c r="SN42">
        <f>[1]!WSS(B42:B51,"s_segment_sales","rptDate=20171231","order=1","WssConvert=0","cols=1;rows=10")</f>
        <v>0</v>
      </c>
      <c r="SO42">
        <f>[1]!WSS(B42:B51,"s_segment_industry_item","rptDate=20171231","order=1","WssConvert=0","cols=1;rows=10")</f>
        <v>0</v>
      </c>
      <c r="SP42">
        <f>[1]!WSS(B42:B51,"s_segment_industry_sales","rptDate=20171231","order=1","WssConvert=0","cols=1;rows=10")</f>
        <v>0</v>
      </c>
      <c r="SQ42">
        <f>[1]!WSS(B42:B51,"s_segment_industry_cost","rptDate=20171231","order=1","WssConvert=0","cols=1;rows=10")</f>
        <v>0</v>
      </c>
      <c r="SR42">
        <f>[1]!WSS(B42:B51,"s_segment_industry_profit","rptDate=20171231","order=1","WssConvert=0","cols=1;rows=10")</f>
        <v>0</v>
      </c>
      <c r="SS42">
        <f>[1]!WSS(B42:B51,"s_segment_industry_item","rptDate=20171231","order=2","WssConvert=0","cols=1;rows=10")</f>
        <v>0</v>
      </c>
      <c r="ST42">
        <f>[1]!WSS(B42:B51,"s_segment_industry_sales","rptDate=20171231","order=2","WssConvert=0","cols=1;rows=10")</f>
        <v>0</v>
      </c>
      <c r="SU42">
        <f>[1]!WSS(B42:B51,"s_segment_industry_cost","rptDate=20171231","order=2","WssConvert=0","cols=1;rows=10")</f>
        <v>0</v>
      </c>
      <c r="SV42">
        <f>[1]!WSS(B42:B51,"s_segment_industry_profit","rptDate=20171231","order=2","WssConvert=0","cols=1;rows=10")</f>
        <v>0</v>
      </c>
      <c r="SW42">
        <f>[1]!WSS(B42:B51,"s_segment_industry_item","rptDate=20171231","order=3","WssConvert=0","cols=1;rows=10")</f>
        <v>0</v>
      </c>
      <c r="SX42">
        <f>[1]!WSS(B42:B51,"s_segment_industry_sales","rptDate=20171231","order=3","WssConvert=0","cols=1;rows=10")</f>
        <v>0</v>
      </c>
      <c r="SY42">
        <f>[1]!WSS(B42:B51,"s_segment_industry_cost","rptDate=20171231","order=3","WssConvert=0","cols=1;rows=10")</f>
        <v>0</v>
      </c>
      <c r="SZ42">
        <f>[1]!WSS(B42:B51,"s_segment_industry_profit","rptDate=20171231","order=3","WssConvert=0","cols=1;rows=10")</f>
        <v>0</v>
      </c>
      <c r="TA42">
        <f>[1]!WSS(B42:B51,"s_segment_industry_item","rptDate=20171231","order=4","WssConvert=0","cols=1;rows=10")</f>
        <v>0</v>
      </c>
      <c r="TB42">
        <f>[1]!WSS(B42:B51,"s_segment_industry_sales","rptDate=20171231","order=4","WssConvert=0","cols=1;rows=10")</f>
        <v>0</v>
      </c>
      <c r="TC42">
        <f>[1]!WSS(B42:B51,"s_segment_industry_cost","rptDate=20171231","order=4","WssConvert=0","cols=1;rows=10")</f>
        <v>0</v>
      </c>
      <c r="TD42">
        <f>[1]!WSS(B42:B51,"s_segment_industry_profit","rptDate=20171231","order=4","WssConvert=0","cols=1;rows=10")</f>
        <v>0</v>
      </c>
      <c r="TE42">
        <f>[1]!WSS(B42:B51,"s_segment_industry_item","rptDate=20171231","order=5","WssConvert=0","cols=1;rows=10")</f>
        <v>0</v>
      </c>
      <c r="TF42">
        <f>[1]!WSS(B42:B51,"s_segment_industry_sales","rptDate=20171231","order=5","WssConvert=0","cols=1;rows=10")</f>
        <v>0</v>
      </c>
      <c r="TG42">
        <f>[1]!WSS(B42:B51,"s_segment_industry_cost","rptDate=20171231","order=5","WssConvert=0","cols=1;rows=10")</f>
        <v>0</v>
      </c>
      <c r="TH42">
        <f>[1]!WSS(B42:B51,"s_segment_industry_profit","rptDate=20171231","order=5","WssConvert=0","cols=1;rows=10")</f>
        <v>0</v>
      </c>
      <c r="TI42">
        <f>[1]!WSS(B42:B51,"s_segment_sales","rptDate=20171231","order=2","WssConvert=0","cols=1;rows=10")</f>
        <v>0</v>
      </c>
      <c r="TJ42">
        <f>[1]!WSS(B42:B51,"s_segment_product_item","rptDate=20171231","order=1","WssConvert=0","cols=1;rows=10")</f>
        <v>0</v>
      </c>
      <c r="TK42">
        <f>[1]!WSS(B42:B51,"s_segment_product_sales","rptDate=20171231","order=1","WssConvert=0","cols=1;rows=10")</f>
        <v>0</v>
      </c>
      <c r="TL42">
        <f>[1]!WSS(B42:B51,"s_segment_product_cost","rptDate=20171231","order=1","WssConvert=0","cols=1;rows=10")</f>
        <v>0</v>
      </c>
      <c r="TM42">
        <f>[1]!WSS(B42:B51,"s_segment_product_profit","rptDate=20171231","order=1","WssConvert=0","cols=1;rows=10")</f>
        <v>0</v>
      </c>
      <c r="TN42">
        <f>[1]!WSS(B42:B51,"s_segment_product_item","rptDate=20171231","order=2","WssConvert=0","cols=1;rows=10")</f>
        <v>0</v>
      </c>
      <c r="TO42">
        <f>[1]!WSS(B42:B51,"s_segment_product_sales","rptDate=20171231","order=2","WssConvert=0","cols=1;rows=10")</f>
        <v>0</v>
      </c>
      <c r="TP42">
        <f>[1]!WSS(B42:B51,"s_segment_product_cost","rptDate=20171231","order=2","WssConvert=0","cols=1;rows=10")</f>
        <v>0</v>
      </c>
      <c r="TQ42">
        <f>[1]!WSS(B42:B51,"s_segment_product_profit","rptDate=20171231","order=2","WssConvert=0","cols=1;rows=10")</f>
        <v>0</v>
      </c>
      <c r="TR42">
        <f>[1]!WSS(B42:B51,"s_segment_product_item","rptDate=20171231","order=3","WssConvert=0","cols=1;rows=10")</f>
        <v>0</v>
      </c>
      <c r="TS42">
        <f>[1]!WSS(B42:B51,"s_segment_product_sales","rptDate=20171231","order=3","WssConvert=0","cols=1;rows=10")</f>
        <v>0</v>
      </c>
      <c r="TT42">
        <f>[1]!WSS(B42:B51,"s_segment_product_cost","rptDate=20171231","order=3","WssConvert=0","cols=1;rows=10")</f>
        <v>0</v>
      </c>
      <c r="TU42">
        <f>[1]!WSS(B42:B51,"s_segment_product_profit","rptDate=20171231","order=3","WssConvert=0","cols=1;rows=10")</f>
        <v>0</v>
      </c>
      <c r="TV42">
        <f>[1]!WSS(B42:B51,"s_segment_product_item","rptDate=20171231","order=4","WssConvert=0","cols=1;rows=10")</f>
        <v>0</v>
      </c>
      <c r="TW42">
        <f>[1]!WSS(B42:B51,"s_segment_product_sales","rptDate=20171231","order=4","WssConvert=0","cols=1;rows=10")</f>
        <v>0</v>
      </c>
      <c r="TX42">
        <f>[1]!WSS(B42:B51,"s_segment_product_cost","rptDate=20171231","order=4","WssConvert=0","cols=1;rows=10")</f>
        <v>0</v>
      </c>
      <c r="TY42">
        <f>[1]!WSS(B42:B51,"s_segment_product_profit","rptDate=20171231","order=4","WssConvert=0","cols=1;rows=10")</f>
        <v>0</v>
      </c>
      <c r="TZ42">
        <f>[1]!WSS(B42:B51,"s_segment_product_item","rptDate=20171231","order=5","WssConvert=0","cols=1;rows=10")</f>
        <v>0</v>
      </c>
      <c r="UA42">
        <f>[1]!WSS(B42:B51,"s_segment_product_sales","rptDate=20171231","order=5","WssConvert=0","cols=1;rows=10")</f>
        <v>0</v>
      </c>
      <c r="UB42">
        <f>[1]!WSS(B42:B51,"s_segment_product_cost","rptDate=20171231","order=5","WssConvert=0","cols=1;rows=10")</f>
        <v>0</v>
      </c>
      <c r="UC42">
        <f>[1]!WSS(B42:B51,"s_segment_product_profit","rptDate=20171231","order=5","WssConvert=0","cols=1;rows=10")</f>
        <v>0</v>
      </c>
      <c r="UD42">
        <f>[1]!WSS(B42:B51,"s_segment_sales","rptDate=20171231","order=3","WssConvert=0","cols=1;rows=10")</f>
        <v>0</v>
      </c>
      <c r="UE42">
        <f>[1]!WSS(B42:B51,"s_segment_region_item","rptDate=20171231","order=1","WssConvert=0","cols=1;rows=10")</f>
        <v>0</v>
      </c>
      <c r="UF42">
        <f>[1]!WSS(B42:B51,"s_segment_region_sales","rptDate=20171231","order=1","WssConvert=0","cols=1;rows=10")</f>
        <v>0</v>
      </c>
      <c r="UG42">
        <f>[1]!WSS(B42:B51,"s_segment_region_cost","rptDate=20171231","order=1","WssConvert=0","cols=1;rows=10")</f>
        <v>0</v>
      </c>
      <c r="UH42">
        <f>[1]!WSS(B42:B51,"s_segment_region_profit","rptDate=20171231","order=1","WssConvert=0","cols=1;rows=10")</f>
        <v>0</v>
      </c>
      <c r="UI42">
        <f>[1]!WSS(B42:B51,"s_segment_region_item","rptDate=20171231","order=2","WssConvert=0","cols=1;rows=10")</f>
        <v>0</v>
      </c>
      <c r="UJ42">
        <f>[1]!WSS(B42:B51,"s_segment_region_sales","rptDate=20171231","order=2","WssConvert=0","cols=1;rows=10")</f>
        <v>0</v>
      </c>
      <c r="UK42">
        <f>[1]!WSS(B42:B51,"s_segment_region_cost","rptDate=20171231","order=2","WssConvert=0","cols=1;rows=10")</f>
        <v>0</v>
      </c>
      <c r="UL42">
        <f>[1]!WSS(B42:B51,"s_segment_region_profit","rptDate=20171231","order=2","WssConvert=0","cols=1;rows=10")</f>
        <v>0</v>
      </c>
      <c r="UM42">
        <f>[1]!WSS(B42:B51,"s_segment_region_item","rptDate=20171231","order=3","WssConvert=0","cols=1;rows=10")</f>
        <v>0</v>
      </c>
      <c r="UN42">
        <f>[1]!WSS(B42:B51,"s_segment_region_sales","rptDate=20171231","order=3","WssConvert=0","cols=1;rows=10")</f>
        <v>0</v>
      </c>
      <c r="UO42">
        <f>[1]!WSS(B42:B51,"s_segment_region_cost","rptDate=20171231","order=3","WssConvert=0","cols=1;rows=10")</f>
        <v>0</v>
      </c>
      <c r="UP42">
        <f>[1]!WSS(B42:B51,"s_segment_region_profit","rptDate=20171231","order=3","WssConvert=0","cols=1;rows=10")</f>
        <v>0</v>
      </c>
      <c r="UQ42">
        <f>[1]!WSS(B42:B51,"s_segment_region_item","rptDate=20171231","order=4","WssConvert=0","cols=1;rows=10")</f>
        <v>0</v>
      </c>
      <c r="UR42">
        <f>[1]!WSS(B42:B51,"s_segment_region_sales","rptDate=20171231","order=4","WssConvert=0","cols=1;rows=10")</f>
        <v>0</v>
      </c>
      <c r="US42">
        <f>[1]!WSS(B42:B51,"s_segment_region_cost","rptDate=20171231","order=4","WssConvert=0","cols=1;rows=10")</f>
        <v>0</v>
      </c>
      <c r="UT42">
        <f>[1]!WSS(B42:B51,"s_segment_region_profit","rptDate=20171231","order=4","WssConvert=0","cols=1;rows=10")</f>
        <v>0</v>
      </c>
      <c r="UU42">
        <f>[1]!WSS(B42:B51,"s_segment_region_item","rptDate=20171231","order=5","WssConvert=0","cols=1;rows=10")</f>
        <v>0</v>
      </c>
      <c r="UV42">
        <f>[1]!WSS(B42:B51,"s_segment_region_sales","rptDate=20171231","order=5","WssConvert=0","cols=1;rows=10")</f>
        <v>0</v>
      </c>
      <c r="UW42">
        <f>[1]!WSS(B42:B51,"s_segment_region_cost","rptDate=20171231","order=5","WssConvert=0","cols=1;rows=10")</f>
        <v>0</v>
      </c>
      <c r="UX42">
        <f>[1]!WSS(B42:B51,"s_segment_region_profit","rptDate=20171231","order=5","WssConvert=0","cols=1;rows=10")</f>
        <v>0</v>
      </c>
      <c r="UY42">
        <f>[1]!WSS(B42:B51,"s_stmnote_seg_1501","rptDate=20171231","WssConvert=0","cols=1;rows=10")</f>
        <v>0</v>
      </c>
      <c r="UZ42">
        <f>[1]!WSS(B42:B51,"s_stmnote_ar","item=1","rptDate=20171231","accYear=1","WssConvert=0","cols=1;rows=10")</f>
        <v>0</v>
      </c>
      <c r="VA42">
        <f>[1]!WSS(B42:B51,"s_stmnote_ar","item=2","rptDate=20171231","accYear=1","WssConvert=0","cols=1;rows=10")</f>
        <v>0</v>
      </c>
      <c r="VB42">
        <f>[1]!WSS(B42:B51,"s_stmnote_ar","item=3","rptDate=20171231","accYear=1","WssConvert=0","cols=1;rows=10")</f>
        <v>0</v>
      </c>
      <c r="VC42">
        <f>[1]!WSS(B42:B51,"s_stmnote_ar","item=1","rptDate=20171231","accYear=2","WssConvert=0","cols=1;rows=10")</f>
        <v>0</v>
      </c>
      <c r="VD42">
        <f>[1]!WSS(B42:B51,"s_stmnote_ar","item=2","rptDate=20171231","accYear=2","WssConvert=0","cols=1;rows=10")</f>
        <v>0</v>
      </c>
      <c r="VE42">
        <f>[1]!WSS(B42:B51,"s_stmnote_ar","item=3","rptDate=20171231","accYear=2","WssConvert=0","cols=1;rows=10")</f>
        <v>0</v>
      </c>
      <c r="VF42">
        <f>[1]!WSS(B42:B51,"s_stmnote_ar","item=1","rptDate=20171231","accYear=3","WssConvert=0","cols=1;rows=10")</f>
        <v>0</v>
      </c>
      <c r="VG42">
        <f>[1]!WSS(B42:B51,"s_stmnote_ar","item=2","rptDate=20171231","accYear=3","WssConvert=0","cols=1;rows=10")</f>
        <v>0</v>
      </c>
      <c r="VH42">
        <f>[1]!WSS(B42:B51,"s_stmnote_ar","item=3","rptDate=20171231","accYear=3","WssConvert=0","cols=1;rows=10")</f>
        <v>0</v>
      </c>
      <c r="VI42">
        <f>[1]!WSS(B42:B51,"s_stmnote_ar","item=1","rptDate=20171231","accYear=4","WssConvert=0","cols=1;rows=10")</f>
        <v>0</v>
      </c>
      <c r="VJ42">
        <f>[1]!WSS(B42:B51,"s_stmnote_ar","item=2","rptDate=20171231","accYear=4","WssConvert=0","cols=1;rows=10")</f>
        <v>0</v>
      </c>
      <c r="VK42">
        <f>[1]!WSS(B42:B51,"s_stmnote_ar","item=3","rptDate=20171231","accYear=4","WssConvert=0","cols=1;rows=10")</f>
        <v>0</v>
      </c>
      <c r="VL42">
        <f>[1]!WSS(B42:B51,"stmnote_ar_cat","rptDate=20171231","Category=0","WssConvert=0","cols=1;rows=10")</f>
        <v>0</v>
      </c>
      <c r="VM42">
        <f>[1]!WSS(B42:B51,"stmnote_ar_cat","rptDate=20171231","Category=1","WssConvert=0","cols=1;rows=10")</f>
        <v>0</v>
      </c>
      <c r="VN42">
        <f>[1]!WSS(B42:B51,"stmnote_ar_cat","rptDate=20171231","Category=2","WssConvert=0","cols=1;rows=10")</f>
        <v>0</v>
      </c>
      <c r="VO42">
        <f>[1]!WSS(B42:B51,"stmnote_ar_cat","rptDate=20171231","Category=3","WssConvert=0","cols=1;rows=10")</f>
        <v>0</v>
      </c>
      <c r="WK42">
        <v>0</v>
      </c>
    </row>
    <row r="43" spans="1:644" x14ac:dyDescent="0.25">
      <c r="A43" t="s">
        <v>730</v>
      </c>
      <c r="B43">
        <v>20200809</v>
      </c>
      <c r="C43">
        <v>20171231</v>
      </c>
      <c r="D43" t="s">
        <v>720</v>
      </c>
      <c r="E43">
        <v>13348548.93</v>
      </c>
      <c r="G43">
        <v>5271154.99</v>
      </c>
      <c r="H43">
        <v>38015694.770000003</v>
      </c>
      <c r="I43">
        <v>1442344.39</v>
      </c>
      <c r="J43">
        <v>1093184.83</v>
      </c>
      <c r="N43">
        <v>32203779.739999998</v>
      </c>
      <c r="AA43">
        <v>180374.12</v>
      </c>
      <c r="AD43">
        <v>91555081.769999996</v>
      </c>
      <c r="AL43">
        <v>27119792.559999999</v>
      </c>
      <c r="AN43">
        <v>3312165.35</v>
      </c>
      <c r="AR43">
        <v>418584.91</v>
      </c>
      <c r="AU43">
        <v>1157003.1599999999</v>
      </c>
      <c r="AV43">
        <v>1805044.3</v>
      </c>
      <c r="AX43">
        <v>5923970.3600000003</v>
      </c>
      <c r="BA43">
        <v>39736560.640000001</v>
      </c>
      <c r="BX43">
        <v>131291642.41</v>
      </c>
      <c r="BY43">
        <v>2000000</v>
      </c>
      <c r="CB43">
        <v>32560720.59</v>
      </c>
      <c r="CC43">
        <v>4979429.74</v>
      </c>
      <c r="CD43">
        <v>4578123.2699999996</v>
      </c>
      <c r="CE43">
        <v>3650901.16</v>
      </c>
      <c r="CI43">
        <v>30293226.190000001</v>
      </c>
      <c r="CM43">
        <v>1603815</v>
      </c>
      <c r="CX43">
        <v>2964477.4</v>
      </c>
      <c r="DA43">
        <v>82630693.349999994</v>
      </c>
      <c r="DI43">
        <v>1338333.33</v>
      </c>
      <c r="DM43">
        <v>1338333.33</v>
      </c>
      <c r="EG43">
        <v>83969026.680000007</v>
      </c>
      <c r="EH43">
        <v>22471900</v>
      </c>
      <c r="EK43">
        <v>14271776.310000001</v>
      </c>
      <c r="EL43">
        <v>1864130</v>
      </c>
      <c r="EM43">
        <v>8714809.4199999999</v>
      </c>
      <c r="EV43">
        <v>47322615.729999997</v>
      </c>
      <c r="EX43">
        <v>47322615.729999997</v>
      </c>
      <c r="FA43">
        <v>131291642.41</v>
      </c>
      <c r="FB43">
        <v>142989555.36000001</v>
      </c>
      <c r="FC43">
        <v>142989555.36000001</v>
      </c>
      <c r="FR43">
        <v>128786819.89</v>
      </c>
      <c r="FS43">
        <v>97351638.069999993</v>
      </c>
      <c r="FW43">
        <v>1291744.48</v>
      </c>
      <c r="FX43">
        <v>4845369.93</v>
      </c>
      <c r="FY43">
        <v>12236827.810000001</v>
      </c>
      <c r="FZ43">
        <v>1708738.26</v>
      </c>
      <c r="GA43">
        <v>950909.83</v>
      </c>
      <c r="GQ43">
        <v>1596120.16</v>
      </c>
      <c r="GT43">
        <v>15798855.630000001</v>
      </c>
      <c r="GU43">
        <v>128908.6</v>
      </c>
      <c r="GV43">
        <v>30182.86</v>
      </c>
      <c r="GZ43">
        <v>15897581.369999999</v>
      </c>
      <c r="HA43">
        <v>2097432.5</v>
      </c>
      <c r="HE43">
        <v>13800148.869999999</v>
      </c>
      <c r="HF43">
        <v>13800148.869999999</v>
      </c>
      <c r="HH43">
        <v>-585386</v>
      </c>
      <c r="HI43">
        <v>14385534.869999999</v>
      </c>
      <c r="HM43">
        <v>13800148.869999999</v>
      </c>
      <c r="HN43">
        <v>-585386</v>
      </c>
      <c r="HO43">
        <v>14385534.869999999</v>
      </c>
      <c r="HP43">
        <v>121297974.88</v>
      </c>
      <c r="HR43">
        <v>1928735.5</v>
      </c>
      <c r="IG43">
        <v>123226710.38</v>
      </c>
      <c r="IJ43">
        <v>61452607.969999999</v>
      </c>
      <c r="IK43">
        <v>47658742.289999999</v>
      </c>
      <c r="IL43">
        <v>11525990.949999999</v>
      </c>
      <c r="IM43">
        <v>7836706.4500000002</v>
      </c>
      <c r="IU43">
        <v>128474047.66</v>
      </c>
      <c r="IV43">
        <v>-5247337.28</v>
      </c>
      <c r="JE43">
        <v>12354287.99</v>
      </c>
      <c r="JF43">
        <v>3</v>
      </c>
      <c r="JL43">
        <v>12354290.99</v>
      </c>
      <c r="JM43">
        <v>-12354290.99</v>
      </c>
      <c r="JN43">
        <v>51500000</v>
      </c>
      <c r="JP43">
        <v>7000000</v>
      </c>
      <c r="JQ43">
        <v>41478467.409999996</v>
      </c>
      <c r="JU43">
        <v>99978467.409999996</v>
      </c>
      <c r="JV43">
        <v>2000000</v>
      </c>
      <c r="JW43">
        <v>130545</v>
      </c>
      <c r="JY43">
        <v>68604281.290000007</v>
      </c>
      <c r="KB43">
        <v>70734826.290000007</v>
      </c>
      <c r="KC43">
        <v>29243641.120000001</v>
      </c>
      <c r="KD43">
        <v>-5788.32</v>
      </c>
      <c r="KG43">
        <v>11636224.529999999</v>
      </c>
      <c r="KH43">
        <v>1712324.4</v>
      </c>
      <c r="KI43">
        <v>13348548.93</v>
      </c>
      <c r="KJ43">
        <v>13800148.869999999</v>
      </c>
      <c r="KK43">
        <v>950909.83</v>
      </c>
      <c r="KL43">
        <v>3423299.1</v>
      </c>
      <c r="KM43">
        <v>46509.43</v>
      </c>
      <c r="KN43">
        <v>171744.56</v>
      </c>
      <c r="KT43">
        <v>1563272.52</v>
      </c>
      <c r="KV43">
        <v>-1358181.79</v>
      </c>
      <c r="KX43">
        <v>-11837611.57</v>
      </c>
      <c r="KY43">
        <v>-29791839.5</v>
      </c>
      <c r="KZ43">
        <v>17784411.27</v>
      </c>
      <c r="LE43">
        <v>-5247337.28</v>
      </c>
      <c r="LI43">
        <v>13348548.93</v>
      </c>
      <c r="LJ43">
        <v>1712324.4</v>
      </c>
      <c r="LO43">
        <v>11636224.529999999</v>
      </c>
      <c r="MU43">
        <v>0</v>
      </c>
      <c r="MV43">
        <v>0</v>
      </c>
      <c r="MW43">
        <v>0</v>
      </c>
      <c r="RP43">
        <v>10401591.51</v>
      </c>
      <c r="RQ43">
        <v>7.2743715328103935</v>
      </c>
      <c r="RZ43">
        <v>15</v>
      </c>
      <c r="TI43" t="s">
        <v>913</v>
      </c>
      <c r="TJ43" t="s">
        <v>770</v>
      </c>
      <c r="TK43">
        <v>85188958.790000007</v>
      </c>
      <c r="TL43">
        <v>61818694.119999997</v>
      </c>
      <c r="TM43">
        <v>23370264.670000002</v>
      </c>
      <c r="TN43" t="s">
        <v>772</v>
      </c>
      <c r="TO43">
        <v>50565521.039999999</v>
      </c>
      <c r="TP43">
        <v>29944528.219999999</v>
      </c>
      <c r="TQ43">
        <v>20620992.82</v>
      </c>
      <c r="TR43" t="s">
        <v>771</v>
      </c>
      <c r="TS43">
        <v>6731236.75</v>
      </c>
      <c r="TT43">
        <v>5332353.1399999997</v>
      </c>
      <c r="TU43">
        <v>1398883.61</v>
      </c>
      <c r="TV43" t="s">
        <v>759</v>
      </c>
      <c r="TW43">
        <v>503838.78</v>
      </c>
      <c r="TX43">
        <v>256062.59</v>
      </c>
      <c r="TY43">
        <v>247776.19</v>
      </c>
      <c r="UD43" t="s">
        <v>914</v>
      </c>
      <c r="UE43" t="s">
        <v>762</v>
      </c>
      <c r="UF43">
        <v>127644800</v>
      </c>
      <c r="UI43" t="s">
        <v>761</v>
      </c>
      <c r="UJ43">
        <v>13481200</v>
      </c>
      <c r="UM43" t="s">
        <v>777</v>
      </c>
      <c r="UN43">
        <v>733100</v>
      </c>
      <c r="UQ43" t="s">
        <v>776</v>
      </c>
      <c r="UR43">
        <v>536100</v>
      </c>
      <c r="UU43" t="s">
        <v>817</v>
      </c>
      <c r="UV43">
        <v>503855.35999999999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123365172.01000001</v>
      </c>
      <c r="VQ43">
        <v>18641299.989999998</v>
      </c>
      <c r="VR43">
        <v>114163934.94</v>
      </c>
      <c r="VT43">
        <v>2119655.94</v>
      </c>
      <c r="VU43">
        <v>7355736.3200000003</v>
      </c>
      <c r="VV43">
        <v>10000003</v>
      </c>
      <c r="VW43">
        <v>12769893.460000001</v>
      </c>
      <c r="VX43">
        <v>35599968.890000001</v>
      </c>
      <c r="VY43">
        <v>5394541.6299999999</v>
      </c>
      <c r="VZ43">
        <v>21552600.920000002</v>
      </c>
      <c r="WA43">
        <v>16546273.970000001</v>
      </c>
      <c r="WH43">
        <v>1557320.68</v>
      </c>
      <c r="WI43">
        <v>10401591.51</v>
      </c>
      <c r="WK43">
        <v>0</v>
      </c>
      <c r="WL43">
        <v>43286849.759999998</v>
      </c>
      <c r="WN43">
        <v>1442344.39</v>
      </c>
      <c r="WP43">
        <v>27119792.559999999</v>
      </c>
      <c r="WQ43">
        <v>3312165.35</v>
      </c>
      <c r="WU43">
        <v>32560720.59</v>
      </c>
      <c r="WV43">
        <v>30293226.190000001</v>
      </c>
      <c r="XT43">
        <v>-7373.41</v>
      </c>
    </row>
    <row r="44" spans="1:644" x14ac:dyDescent="0.25">
      <c r="A44" t="s">
        <v>731</v>
      </c>
      <c r="B44">
        <v>20200809</v>
      </c>
      <c r="C44">
        <v>20171231</v>
      </c>
      <c r="D44" t="s">
        <v>721</v>
      </c>
      <c r="E44">
        <v>80822253.519999996</v>
      </c>
      <c r="G44">
        <v>450000</v>
      </c>
      <c r="H44">
        <v>148950176.75999999</v>
      </c>
      <c r="I44">
        <v>3796500.23</v>
      </c>
      <c r="J44">
        <v>7065760.1399999997</v>
      </c>
      <c r="N44">
        <v>176321216.75999999</v>
      </c>
      <c r="AA44">
        <v>7084368.5300000003</v>
      </c>
      <c r="AD44">
        <v>424490275.94</v>
      </c>
      <c r="AL44">
        <v>41106153.340000004</v>
      </c>
      <c r="AR44">
        <v>6326726.4800000004</v>
      </c>
      <c r="AU44">
        <v>3546198.54</v>
      </c>
      <c r="AV44">
        <v>2761624.58</v>
      </c>
      <c r="BA44">
        <v>53740702.939999998</v>
      </c>
      <c r="BX44">
        <v>478230978.88</v>
      </c>
      <c r="CA44">
        <v>23543084</v>
      </c>
      <c r="CB44">
        <v>84418167.459999993</v>
      </c>
      <c r="CC44">
        <v>78698993.540000007</v>
      </c>
      <c r="CD44">
        <v>8359143.4900000002</v>
      </c>
      <c r="CE44">
        <v>5066144.1100000003</v>
      </c>
      <c r="CI44">
        <v>11361037.789999999</v>
      </c>
      <c r="DA44">
        <v>211446570.38999999</v>
      </c>
      <c r="DI44">
        <v>4226402.09</v>
      </c>
      <c r="DM44">
        <v>4226402.09</v>
      </c>
      <c r="EG44">
        <v>215672972.47999999</v>
      </c>
      <c r="EH44">
        <v>76900000</v>
      </c>
      <c r="EK44">
        <v>101273972.11</v>
      </c>
      <c r="EL44">
        <v>11660428.85</v>
      </c>
      <c r="EM44">
        <v>72723605.439999998</v>
      </c>
      <c r="EV44">
        <v>262558006.40000001</v>
      </c>
      <c r="EX44">
        <v>262558006.40000001</v>
      </c>
      <c r="FA44">
        <v>478230978.88</v>
      </c>
      <c r="FB44">
        <v>231475119.00999999</v>
      </c>
      <c r="FC44">
        <v>231475119.00999999</v>
      </c>
      <c r="FR44">
        <v>198868835.88999999</v>
      </c>
      <c r="FS44">
        <v>136194570.88999999</v>
      </c>
      <c r="FW44">
        <v>2471096.5699999998</v>
      </c>
      <c r="FX44">
        <v>20408848.510000002</v>
      </c>
      <c r="FY44">
        <v>31541684.890000001</v>
      </c>
      <c r="FZ44">
        <v>-261961.76</v>
      </c>
      <c r="GA44">
        <v>8514596.7899999991</v>
      </c>
      <c r="GM44">
        <v>288712.12</v>
      </c>
      <c r="GP44">
        <v>100</v>
      </c>
      <c r="GQ44">
        <v>16311495.52</v>
      </c>
      <c r="GT44">
        <v>49206590.759999998</v>
      </c>
      <c r="GU44">
        <v>1734760.31</v>
      </c>
      <c r="GV44">
        <v>8378</v>
      </c>
      <c r="GZ44">
        <v>50932973.07</v>
      </c>
      <c r="HA44">
        <v>6208162.1699999999</v>
      </c>
      <c r="HE44">
        <v>44724810.899999999</v>
      </c>
      <c r="HF44">
        <v>44724810.899999999</v>
      </c>
      <c r="HI44">
        <v>44724810.899999999</v>
      </c>
      <c r="HJ44">
        <v>0.6</v>
      </c>
      <c r="HK44">
        <v>0.6</v>
      </c>
      <c r="HM44">
        <v>44724810.899999999</v>
      </c>
      <c r="HO44">
        <v>44724810.899999999</v>
      </c>
      <c r="HP44">
        <v>217852658.46000001</v>
      </c>
      <c r="HQ44">
        <v>12303119.75</v>
      </c>
      <c r="HR44">
        <v>41263915.149999999</v>
      </c>
      <c r="IG44">
        <v>271419693.36000001</v>
      </c>
      <c r="IJ44">
        <v>156138388.53</v>
      </c>
      <c r="IK44">
        <v>39642605.399999999</v>
      </c>
      <c r="IL44">
        <v>26044227.07</v>
      </c>
      <c r="IM44">
        <v>59416124.159999996</v>
      </c>
      <c r="IU44">
        <v>281241345.16000003</v>
      </c>
      <c r="IV44">
        <v>-9821651.8000000007</v>
      </c>
      <c r="IW44">
        <v>75300000</v>
      </c>
      <c r="IX44">
        <v>306034.84999999998</v>
      </c>
      <c r="IY44">
        <v>100</v>
      </c>
      <c r="JA44">
        <v>768750</v>
      </c>
      <c r="JD44">
        <v>76374884.849999994</v>
      </c>
      <c r="JE44">
        <v>40425698.240000002</v>
      </c>
      <c r="JF44">
        <v>81300000</v>
      </c>
      <c r="JL44">
        <v>121725698.23999999</v>
      </c>
      <c r="JM44">
        <v>-45350813.390000001</v>
      </c>
      <c r="JN44">
        <v>42500000</v>
      </c>
      <c r="JU44">
        <v>42500000</v>
      </c>
      <c r="JW44">
        <v>17687000</v>
      </c>
      <c r="JY44">
        <v>343300</v>
      </c>
      <c r="KB44">
        <v>18030300</v>
      </c>
      <c r="KC44">
        <v>24469700</v>
      </c>
      <c r="KG44">
        <v>-30702765.190000001</v>
      </c>
      <c r="KH44">
        <v>104221773.39</v>
      </c>
      <c r="KI44">
        <v>73519008.200000003</v>
      </c>
      <c r="KJ44">
        <v>44724810.899999999</v>
      </c>
      <c r="KK44">
        <v>8514596.7899999991</v>
      </c>
      <c r="KL44">
        <v>2803401.57</v>
      </c>
      <c r="KM44">
        <v>814121.29</v>
      </c>
      <c r="KN44">
        <v>733138.8</v>
      </c>
      <c r="KQ44">
        <v>-100</v>
      </c>
      <c r="KU44">
        <v>-288712.12</v>
      </c>
      <c r="KV44">
        <v>-1292665.78</v>
      </c>
      <c r="KX44">
        <v>-60457856.530000001</v>
      </c>
      <c r="KY44">
        <v>-59941728.579999998</v>
      </c>
      <c r="KZ44">
        <v>54569341.859999999</v>
      </c>
      <c r="LE44">
        <v>-9821651.8000000007</v>
      </c>
      <c r="LI44">
        <v>73519008.200000003</v>
      </c>
      <c r="LJ44">
        <v>104221773.39</v>
      </c>
      <c r="LO44">
        <v>-30702765.190000001</v>
      </c>
      <c r="LP44">
        <v>49874558.159999996</v>
      </c>
      <c r="LQ44">
        <v>44724810.899999999</v>
      </c>
      <c r="LS44">
        <v>17687000</v>
      </c>
      <c r="LT44">
        <v>4188763.62</v>
      </c>
      <c r="LW44">
        <v>72723605.439999998</v>
      </c>
      <c r="MK44" t="s">
        <v>778</v>
      </c>
      <c r="ML44" t="s">
        <v>895</v>
      </c>
      <c r="MN44" t="s">
        <v>751</v>
      </c>
      <c r="MU44">
        <v>13585216.33</v>
      </c>
      <c r="MV44">
        <v>424139.54</v>
      </c>
      <c r="MW44">
        <v>129481482.47</v>
      </c>
      <c r="MZ44">
        <v>3004303</v>
      </c>
      <c r="NC44">
        <v>49436947.43</v>
      </c>
      <c r="ND44">
        <v>8330794.0899999999</v>
      </c>
      <c r="NF44">
        <v>41106153.340000004</v>
      </c>
      <c r="NS44">
        <v>9018930.8200000003</v>
      </c>
      <c r="NT44">
        <v>2215761.35</v>
      </c>
      <c r="NU44">
        <v>476442.99</v>
      </c>
      <c r="NV44">
        <v>6326726.4800000004</v>
      </c>
      <c r="QC44">
        <v>100</v>
      </c>
      <c r="QE44">
        <v>3125288.33</v>
      </c>
      <c r="QI44">
        <v>288712.12</v>
      </c>
      <c r="QV44">
        <v>-7937.69</v>
      </c>
      <c r="QX44">
        <v>3406162.76</v>
      </c>
      <c r="QY44">
        <v>515920.53</v>
      </c>
      <c r="RA44">
        <v>2890242.23</v>
      </c>
      <c r="RB44">
        <v>8514596.7899999991</v>
      </c>
      <c r="RC44">
        <v>0</v>
      </c>
      <c r="RI44">
        <v>328652.44</v>
      </c>
      <c r="RL44">
        <v>66690.679999999993</v>
      </c>
      <c r="RP44">
        <v>15468261.539999999</v>
      </c>
      <c r="RQ44">
        <v>6.6824726589002221</v>
      </c>
      <c r="RR44">
        <v>9926799.3100000005</v>
      </c>
      <c r="RS44">
        <v>7888345.7999999998</v>
      </c>
      <c r="RT44">
        <v>568054.07999999996</v>
      </c>
      <c r="RU44">
        <v>1594095.86</v>
      </c>
      <c r="RX44">
        <v>1129662.3700000001</v>
      </c>
      <c r="RZ44">
        <v>15</v>
      </c>
      <c r="SG44">
        <v>41509046.590000004</v>
      </c>
      <c r="SH44">
        <v>8353433.4900000002</v>
      </c>
      <c r="SI44">
        <v>6579103.1699999999</v>
      </c>
      <c r="SJ44">
        <v>33750658.630000003</v>
      </c>
      <c r="SK44">
        <v>31976328.309999999</v>
      </c>
      <c r="SM44">
        <v>1734320</v>
      </c>
      <c r="TI44" t="s">
        <v>915</v>
      </c>
      <c r="TJ44" t="s">
        <v>916</v>
      </c>
      <c r="TK44">
        <v>127931884.95999999</v>
      </c>
      <c r="TL44">
        <v>77751915.349999994</v>
      </c>
      <c r="TM44">
        <v>50179969.609999999</v>
      </c>
      <c r="TN44" t="s">
        <v>917</v>
      </c>
      <c r="TO44">
        <v>86843428.640000001</v>
      </c>
      <c r="TP44">
        <v>47152153.399999999</v>
      </c>
      <c r="TQ44">
        <v>39691275.240000002</v>
      </c>
      <c r="TR44" t="s">
        <v>918</v>
      </c>
      <c r="TS44">
        <v>16699805.41</v>
      </c>
      <c r="TT44">
        <v>11290502.140000001</v>
      </c>
      <c r="TU44">
        <v>5409303.2699999996</v>
      </c>
      <c r="UD44" t="s">
        <v>919</v>
      </c>
      <c r="UE44" t="s">
        <v>788</v>
      </c>
      <c r="UF44">
        <v>86589791.790000007</v>
      </c>
      <c r="UG44">
        <v>52787786.119999997</v>
      </c>
      <c r="UH44">
        <v>33802005.670000002</v>
      </c>
      <c r="UI44" t="s">
        <v>765</v>
      </c>
      <c r="UJ44">
        <v>54084468.530000001</v>
      </c>
      <c r="UK44">
        <v>29776343.949999999</v>
      </c>
      <c r="UL44">
        <v>24308124.579999998</v>
      </c>
      <c r="UM44" t="s">
        <v>763</v>
      </c>
      <c r="UN44">
        <v>51723266.670000002</v>
      </c>
      <c r="UO44">
        <v>31231378.109999999</v>
      </c>
      <c r="UP44">
        <v>20491888.559999999</v>
      </c>
      <c r="UQ44" t="s">
        <v>761</v>
      </c>
      <c r="UR44">
        <v>25466843.989999998</v>
      </c>
      <c r="US44">
        <v>13480726.529999999</v>
      </c>
      <c r="UT44">
        <v>11986117.460000001</v>
      </c>
      <c r="UU44" t="s">
        <v>775</v>
      </c>
      <c r="UV44">
        <v>13610748.029999999</v>
      </c>
      <c r="UW44">
        <v>8918336.1799999997</v>
      </c>
      <c r="UX44">
        <v>4692411.8499999996</v>
      </c>
      <c r="UZ44">
        <v>111193203.95999999</v>
      </c>
      <c r="VA44">
        <v>66.94</v>
      </c>
      <c r="VB44">
        <v>3335796.11</v>
      </c>
      <c r="VC44">
        <v>30927191.949999999</v>
      </c>
      <c r="VD44">
        <v>18.62</v>
      </c>
      <c r="VE44">
        <v>3092719.2</v>
      </c>
      <c r="VF44">
        <v>12919366.25</v>
      </c>
      <c r="VG44">
        <v>7.78</v>
      </c>
      <c r="VH44">
        <v>2583873.25</v>
      </c>
      <c r="VI44">
        <v>7270000.7300000004</v>
      </c>
      <c r="VJ44">
        <v>4.37</v>
      </c>
      <c r="VK44">
        <v>4347197.57</v>
      </c>
      <c r="VL44">
        <v>3786737</v>
      </c>
      <c r="VM44">
        <v>0</v>
      </c>
      <c r="VN44">
        <v>0</v>
      </c>
      <c r="VO44">
        <v>0</v>
      </c>
      <c r="VP44">
        <v>216253476.19999999</v>
      </c>
      <c r="VQ44">
        <v>41887636.219999999</v>
      </c>
      <c r="VR44">
        <v>463022279.27999997</v>
      </c>
      <c r="VT44">
        <v>10500000</v>
      </c>
      <c r="VU44">
        <v>4416646.6900000004</v>
      </c>
      <c r="VV44">
        <v>65000000</v>
      </c>
      <c r="VW44">
        <v>63509152.409999996</v>
      </c>
      <c r="VX44">
        <v>147302926.75999999</v>
      </c>
      <c r="VY44">
        <v>7346734.5300000003</v>
      </c>
      <c r="VZ44">
        <v>176526079.31999999</v>
      </c>
      <c r="WA44">
        <v>39930173.009999998</v>
      </c>
      <c r="WD44">
        <v>6326726.4800000004</v>
      </c>
      <c r="WK44">
        <v>3786737</v>
      </c>
      <c r="WL44">
        <v>149400176.75999999</v>
      </c>
      <c r="WN44">
        <v>3796500.23</v>
      </c>
      <c r="WP44">
        <v>41106153.340000004</v>
      </c>
      <c r="WU44">
        <v>107961251.45999999</v>
      </c>
      <c r="WV44">
        <v>11361037.789999999</v>
      </c>
    </row>
    <row r="45" spans="1:644" x14ac:dyDescent="0.25">
      <c r="A45" t="s">
        <v>732</v>
      </c>
      <c r="B45">
        <v>20200809</v>
      </c>
      <c r="C45">
        <v>20171231</v>
      </c>
      <c r="D45" t="s">
        <v>722</v>
      </c>
      <c r="E45">
        <v>109568139</v>
      </c>
      <c r="F45">
        <v>2341759.2999999998</v>
      </c>
      <c r="G45">
        <v>27440000</v>
      </c>
      <c r="H45">
        <v>129492535.66</v>
      </c>
      <c r="I45">
        <v>7238065.0700000003</v>
      </c>
      <c r="J45">
        <v>44252264.149999999</v>
      </c>
      <c r="M45">
        <v>0</v>
      </c>
      <c r="N45">
        <v>141709576.53</v>
      </c>
      <c r="AA45">
        <v>431848440.50999999</v>
      </c>
      <c r="AD45">
        <v>893890780.22000003</v>
      </c>
      <c r="AK45">
        <v>0</v>
      </c>
      <c r="AL45">
        <v>203966857.25999999</v>
      </c>
      <c r="AM45">
        <v>541363.93999999994</v>
      </c>
      <c r="AN45">
        <v>13750157.07</v>
      </c>
      <c r="AR45">
        <v>5019942.45</v>
      </c>
      <c r="AU45">
        <v>4345038.2</v>
      </c>
      <c r="AV45">
        <v>3860257.58</v>
      </c>
      <c r="AX45">
        <v>2592460.09</v>
      </c>
      <c r="BA45">
        <v>234076076.59</v>
      </c>
      <c r="BX45">
        <v>1127966856.8099999</v>
      </c>
      <c r="BY45">
        <v>190315965.50999999</v>
      </c>
      <c r="CA45">
        <v>437342160</v>
      </c>
      <c r="CB45">
        <v>116406253.98</v>
      </c>
      <c r="CC45">
        <v>38889188.909999996</v>
      </c>
      <c r="CD45">
        <v>10758707.449999999</v>
      </c>
      <c r="CE45">
        <v>12428424.83</v>
      </c>
      <c r="CG45">
        <v>314402.98</v>
      </c>
      <c r="CI45">
        <v>4138653.92</v>
      </c>
      <c r="CX45">
        <v>0</v>
      </c>
      <c r="DA45">
        <v>810593757.58000004</v>
      </c>
      <c r="DD45">
        <v>28758772.940000001</v>
      </c>
      <c r="DH45">
        <v>351263.9</v>
      </c>
      <c r="DM45">
        <v>29110036.84</v>
      </c>
      <c r="EG45">
        <v>839703794.41999996</v>
      </c>
      <c r="EH45">
        <v>197037960</v>
      </c>
      <c r="EK45">
        <v>18249275.079999998</v>
      </c>
      <c r="EL45">
        <v>11754934.91</v>
      </c>
      <c r="EM45">
        <v>55977632.590000004</v>
      </c>
      <c r="EO45">
        <v>-4407365.82</v>
      </c>
      <c r="EV45">
        <v>278612436.75999999</v>
      </c>
      <c r="EW45">
        <v>9650625.6300000008</v>
      </c>
      <c r="EX45">
        <v>288263062.38999999</v>
      </c>
      <c r="FA45">
        <v>1127966856.8099999</v>
      </c>
      <c r="FB45">
        <v>2040130246.6099999</v>
      </c>
      <c r="FC45">
        <v>2040130246.6099999</v>
      </c>
      <c r="FR45">
        <v>1957596125.96</v>
      </c>
      <c r="FS45">
        <v>1754765291.96</v>
      </c>
      <c r="FW45">
        <v>7732559.46</v>
      </c>
      <c r="FX45">
        <v>69182114.769999996</v>
      </c>
      <c r="FY45">
        <v>92810581.650000006</v>
      </c>
      <c r="FZ45">
        <v>16821832.77</v>
      </c>
      <c r="GA45">
        <v>16283745.35</v>
      </c>
      <c r="GL45">
        <v>2341759.2999999998</v>
      </c>
      <c r="GM45">
        <v>-1209.75</v>
      </c>
      <c r="GO45">
        <v>-37465.89</v>
      </c>
      <c r="GQ45">
        <v>26462.080000000002</v>
      </c>
      <c r="GT45">
        <v>84863666.390000001</v>
      </c>
      <c r="GU45">
        <v>162267.04999999999</v>
      </c>
      <c r="GV45">
        <v>40306.03</v>
      </c>
      <c r="GZ45">
        <v>84985627.409999996</v>
      </c>
      <c r="HA45">
        <v>9828638.1899999995</v>
      </c>
      <c r="HE45">
        <v>75156989.219999999</v>
      </c>
      <c r="HF45">
        <v>75156989.219999999</v>
      </c>
      <c r="HH45">
        <v>5432139.6399999997</v>
      </c>
      <c r="HI45">
        <v>69724849.579999998</v>
      </c>
      <c r="HJ45">
        <v>0.35</v>
      </c>
      <c r="HK45">
        <v>0.35</v>
      </c>
      <c r="HL45">
        <v>-2148023.13</v>
      </c>
      <c r="HM45">
        <v>73008966.090000004</v>
      </c>
      <c r="HN45">
        <v>4897241.78</v>
      </c>
      <c r="HO45">
        <v>68111724.310000002</v>
      </c>
      <c r="HP45">
        <v>1302945728.8699999</v>
      </c>
      <c r="HQ45">
        <v>6084881.6500000004</v>
      </c>
      <c r="HR45">
        <v>56189904.32</v>
      </c>
      <c r="IG45">
        <v>1365220514.8399999</v>
      </c>
      <c r="IJ45">
        <v>672202968.27999997</v>
      </c>
      <c r="IK45">
        <v>66134721.460000001</v>
      </c>
      <c r="IL45">
        <v>20162096.920000002</v>
      </c>
      <c r="IM45">
        <v>135996118.46000001</v>
      </c>
      <c r="IU45">
        <v>894495905.12</v>
      </c>
      <c r="IV45">
        <v>470724609.72000003</v>
      </c>
      <c r="IX45">
        <v>225616.44</v>
      </c>
      <c r="JA45">
        <v>14528810.300000001</v>
      </c>
      <c r="JD45">
        <v>14754426.74</v>
      </c>
      <c r="JE45">
        <v>13313060.550000001</v>
      </c>
      <c r="JF45">
        <v>0</v>
      </c>
      <c r="JH45">
        <v>0</v>
      </c>
      <c r="JI45">
        <v>443028810.30000001</v>
      </c>
      <c r="JL45">
        <v>456341870.85000002</v>
      </c>
      <c r="JM45">
        <v>-441587444.11000001</v>
      </c>
      <c r="JN45">
        <v>2102779.0699999998</v>
      </c>
      <c r="JO45">
        <v>2102779.0699999998</v>
      </c>
      <c r="JP45">
        <v>324843260.60000002</v>
      </c>
      <c r="JQ45">
        <v>240690487.80000001</v>
      </c>
      <c r="JR45">
        <v>0</v>
      </c>
      <c r="JU45">
        <v>567636527.47000003</v>
      </c>
      <c r="JV45">
        <v>310838832.48000002</v>
      </c>
      <c r="JW45">
        <v>15435709.5</v>
      </c>
      <c r="JX45">
        <v>0</v>
      </c>
      <c r="JY45">
        <v>219380487.80000001</v>
      </c>
      <c r="KB45">
        <v>545655029.77999997</v>
      </c>
      <c r="KC45">
        <v>21981497.690000001</v>
      </c>
      <c r="KD45">
        <v>-998146.47</v>
      </c>
      <c r="KG45">
        <v>50120516.829999998</v>
      </c>
      <c r="KH45">
        <v>28187500.890000001</v>
      </c>
      <c r="KI45">
        <v>78308017.719999999</v>
      </c>
      <c r="KJ45">
        <v>75156989.219999999</v>
      </c>
      <c r="KK45">
        <v>16283745.35</v>
      </c>
      <c r="KL45">
        <v>38045079.020000003</v>
      </c>
      <c r="KM45">
        <v>186878.04</v>
      </c>
      <c r="KN45">
        <v>1697291.83</v>
      </c>
      <c r="KQ45">
        <v>37465.89</v>
      </c>
      <c r="KS45">
        <v>-2341759.2999999998</v>
      </c>
      <c r="KT45">
        <v>14584342.51</v>
      </c>
      <c r="KU45">
        <v>1209.75</v>
      </c>
      <c r="KV45">
        <v>-1757349.11</v>
      </c>
      <c r="KW45">
        <v>351263.9</v>
      </c>
      <c r="KX45">
        <v>-43536583.109999999</v>
      </c>
      <c r="KY45">
        <v>-74753313.730000004</v>
      </c>
      <c r="KZ45">
        <v>446769349.45999998</v>
      </c>
      <c r="LE45">
        <v>470724609.72000003</v>
      </c>
      <c r="LI45">
        <v>78308017.719999999</v>
      </c>
      <c r="LJ45">
        <v>28187500.890000001</v>
      </c>
      <c r="LO45">
        <v>50120516.829999998</v>
      </c>
      <c r="LP45">
        <v>47740450.869999997</v>
      </c>
      <c r="LQ45">
        <v>69724849.579999998</v>
      </c>
      <c r="LT45">
        <v>5191107.8600000003</v>
      </c>
      <c r="LV45">
        <v>56296560</v>
      </c>
      <c r="LW45">
        <v>55977632.590000004</v>
      </c>
      <c r="MK45" t="s">
        <v>789</v>
      </c>
      <c r="ML45" t="s">
        <v>920</v>
      </c>
      <c r="MN45" t="s">
        <v>751</v>
      </c>
      <c r="MU45">
        <v>62085726.969999999</v>
      </c>
      <c r="MV45">
        <v>29605.8</v>
      </c>
      <c r="MW45">
        <v>78595453.480000004</v>
      </c>
      <c r="MX45">
        <v>3512243.31</v>
      </c>
      <c r="MZ45">
        <v>690958.86</v>
      </c>
      <c r="NC45">
        <v>367739114.48000002</v>
      </c>
      <c r="ND45">
        <v>162354052.28999999</v>
      </c>
      <c r="NE45">
        <v>1418204.93</v>
      </c>
      <c r="NF45">
        <v>203966857.25999999</v>
      </c>
      <c r="NJ45">
        <v>0</v>
      </c>
      <c r="NS45">
        <v>6278721.6699999999</v>
      </c>
      <c r="NT45">
        <v>1258779.22</v>
      </c>
      <c r="NV45">
        <v>5019942.45</v>
      </c>
      <c r="QC45">
        <v>-264292.08</v>
      </c>
      <c r="QE45">
        <v>26462.080000000002</v>
      </c>
      <c r="QP45">
        <v>2567375.7400000002</v>
      </c>
      <c r="QV45">
        <v>121961.02</v>
      </c>
      <c r="QX45">
        <v>2451506.7599999998</v>
      </c>
      <c r="QY45">
        <v>64715.79</v>
      </c>
      <c r="QZ45">
        <v>33084.74</v>
      </c>
      <c r="RA45">
        <v>2353706.23</v>
      </c>
      <c r="RB45">
        <v>11661128.529999999</v>
      </c>
      <c r="RC45">
        <v>3204411.89</v>
      </c>
      <c r="RH45">
        <v>14761905.34</v>
      </c>
      <c r="RI45">
        <v>2200995.27</v>
      </c>
      <c r="RK45">
        <v>3520953.92</v>
      </c>
      <c r="RL45">
        <v>631195.85</v>
      </c>
      <c r="RM45">
        <v>108772.93</v>
      </c>
      <c r="RP45">
        <v>62427113.439999998</v>
      </c>
      <c r="RQ45">
        <v>3.0599572524221208</v>
      </c>
      <c r="RR45">
        <v>8166397.1699999999</v>
      </c>
      <c r="RS45">
        <v>10196519.65</v>
      </c>
      <c r="RT45">
        <v>228849.1</v>
      </c>
      <c r="RU45">
        <v>2513324.61</v>
      </c>
      <c r="RW45">
        <v>1228841.4099999999</v>
      </c>
      <c r="RX45">
        <v>19565713.710000001</v>
      </c>
      <c r="RY45">
        <v>3248003.51</v>
      </c>
      <c r="RZ45">
        <v>15</v>
      </c>
      <c r="SG45">
        <v>71994551.510000005</v>
      </c>
      <c r="SH45">
        <v>10565555.380000001</v>
      </c>
      <c r="SI45">
        <v>5855479.5999999996</v>
      </c>
      <c r="SJ45">
        <v>67488078.719999999</v>
      </c>
      <c r="SK45">
        <v>62778002.939999998</v>
      </c>
      <c r="SM45">
        <v>0</v>
      </c>
      <c r="TI45" t="s">
        <v>921</v>
      </c>
      <c r="TJ45" t="s">
        <v>922</v>
      </c>
      <c r="TK45">
        <v>1510341883.98</v>
      </c>
      <c r="TN45" t="s">
        <v>923</v>
      </c>
      <c r="TO45">
        <v>387795247.70999998</v>
      </c>
      <c r="TR45" t="s">
        <v>794</v>
      </c>
      <c r="TS45">
        <v>111410114.11</v>
      </c>
      <c r="TV45" t="s">
        <v>759</v>
      </c>
      <c r="TW45">
        <v>16759868.08</v>
      </c>
      <c r="TZ45" t="s">
        <v>924</v>
      </c>
      <c r="UA45">
        <v>13823132.73</v>
      </c>
      <c r="UD45" t="s">
        <v>925</v>
      </c>
      <c r="UE45" t="s">
        <v>926</v>
      </c>
      <c r="UF45">
        <v>1755097406.54</v>
      </c>
      <c r="UI45" t="s">
        <v>927</v>
      </c>
      <c r="UJ45">
        <v>285032840.06999999</v>
      </c>
      <c r="UY45">
        <v>285032840.06999999</v>
      </c>
      <c r="UZ45">
        <v>126282420.93000001</v>
      </c>
      <c r="VA45">
        <v>87.58</v>
      </c>
      <c r="VB45">
        <v>6314121.0499999998</v>
      </c>
      <c r="VC45">
        <v>9404060.8000000007</v>
      </c>
      <c r="VD45">
        <v>6.52</v>
      </c>
      <c r="VE45">
        <v>940406.08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7448340.0899999999</v>
      </c>
      <c r="VN45">
        <v>0</v>
      </c>
      <c r="VO45">
        <v>0</v>
      </c>
      <c r="VP45">
        <v>1917739784.73</v>
      </c>
      <c r="VQ45">
        <v>51911078.57</v>
      </c>
      <c r="VR45">
        <v>1052228352.14</v>
      </c>
      <c r="VS45">
        <v>443028810.30000001</v>
      </c>
      <c r="VT45">
        <v>1608022.64</v>
      </c>
      <c r="VU45">
        <v>30916458.699999999</v>
      </c>
      <c r="VV45">
        <v>300000</v>
      </c>
      <c r="VW45">
        <v>89441754.769999996</v>
      </c>
      <c r="VX45">
        <v>97801892.040000007</v>
      </c>
      <c r="VY45">
        <v>40743894.729999997</v>
      </c>
      <c r="VZ45">
        <v>127883393.18000001</v>
      </c>
      <c r="WA45">
        <v>176184900.53</v>
      </c>
      <c r="WB45">
        <v>13750157.07</v>
      </c>
      <c r="WD45">
        <v>5008519.12</v>
      </c>
      <c r="WK45">
        <v>7448340.0899999999</v>
      </c>
      <c r="WL45">
        <v>156932535.66</v>
      </c>
      <c r="WN45">
        <v>7238065.0700000003</v>
      </c>
      <c r="WP45">
        <v>203966857.25999999</v>
      </c>
      <c r="WQ45">
        <v>14291521.01</v>
      </c>
      <c r="WU45">
        <v>553748413.98000002</v>
      </c>
      <c r="WV45">
        <v>4453056.9000000004</v>
      </c>
      <c r="WZ45">
        <v>28758772.940000001</v>
      </c>
    </row>
    <row r="46" spans="1:644" x14ac:dyDescent="0.25">
      <c r="A46" t="s">
        <v>733</v>
      </c>
      <c r="B46">
        <v>20200809</v>
      </c>
      <c r="C46">
        <v>20171231</v>
      </c>
      <c r="D46" t="s">
        <v>723</v>
      </c>
      <c r="MU46">
        <v>0</v>
      </c>
      <c r="MW46">
        <v>0</v>
      </c>
      <c r="MZ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WK46">
        <v>0</v>
      </c>
    </row>
    <row r="47" spans="1:644" x14ac:dyDescent="0.25">
      <c r="A47" t="s">
        <v>734</v>
      </c>
      <c r="B47">
        <v>20200809</v>
      </c>
      <c r="C47">
        <v>20171231</v>
      </c>
      <c r="D47" t="s">
        <v>724</v>
      </c>
      <c r="MU47">
        <v>0</v>
      </c>
      <c r="MW47">
        <v>0</v>
      </c>
      <c r="MX47">
        <v>0</v>
      </c>
      <c r="MZ47">
        <v>0</v>
      </c>
      <c r="RZ47">
        <v>15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WK47">
        <v>0</v>
      </c>
    </row>
    <row r="48" spans="1:644" x14ac:dyDescent="0.25">
      <c r="A48" t="s">
        <v>735</v>
      </c>
      <c r="B48">
        <v>20200809</v>
      </c>
      <c r="C48">
        <v>20171231</v>
      </c>
      <c r="D48" t="s">
        <v>725</v>
      </c>
      <c r="MU48">
        <v>0</v>
      </c>
      <c r="MW48">
        <v>0</v>
      </c>
      <c r="MZ48">
        <v>0</v>
      </c>
      <c r="RZ48">
        <v>25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WK48">
        <v>0</v>
      </c>
    </row>
    <row r="49" spans="1:696" x14ac:dyDescent="0.25">
      <c r="A49" t="s">
        <v>736</v>
      </c>
      <c r="B49">
        <v>20200809</v>
      </c>
      <c r="C49">
        <v>20171231</v>
      </c>
      <c r="D49" t="s">
        <v>726</v>
      </c>
      <c r="MU49">
        <v>0</v>
      </c>
      <c r="MV49">
        <v>0</v>
      </c>
      <c r="MW49">
        <v>0</v>
      </c>
      <c r="MZ49">
        <v>0</v>
      </c>
      <c r="RZ49">
        <v>10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WK49">
        <v>0</v>
      </c>
    </row>
    <row r="50" spans="1:696" x14ac:dyDescent="0.25">
      <c r="A50" t="s">
        <v>737</v>
      </c>
      <c r="B50">
        <v>20200809</v>
      </c>
      <c r="C50">
        <v>20171231</v>
      </c>
      <c r="D50" t="s">
        <v>727</v>
      </c>
      <c r="E50">
        <v>65619923.670000002</v>
      </c>
      <c r="G50">
        <v>68537193.689999998</v>
      </c>
      <c r="H50">
        <v>113793612.01000001</v>
      </c>
      <c r="I50">
        <v>425211.71</v>
      </c>
      <c r="J50">
        <v>3788569.87</v>
      </c>
      <c r="N50">
        <v>44004416.390000001</v>
      </c>
      <c r="AA50">
        <v>274608</v>
      </c>
      <c r="AD50">
        <v>296443535.33999997</v>
      </c>
      <c r="AL50">
        <v>43054728.799999997</v>
      </c>
      <c r="AR50">
        <v>9594146.9399999995</v>
      </c>
      <c r="AU50">
        <v>927195.61</v>
      </c>
      <c r="AV50">
        <v>1299117.1399999999</v>
      </c>
      <c r="AX50">
        <v>819615.38</v>
      </c>
      <c r="BA50">
        <v>55694803.869999997</v>
      </c>
      <c r="BX50">
        <v>352138339.20999998</v>
      </c>
      <c r="CA50">
        <v>16888119</v>
      </c>
      <c r="CB50">
        <v>86323334.730000004</v>
      </c>
      <c r="CC50">
        <v>1441141.17</v>
      </c>
      <c r="CD50">
        <v>4164617.57</v>
      </c>
      <c r="CE50">
        <v>1394699.25</v>
      </c>
      <c r="CI50">
        <v>282251.75</v>
      </c>
      <c r="CX50">
        <v>27249275.600000001</v>
      </c>
      <c r="DA50">
        <v>137958239.06999999</v>
      </c>
      <c r="ED50">
        <v>214800</v>
      </c>
      <c r="EG50">
        <v>137958239.06999999</v>
      </c>
      <c r="EH50">
        <v>48000000</v>
      </c>
      <c r="EK50">
        <v>24518227.719999999</v>
      </c>
      <c r="EL50">
        <v>17170878.27</v>
      </c>
      <c r="EM50">
        <v>124936926.64</v>
      </c>
      <c r="EO50">
        <v>-445932.49</v>
      </c>
      <c r="EV50">
        <v>214180100.13999999</v>
      </c>
      <c r="EX50">
        <v>214180100.13999999</v>
      </c>
      <c r="FA50">
        <v>352138339.20999998</v>
      </c>
      <c r="FB50">
        <v>295021582.67000002</v>
      </c>
      <c r="FC50">
        <v>295021582.67000002</v>
      </c>
      <c r="FL50">
        <v>0.68</v>
      </c>
      <c r="FR50">
        <v>259022392.86000001</v>
      </c>
      <c r="FS50">
        <v>226517837.09999999</v>
      </c>
      <c r="FW50">
        <v>1931802.41</v>
      </c>
      <c r="FX50">
        <v>7010284.6399999997</v>
      </c>
      <c r="FY50">
        <v>7429090.3899999997</v>
      </c>
      <c r="FZ50">
        <v>2475606.77</v>
      </c>
      <c r="GM50">
        <v>1615623.01</v>
      </c>
      <c r="GP50">
        <v>-2209473.9700000002</v>
      </c>
      <c r="GQ50">
        <v>2268057.69</v>
      </c>
      <c r="GT50">
        <v>37673396.539999999</v>
      </c>
      <c r="GU50">
        <v>5563.76</v>
      </c>
      <c r="GV50">
        <v>90609.2</v>
      </c>
      <c r="GZ50">
        <v>37588351.100000001</v>
      </c>
      <c r="HA50">
        <v>5082952.4400000004</v>
      </c>
      <c r="HE50">
        <v>32505398.66</v>
      </c>
      <c r="HF50">
        <v>32505398.66</v>
      </c>
      <c r="HI50">
        <v>32505398.66</v>
      </c>
      <c r="HJ50">
        <v>0.68</v>
      </c>
      <c r="HK50">
        <v>0.68</v>
      </c>
      <c r="HL50">
        <v>-445932.49</v>
      </c>
      <c r="HM50">
        <v>32059466.170000002</v>
      </c>
      <c r="HO50">
        <v>32059466.170000002</v>
      </c>
      <c r="HP50">
        <v>187218033.13999999</v>
      </c>
      <c r="HQ50">
        <v>5470991.7699999996</v>
      </c>
      <c r="HR50">
        <v>18719340.52</v>
      </c>
      <c r="IG50">
        <v>211408365.43000001</v>
      </c>
      <c r="IJ50">
        <v>142588845.22999999</v>
      </c>
      <c r="IK50">
        <v>31036296</v>
      </c>
      <c r="IL50">
        <v>11712650.050000001</v>
      </c>
      <c r="IM50">
        <v>20811528.43</v>
      </c>
      <c r="IU50">
        <v>206149319.71000001</v>
      </c>
      <c r="IV50">
        <v>5259045.72</v>
      </c>
      <c r="JA50">
        <v>110395463.01000001</v>
      </c>
      <c r="JD50">
        <v>110395463.01000001</v>
      </c>
      <c r="JE50">
        <v>6583863.2599999998</v>
      </c>
      <c r="JI50">
        <v>64279840</v>
      </c>
      <c r="JL50">
        <v>70863703.260000005</v>
      </c>
      <c r="JM50">
        <v>39531759.75</v>
      </c>
      <c r="JW50">
        <v>10000000</v>
      </c>
      <c r="KB50">
        <v>10000000</v>
      </c>
      <c r="KC50">
        <v>-10000000</v>
      </c>
      <c r="KD50">
        <v>-1708493.94</v>
      </c>
      <c r="KG50">
        <v>33082311.530000001</v>
      </c>
      <c r="KH50">
        <v>28602647.550000001</v>
      </c>
      <c r="KI50">
        <v>61684959.079999998</v>
      </c>
      <c r="KJ50">
        <v>32505398.66</v>
      </c>
      <c r="KK50">
        <v>2209473.9700000002</v>
      </c>
      <c r="KL50">
        <v>4843655.33</v>
      </c>
      <c r="KM50">
        <v>227101.14</v>
      </c>
      <c r="KN50">
        <v>31199.54</v>
      </c>
      <c r="KR50">
        <v>1978.43</v>
      </c>
      <c r="KS50">
        <v>214800</v>
      </c>
      <c r="KT50">
        <v>1273143.96</v>
      </c>
      <c r="KU50">
        <v>-1615623.01</v>
      </c>
      <c r="KV50">
        <v>-324320.03000000003</v>
      </c>
      <c r="KX50">
        <v>-23585931.059999999</v>
      </c>
      <c r="KY50">
        <v>-22872808.57</v>
      </c>
      <c r="KZ50">
        <v>12350977.359999999</v>
      </c>
      <c r="LE50">
        <v>5259045.72</v>
      </c>
      <c r="LI50">
        <v>61684959.079999998</v>
      </c>
      <c r="LJ50">
        <v>28602647.550000001</v>
      </c>
      <c r="LO50">
        <v>33082311.530000001</v>
      </c>
      <c r="MU50">
        <v>0</v>
      </c>
      <c r="MV50">
        <v>0</v>
      </c>
      <c r="MW50">
        <v>0</v>
      </c>
      <c r="MZ50">
        <v>0</v>
      </c>
      <c r="RP50">
        <v>13442971.550000001</v>
      </c>
      <c r="RQ50">
        <v>4.5566061399097029</v>
      </c>
      <c r="RZ50">
        <v>15</v>
      </c>
      <c r="TI50" t="s">
        <v>928</v>
      </c>
      <c r="TJ50" t="s">
        <v>836</v>
      </c>
      <c r="TK50">
        <v>219437719.00999999</v>
      </c>
      <c r="TL50">
        <v>167958304.58000001</v>
      </c>
      <c r="TM50">
        <v>51479414.43</v>
      </c>
      <c r="TN50" t="s">
        <v>837</v>
      </c>
      <c r="TO50">
        <v>69411220.200000003</v>
      </c>
      <c r="TP50">
        <v>53557860.869999997</v>
      </c>
      <c r="TQ50">
        <v>15853359.33</v>
      </c>
      <c r="TR50" t="s">
        <v>838</v>
      </c>
      <c r="TS50">
        <v>5969652.1200000001</v>
      </c>
      <c r="TT50">
        <v>4994179.51</v>
      </c>
      <c r="TU50">
        <v>975472.61</v>
      </c>
      <c r="TV50" t="s">
        <v>759</v>
      </c>
      <c r="TW50">
        <v>202991.34</v>
      </c>
      <c r="TX50">
        <v>7492.14</v>
      </c>
      <c r="TY50">
        <v>195499.2</v>
      </c>
      <c r="UD50" t="s">
        <v>929</v>
      </c>
      <c r="UE50" t="s">
        <v>831</v>
      </c>
      <c r="UF50">
        <v>214754100</v>
      </c>
      <c r="UI50" t="s">
        <v>816</v>
      </c>
      <c r="UJ50">
        <v>80064500</v>
      </c>
      <c r="UM50" t="s">
        <v>817</v>
      </c>
      <c r="UN50">
        <v>202982.67</v>
      </c>
      <c r="UY50">
        <v>80064500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344051873.47000003</v>
      </c>
      <c r="VQ50">
        <v>30853609.809999999</v>
      </c>
      <c r="VR50">
        <v>355308352.81</v>
      </c>
      <c r="VS50">
        <v>64279840</v>
      </c>
      <c r="VT50">
        <v>20363500</v>
      </c>
      <c r="VU50">
        <v>204167.11</v>
      </c>
      <c r="VV50">
        <v>10213500</v>
      </c>
      <c r="VW50">
        <v>59255389.399999999</v>
      </c>
      <c r="VX50">
        <v>121010936.56999999</v>
      </c>
      <c r="VY50">
        <v>3276255.64</v>
      </c>
      <c r="VZ50">
        <v>33578565.520000003</v>
      </c>
      <c r="WA50">
        <v>37744340.759999998</v>
      </c>
      <c r="WD50">
        <v>9194835.4100000001</v>
      </c>
      <c r="WI50">
        <v>13442971.550000001</v>
      </c>
      <c r="WK50">
        <v>0</v>
      </c>
      <c r="WL50">
        <v>182330805.69999999</v>
      </c>
      <c r="WN50">
        <v>425211.71</v>
      </c>
      <c r="WP50">
        <v>43054728.799999997</v>
      </c>
      <c r="WU50">
        <v>103211453.73</v>
      </c>
      <c r="WV50">
        <v>282251.75</v>
      </c>
      <c r="XT50">
        <v>211631.7</v>
      </c>
      <c r="XU50">
        <v>214800</v>
      </c>
    </row>
    <row r="51" spans="1:696" ht="14.4" thickBot="1" x14ac:dyDescent="0.3">
      <c r="A51" t="s">
        <v>738</v>
      </c>
      <c r="B51">
        <v>20200809</v>
      </c>
      <c r="C51">
        <v>20171231</v>
      </c>
      <c r="D51" t="s">
        <v>728</v>
      </c>
    </row>
    <row r="52" spans="1:696" ht="14.4" thickBot="1" x14ac:dyDescent="0.3">
      <c r="A52" s="33"/>
      <c r="D52" s="33"/>
      <c r="MT52" s="34"/>
    </row>
    <row r="53" spans="1:696" ht="14.4" thickBot="1" x14ac:dyDescent="0.3">
      <c r="A53" s="33"/>
      <c r="D53" s="33"/>
      <c r="MT53" s="34"/>
    </row>
    <row r="54" spans="1:696" ht="14.4" thickBot="1" x14ac:dyDescent="0.3">
      <c r="A54" s="33"/>
      <c r="D54" s="33"/>
      <c r="MT54" s="34"/>
    </row>
    <row r="55" spans="1:696" ht="14.4" thickBot="1" x14ac:dyDescent="0.3">
      <c r="A55" s="33"/>
      <c r="D55" s="33"/>
      <c r="MT55" s="34"/>
    </row>
    <row r="56" spans="1:696" ht="14.4" thickBot="1" x14ac:dyDescent="0.3">
      <c r="A56" s="33"/>
      <c r="D56" s="33"/>
      <c r="MT56" s="34"/>
    </row>
    <row r="57" spans="1:696" ht="14.4" thickBot="1" x14ac:dyDescent="0.3">
      <c r="A57" s="33"/>
      <c r="D57" s="33"/>
      <c r="MT57" s="34"/>
    </row>
    <row r="58" spans="1:696" ht="14.4" thickBot="1" x14ac:dyDescent="0.3">
      <c r="A58" s="33"/>
      <c r="D58" s="33"/>
      <c r="MT58" s="34"/>
    </row>
    <row r="59" spans="1:696" ht="14.4" thickBot="1" x14ac:dyDescent="0.3">
      <c r="A59" s="33"/>
      <c r="D59" s="33"/>
      <c r="MT59" s="34"/>
      <c r="XZ59" s="10"/>
      <c r="YD59" s="10"/>
      <c r="YR59" s="10"/>
      <c r="ZK59" s="10"/>
      <c r="ZR59" s="10"/>
      <c r="ZS59" s="31"/>
      <c r="ZT59" s="31"/>
    </row>
    <row r="60" spans="1:696" ht="14.4" thickBot="1" x14ac:dyDescent="0.3">
      <c r="A60" s="33"/>
      <c r="D60" s="33"/>
      <c r="MT60" s="34"/>
      <c r="XZ60" s="10"/>
      <c r="YD60" s="10"/>
      <c r="YR60" s="10"/>
      <c r="YT60" s="31"/>
      <c r="ZK60" s="10"/>
      <c r="ZR60" s="10"/>
      <c r="ZS60" s="31"/>
      <c r="ZT60" s="31"/>
    </row>
    <row r="61" spans="1:696" ht="14.4" thickBot="1" x14ac:dyDescent="0.3">
      <c r="A61" s="33"/>
      <c r="D61" s="33"/>
      <c r="MT61" s="34"/>
      <c r="XZ61" s="10"/>
      <c r="YD61" s="10"/>
      <c r="YR61" s="10"/>
      <c r="YT61" s="31"/>
      <c r="YW61" s="31"/>
      <c r="YZ61" s="31"/>
      <c r="ZK61" s="10"/>
      <c r="ZR61" s="10"/>
      <c r="ZS61" s="31"/>
      <c r="ZT61" s="31"/>
    </row>
    <row r="62" spans="1:696" ht="14.4" thickBot="1" x14ac:dyDescent="0.3">
      <c r="A62" s="7"/>
      <c r="D62" s="6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3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3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3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3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3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3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3"/>
      <c r="EV62" s="22"/>
      <c r="EW62" s="22"/>
      <c r="EX62" s="22"/>
      <c r="EY62" s="22"/>
      <c r="EZ62" s="23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3"/>
      <c r="GT62" s="22"/>
      <c r="GU62" s="22"/>
      <c r="GV62" s="22"/>
      <c r="GW62" s="22"/>
      <c r="GX62" s="22"/>
      <c r="GY62" s="23"/>
      <c r="GZ62" s="22"/>
      <c r="HA62" s="22"/>
      <c r="HB62" s="22"/>
      <c r="HC62" s="22"/>
      <c r="HD62" s="23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3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3"/>
      <c r="IU62" s="22"/>
      <c r="IV62" s="22"/>
      <c r="IW62" s="22"/>
      <c r="IX62" s="22"/>
      <c r="IY62" s="22"/>
      <c r="IZ62" s="22"/>
      <c r="JA62" s="22"/>
      <c r="JB62" s="22"/>
      <c r="JC62" s="23"/>
      <c r="JD62" s="22"/>
      <c r="JE62" s="22"/>
      <c r="JF62" s="22"/>
      <c r="JG62" s="22"/>
      <c r="JH62" s="22"/>
      <c r="JI62" s="22"/>
      <c r="JJ62" s="22"/>
      <c r="JK62" s="23"/>
      <c r="JL62" s="22"/>
      <c r="JM62" s="22"/>
      <c r="JN62" s="22"/>
      <c r="JO62" s="22"/>
      <c r="JP62" s="22"/>
      <c r="JQ62" s="22"/>
      <c r="JR62" s="22"/>
      <c r="JS62" s="22"/>
      <c r="JT62" s="23"/>
      <c r="JU62" s="22"/>
      <c r="JV62" s="22"/>
      <c r="JW62" s="22"/>
      <c r="JX62" s="22"/>
      <c r="JY62" s="22"/>
      <c r="JZ62" s="22"/>
      <c r="KA62" s="23"/>
      <c r="KB62" s="22"/>
      <c r="KC62" s="22"/>
      <c r="KD62" s="22"/>
      <c r="KE62" s="22"/>
      <c r="KF62" s="23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  <c r="KY62" s="22"/>
      <c r="KZ62" s="22"/>
      <c r="LA62" s="22"/>
      <c r="LB62" s="22"/>
      <c r="LC62" s="22"/>
      <c r="LD62" s="23"/>
      <c r="LE62" s="22"/>
      <c r="LF62" s="22"/>
      <c r="LG62" s="22"/>
      <c r="LH62" s="22"/>
      <c r="LI62" s="22"/>
      <c r="LJ62" s="22"/>
      <c r="LK62" s="22"/>
      <c r="LL62" s="22"/>
      <c r="LM62" s="22"/>
      <c r="LN62" s="23"/>
      <c r="LO62" s="22"/>
      <c r="LP62" s="22"/>
      <c r="LQ62" s="22"/>
      <c r="LR62" s="22"/>
      <c r="LS62" s="22"/>
      <c r="LT62" s="22"/>
      <c r="LU62" s="22"/>
      <c r="LV62" s="22"/>
      <c r="LW62" s="22"/>
      <c r="LX62" s="22"/>
      <c r="LY62" s="22"/>
      <c r="LZ62" s="22"/>
      <c r="MA62" s="22"/>
      <c r="MB62" s="22"/>
      <c r="MC62" s="22"/>
      <c r="MD62" s="22"/>
      <c r="ME62" s="22"/>
      <c r="MF62" s="22"/>
      <c r="MG62" s="22"/>
      <c r="MH62" s="22"/>
      <c r="MI62" s="22"/>
      <c r="MJ62" s="22"/>
      <c r="MK62" s="25"/>
      <c r="ML62" s="25"/>
      <c r="MM62" s="22"/>
      <c r="MN62" s="25"/>
      <c r="MO62" s="23"/>
      <c r="MP62" s="23"/>
      <c r="MQ62" s="23"/>
      <c r="MR62" s="23"/>
      <c r="MS62" s="23"/>
      <c r="MT62" s="26"/>
      <c r="MU62" s="22"/>
      <c r="MV62" s="22"/>
      <c r="MW62" s="22"/>
      <c r="MX62" s="22"/>
      <c r="MY62" s="22"/>
      <c r="MZ62" s="22"/>
      <c r="NA62" s="22"/>
      <c r="NB62" s="22"/>
      <c r="NC62" s="22"/>
      <c r="ND62" s="22"/>
      <c r="NE62" s="22"/>
      <c r="NF62" s="22"/>
      <c r="NG62" s="22"/>
      <c r="NH62" s="22"/>
      <c r="NI62" s="22"/>
      <c r="NJ62" s="22"/>
      <c r="NK62" s="22"/>
      <c r="NL62" s="22"/>
      <c r="NM62" s="22"/>
      <c r="NN62" s="22"/>
      <c r="NO62" s="22"/>
      <c r="NP62" s="22"/>
      <c r="NQ62" s="22"/>
      <c r="NR62" s="22"/>
      <c r="NS62" s="22"/>
      <c r="NT62" s="22"/>
      <c r="NU62" s="22"/>
      <c r="NV62" s="22"/>
      <c r="NW62" s="22"/>
      <c r="NX62" s="22"/>
      <c r="NY62" s="22"/>
      <c r="NZ62" s="22"/>
      <c r="OA62" s="22"/>
      <c r="OB62" s="22"/>
      <c r="OC62" s="22"/>
      <c r="OD62" s="22"/>
      <c r="OE62" s="22"/>
      <c r="OF62" s="22"/>
      <c r="OG62" s="22"/>
      <c r="OH62" s="22"/>
      <c r="OI62" s="22"/>
      <c r="OJ62" s="22"/>
      <c r="OK62" s="22"/>
      <c r="OL62" s="22"/>
      <c r="OM62" s="22"/>
      <c r="ON62" s="22"/>
      <c r="OO62" s="22"/>
      <c r="OP62" s="22"/>
      <c r="OQ62" s="22"/>
      <c r="OR62" s="22"/>
      <c r="OS62" s="22"/>
      <c r="OT62" s="22"/>
      <c r="OU62" s="22"/>
      <c r="OV62" s="22"/>
      <c r="OW62" s="22"/>
      <c r="OX62" s="22"/>
      <c r="OY62" s="22"/>
      <c r="OZ62" s="22"/>
      <c r="PA62" s="22"/>
      <c r="PB62" s="22"/>
      <c r="PC62" s="22"/>
      <c r="PD62" s="22"/>
      <c r="PE62" s="22"/>
      <c r="PF62" s="22"/>
      <c r="PG62" s="22"/>
      <c r="PH62" s="22"/>
      <c r="PI62" s="22"/>
      <c r="PJ62" s="22"/>
      <c r="PK62" s="22"/>
      <c r="PL62" s="22"/>
      <c r="PM62" s="22"/>
      <c r="PN62" s="22"/>
      <c r="PO62" s="22"/>
      <c r="PP62" s="22"/>
      <c r="PQ62" s="22"/>
      <c r="PR62" s="22"/>
      <c r="PS62" s="22"/>
      <c r="PT62" s="22"/>
      <c r="PU62" s="22"/>
      <c r="PV62" s="22"/>
      <c r="PW62" s="22"/>
      <c r="PX62" s="22"/>
      <c r="PY62" s="22"/>
      <c r="PZ62" s="22"/>
      <c r="QA62" s="22"/>
      <c r="QB62" s="22"/>
      <c r="QC62" s="22"/>
      <c r="QD62" s="22"/>
      <c r="QE62" s="22"/>
      <c r="QF62" s="22"/>
      <c r="QG62" s="22"/>
      <c r="QH62" s="22"/>
      <c r="QI62" s="22"/>
      <c r="QJ62" s="22"/>
      <c r="QK62" s="22"/>
      <c r="QL62" s="22"/>
      <c r="QM62" s="22"/>
      <c r="QN62" s="22"/>
      <c r="QO62" s="22"/>
      <c r="QP62" s="22"/>
      <c r="QQ62" s="22"/>
      <c r="QR62" s="22"/>
      <c r="QS62" s="22"/>
      <c r="QT62" s="22"/>
      <c r="QU62" s="22"/>
      <c r="QV62" s="22"/>
      <c r="QW62" s="22"/>
      <c r="QX62" s="22"/>
      <c r="QY62" s="22"/>
      <c r="QZ62" s="22"/>
      <c r="RA62" s="22"/>
      <c r="RB62" s="22"/>
      <c r="RC62" s="22"/>
      <c r="RD62" s="22"/>
      <c r="RE62" s="22"/>
      <c r="RF62" s="22"/>
      <c r="RG62" s="22"/>
      <c r="RH62" s="22"/>
      <c r="RI62" s="22"/>
      <c r="RJ62" s="22"/>
      <c r="RK62" s="22"/>
      <c r="RL62" s="22"/>
      <c r="RM62" s="22"/>
      <c r="RN62" s="22"/>
      <c r="RO62" s="22"/>
      <c r="RP62" s="22"/>
      <c r="RQ62" s="22"/>
      <c r="RR62" s="22"/>
      <c r="RS62" s="22"/>
      <c r="RT62" s="22"/>
      <c r="RU62" s="22"/>
      <c r="RV62" s="22"/>
      <c r="RW62" s="22"/>
      <c r="RX62" s="22"/>
      <c r="RY62" s="22"/>
      <c r="RZ62" s="22"/>
      <c r="SA62" s="22"/>
      <c r="SB62" s="22"/>
      <c r="SC62" s="22"/>
      <c r="SD62" s="22"/>
      <c r="SE62" s="22"/>
      <c r="SF62" s="22"/>
      <c r="SG62" s="22"/>
      <c r="SH62" s="22"/>
      <c r="SI62" s="22"/>
      <c r="SJ62" s="22"/>
      <c r="SK62" s="22"/>
      <c r="SL62" s="22"/>
      <c r="SM62" s="22"/>
      <c r="SN62" s="29"/>
      <c r="SO62" s="29"/>
      <c r="SP62" s="5"/>
      <c r="SQ62" s="5"/>
      <c r="SR62" s="5"/>
      <c r="SS62" s="29"/>
      <c r="ST62" s="5"/>
      <c r="SU62" s="5"/>
      <c r="SV62" s="5"/>
      <c r="SW62" s="29"/>
      <c r="SX62" s="5"/>
      <c r="SY62" s="5"/>
      <c r="SZ62" s="5"/>
      <c r="TA62" s="29"/>
      <c r="TB62" s="5"/>
      <c r="TC62" s="5"/>
      <c r="TD62" s="5"/>
      <c r="TE62" s="29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30"/>
      <c r="VQ62" s="30"/>
      <c r="VR62" s="30"/>
      <c r="VS62" s="30"/>
      <c r="VT62" s="30"/>
      <c r="VU62" s="30"/>
      <c r="VV62" s="30"/>
      <c r="VW62" s="30"/>
      <c r="VX62" s="30"/>
      <c r="VY62" s="30"/>
      <c r="VZ62" s="30"/>
      <c r="WA62" s="30"/>
      <c r="WB62" s="30"/>
      <c r="WC62" s="30"/>
      <c r="WD62" s="30"/>
      <c r="WE62" s="30"/>
      <c r="WF62" s="30"/>
      <c r="WG62" s="30"/>
      <c r="WH62" s="30"/>
      <c r="WI62" s="30"/>
      <c r="WJ62" s="30"/>
      <c r="WK62" s="30"/>
      <c r="WL62" s="30"/>
      <c r="WM62" s="30"/>
      <c r="WN62" s="30"/>
      <c r="WO62" s="30"/>
      <c r="WP62" s="30"/>
      <c r="WQ62" s="30"/>
      <c r="WR62" s="30"/>
      <c r="WS62" s="30"/>
      <c r="WT62" s="30"/>
      <c r="WU62" s="30"/>
      <c r="WV62" s="30"/>
      <c r="WW62" s="30"/>
      <c r="WX62" s="30"/>
      <c r="WY62" s="30"/>
      <c r="WZ62" s="30"/>
      <c r="XA62" s="30"/>
      <c r="XB62" s="30"/>
      <c r="XC62" s="30"/>
      <c r="XD62" s="30"/>
      <c r="XE62" s="30"/>
      <c r="XF62" s="30"/>
      <c r="XG62" s="30"/>
      <c r="XH62" s="30"/>
      <c r="XI62" s="30"/>
      <c r="XJ62" s="30"/>
      <c r="XK62" s="30"/>
      <c r="XL62" s="30"/>
      <c r="XM62" s="30"/>
      <c r="XN62" s="30"/>
      <c r="XO62" s="30"/>
      <c r="XP62" s="30"/>
      <c r="XQ62" s="30"/>
      <c r="XR62" s="30"/>
      <c r="XS62" s="30"/>
      <c r="XT62" s="30"/>
      <c r="XU62" s="30"/>
      <c r="XV62" s="30"/>
      <c r="XW62" s="30"/>
      <c r="XX62" s="30"/>
    </row>
    <row r="63" spans="1:696" ht="14.4" thickBot="1" x14ac:dyDescent="0.3">
      <c r="A63" s="7"/>
      <c r="D63" s="6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3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3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3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3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3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3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3"/>
      <c r="EV63" s="22"/>
      <c r="EW63" s="22"/>
      <c r="EX63" s="22"/>
      <c r="EY63" s="22"/>
      <c r="EZ63" s="23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3"/>
      <c r="GT63" s="22"/>
      <c r="GU63" s="22"/>
      <c r="GV63" s="22"/>
      <c r="GW63" s="22"/>
      <c r="GX63" s="22"/>
      <c r="GY63" s="23"/>
      <c r="GZ63" s="22"/>
      <c r="HA63" s="22"/>
      <c r="HB63" s="22"/>
      <c r="HC63" s="22"/>
      <c r="HD63" s="23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3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3"/>
      <c r="IU63" s="22"/>
      <c r="IV63" s="22"/>
      <c r="IW63" s="22"/>
      <c r="IX63" s="22"/>
      <c r="IY63" s="22"/>
      <c r="IZ63" s="22"/>
      <c r="JA63" s="22"/>
      <c r="JB63" s="22"/>
      <c r="JC63" s="23"/>
      <c r="JD63" s="22"/>
      <c r="JE63" s="22"/>
      <c r="JF63" s="22"/>
      <c r="JG63" s="22"/>
      <c r="JH63" s="22"/>
      <c r="JI63" s="22"/>
      <c r="JJ63" s="22"/>
      <c r="JK63" s="23"/>
      <c r="JL63" s="22"/>
      <c r="JM63" s="22"/>
      <c r="JN63" s="22"/>
      <c r="JO63" s="22"/>
      <c r="JP63" s="22"/>
      <c r="JQ63" s="22"/>
      <c r="JR63" s="22"/>
      <c r="JS63" s="22"/>
      <c r="JT63" s="23"/>
      <c r="JU63" s="22"/>
      <c r="JV63" s="22"/>
      <c r="JW63" s="22"/>
      <c r="JX63" s="22"/>
      <c r="JY63" s="22"/>
      <c r="JZ63" s="22"/>
      <c r="KA63" s="23"/>
      <c r="KB63" s="22"/>
      <c r="KC63" s="22"/>
      <c r="KD63" s="22"/>
      <c r="KE63" s="22"/>
      <c r="KF63" s="23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  <c r="KY63" s="22"/>
      <c r="KZ63" s="22"/>
      <c r="LA63" s="22"/>
      <c r="LB63" s="22"/>
      <c r="LC63" s="22"/>
      <c r="LD63" s="23"/>
      <c r="LE63" s="22"/>
      <c r="LF63" s="22"/>
      <c r="LG63" s="22"/>
      <c r="LH63" s="22"/>
      <c r="LI63" s="22"/>
      <c r="LJ63" s="22"/>
      <c r="LK63" s="22"/>
      <c r="LL63" s="22"/>
      <c r="LM63" s="22"/>
      <c r="LN63" s="23"/>
      <c r="LO63" s="22"/>
      <c r="LP63" s="22"/>
      <c r="LQ63" s="22"/>
      <c r="LR63" s="22"/>
      <c r="LS63" s="22"/>
      <c r="LT63" s="22"/>
      <c r="LU63" s="22"/>
      <c r="LV63" s="22"/>
      <c r="LW63" s="22"/>
      <c r="LX63" s="22"/>
      <c r="LY63" s="22"/>
      <c r="LZ63" s="22"/>
      <c r="MA63" s="22"/>
      <c r="MB63" s="22"/>
      <c r="MC63" s="22"/>
      <c r="MD63" s="22"/>
      <c r="ME63" s="22"/>
      <c r="MF63" s="22"/>
      <c r="MG63" s="22"/>
      <c r="MH63" s="22"/>
      <c r="MI63" s="22"/>
      <c r="MJ63" s="22"/>
      <c r="MK63" s="25"/>
      <c r="ML63" s="25"/>
      <c r="MM63" s="22"/>
      <c r="MN63" s="25"/>
      <c r="MO63" s="23"/>
      <c r="MP63" s="23"/>
      <c r="MQ63" s="23"/>
      <c r="MR63" s="23"/>
      <c r="MS63" s="23"/>
      <c r="MT63" s="26"/>
      <c r="MU63" s="22"/>
      <c r="MV63" s="22"/>
      <c r="MW63" s="22"/>
      <c r="MX63" s="22"/>
      <c r="MY63" s="22"/>
      <c r="MZ63" s="22"/>
      <c r="NA63" s="22"/>
      <c r="NB63" s="22"/>
      <c r="NC63" s="22"/>
      <c r="ND63" s="22"/>
      <c r="NE63" s="22"/>
      <c r="NF63" s="22"/>
      <c r="NG63" s="22"/>
      <c r="NH63" s="22"/>
      <c r="NI63" s="22"/>
      <c r="NJ63" s="22"/>
      <c r="NK63" s="22"/>
      <c r="NL63" s="22"/>
      <c r="NM63" s="22"/>
      <c r="NN63" s="22"/>
      <c r="NO63" s="22"/>
      <c r="NP63" s="22"/>
      <c r="NQ63" s="22"/>
      <c r="NR63" s="22"/>
      <c r="NS63" s="22"/>
      <c r="NT63" s="22"/>
      <c r="NU63" s="22"/>
      <c r="NV63" s="22"/>
      <c r="NW63" s="22"/>
      <c r="NX63" s="22"/>
      <c r="NY63" s="22"/>
      <c r="NZ63" s="22"/>
      <c r="OA63" s="22"/>
      <c r="OB63" s="22"/>
      <c r="OC63" s="22"/>
      <c r="OD63" s="22"/>
      <c r="OE63" s="22"/>
      <c r="OF63" s="22"/>
      <c r="OG63" s="22"/>
      <c r="OH63" s="22"/>
      <c r="OI63" s="22"/>
      <c r="OJ63" s="22"/>
      <c r="OK63" s="22"/>
      <c r="OL63" s="22"/>
      <c r="OM63" s="22"/>
      <c r="ON63" s="22"/>
      <c r="OO63" s="22"/>
      <c r="OP63" s="22"/>
      <c r="OQ63" s="22"/>
      <c r="OR63" s="22"/>
      <c r="OS63" s="22"/>
      <c r="OT63" s="22"/>
      <c r="OU63" s="22"/>
      <c r="OV63" s="22"/>
      <c r="OW63" s="22"/>
      <c r="OX63" s="22"/>
      <c r="OY63" s="22"/>
      <c r="OZ63" s="22"/>
      <c r="PA63" s="22"/>
      <c r="PB63" s="22"/>
      <c r="PC63" s="22"/>
      <c r="PD63" s="22"/>
      <c r="PE63" s="22"/>
      <c r="PF63" s="22"/>
      <c r="PG63" s="22"/>
      <c r="PH63" s="22"/>
      <c r="PI63" s="22"/>
      <c r="PJ63" s="22"/>
      <c r="PK63" s="22"/>
      <c r="PL63" s="22"/>
      <c r="PM63" s="22"/>
      <c r="PN63" s="22"/>
      <c r="PO63" s="22"/>
      <c r="PP63" s="22"/>
      <c r="PQ63" s="22"/>
      <c r="PR63" s="22"/>
      <c r="PS63" s="22"/>
      <c r="PT63" s="22"/>
      <c r="PU63" s="22"/>
      <c r="PV63" s="22"/>
      <c r="PW63" s="22"/>
      <c r="PX63" s="22"/>
      <c r="PY63" s="22"/>
      <c r="PZ63" s="22"/>
      <c r="QA63" s="22"/>
      <c r="QB63" s="22"/>
      <c r="QC63" s="22"/>
      <c r="QD63" s="22"/>
      <c r="QE63" s="22"/>
      <c r="QF63" s="22"/>
      <c r="QG63" s="22"/>
      <c r="QH63" s="22"/>
      <c r="QI63" s="22"/>
      <c r="QJ63" s="22"/>
      <c r="QK63" s="22"/>
      <c r="QL63" s="22"/>
      <c r="QM63" s="22"/>
      <c r="QN63" s="22"/>
      <c r="QO63" s="22"/>
      <c r="QP63" s="22"/>
      <c r="QQ63" s="22"/>
      <c r="QR63" s="22"/>
      <c r="QS63" s="22"/>
      <c r="QT63" s="22"/>
      <c r="QU63" s="22"/>
      <c r="QV63" s="22"/>
      <c r="QW63" s="22"/>
      <c r="QX63" s="22"/>
      <c r="QY63" s="22"/>
      <c r="QZ63" s="22"/>
      <c r="RA63" s="22"/>
      <c r="RB63" s="22"/>
      <c r="RC63" s="22"/>
      <c r="RD63" s="22"/>
      <c r="RE63" s="22"/>
      <c r="RF63" s="22"/>
      <c r="RG63" s="22"/>
      <c r="RH63" s="22"/>
      <c r="RI63" s="22"/>
      <c r="RJ63" s="22"/>
      <c r="RK63" s="22"/>
      <c r="RL63" s="22"/>
      <c r="RM63" s="22"/>
      <c r="RN63" s="22"/>
      <c r="RO63" s="22"/>
      <c r="RP63" s="22"/>
      <c r="RQ63" s="22"/>
      <c r="RR63" s="22"/>
      <c r="RS63" s="22"/>
      <c r="RT63" s="22"/>
      <c r="RU63" s="22"/>
      <c r="RV63" s="22"/>
      <c r="RW63" s="22"/>
      <c r="RX63" s="22"/>
      <c r="RY63" s="22"/>
      <c r="RZ63" s="22"/>
      <c r="SA63" s="22"/>
      <c r="SB63" s="22"/>
      <c r="SC63" s="22"/>
      <c r="SD63" s="22"/>
      <c r="SE63" s="22"/>
      <c r="SF63" s="22"/>
      <c r="SG63" s="22"/>
      <c r="SH63" s="22"/>
      <c r="SI63" s="22"/>
      <c r="SJ63" s="22"/>
      <c r="SK63" s="22"/>
      <c r="SL63" s="22"/>
      <c r="SM63" s="22"/>
      <c r="SN63" s="29"/>
      <c r="SO63" s="29"/>
      <c r="SP63" s="5"/>
      <c r="SQ63" s="5"/>
      <c r="SR63" s="5"/>
      <c r="SS63" s="29"/>
      <c r="ST63" s="5"/>
      <c r="SU63" s="5"/>
      <c r="SV63" s="5"/>
      <c r="SW63" s="29"/>
      <c r="SX63" s="5"/>
      <c r="SY63" s="5"/>
      <c r="SZ63" s="5"/>
      <c r="TA63" s="29"/>
      <c r="TB63" s="5"/>
      <c r="TC63" s="5"/>
      <c r="TD63" s="5"/>
      <c r="TE63" s="29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30"/>
      <c r="VQ63" s="30"/>
      <c r="VR63" s="30"/>
      <c r="VS63" s="30"/>
      <c r="VT63" s="30"/>
      <c r="VU63" s="30"/>
      <c r="VV63" s="30"/>
      <c r="VW63" s="30"/>
      <c r="VX63" s="30"/>
      <c r="VY63" s="30"/>
      <c r="VZ63" s="30"/>
      <c r="WA63" s="30"/>
      <c r="WB63" s="30"/>
      <c r="WC63" s="30"/>
      <c r="WD63" s="30"/>
      <c r="WE63" s="30"/>
      <c r="WF63" s="30"/>
      <c r="WG63" s="30"/>
      <c r="WH63" s="30"/>
      <c r="WI63" s="30"/>
      <c r="WJ63" s="30"/>
      <c r="WK63" s="30"/>
      <c r="WL63" s="30"/>
      <c r="WM63" s="30"/>
      <c r="WN63" s="30"/>
      <c r="WO63" s="30"/>
      <c r="WP63" s="30"/>
      <c r="WQ63" s="30"/>
      <c r="WR63" s="30"/>
      <c r="WS63" s="30"/>
      <c r="WT63" s="30"/>
      <c r="WU63" s="30"/>
      <c r="WV63" s="30"/>
      <c r="WW63" s="30"/>
      <c r="WX63" s="30"/>
      <c r="WY63" s="30"/>
      <c r="WZ63" s="30"/>
      <c r="XA63" s="30"/>
      <c r="XB63" s="30"/>
      <c r="XC63" s="30"/>
      <c r="XD63" s="30"/>
      <c r="XE63" s="30"/>
      <c r="XF63" s="30"/>
      <c r="XG63" s="30"/>
      <c r="XH63" s="30"/>
      <c r="XI63" s="30"/>
      <c r="XJ63" s="30"/>
      <c r="XK63" s="30"/>
      <c r="XL63" s="30"/>
      <c r="XM63" s="30"/>
      <c r="XN63" s="30"/>
      <c r="XO63" s="30"/>
      <c r="XP63" s="30"/>
      <c r="XQ63" s="30"/>
      <c r="XR63" s="30"/>
      <c r="XS63" s="30"/>
      <c r="XT63" s="30"/>
      <c r="XU63" s="30"/>
      <c r="XV63" s="30"/>
      <c r="XW63" s="30"/>
      <c r="XX63" s="30"/>
      <c r="XZ63" s="10"/>
      <c r="YD63" s="10"/>
      <c r="YR63" s="10"/>
      <c r="YT63" s="31"/>
      <c r="ZK63" s="10"/>
    </row>
    <row r="64" spans="1:696" ht="14.4" thickBot="1" x14ac:dyDescent="0.3">
      <c r="A64" s="7"/>
      <c r="D64" s="6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3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3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3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3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3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3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3"/>
      <c r="EV64" s="22"/>
      <c r="EW64" s="22"/>
      <c r="EX64" s="22"/>
      <c r="EY64" s="22"/>
      <c r="EZ64" s="23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3"/>
      <c r="GT64" s="22"/>
      <c r="GU64" s="22"/>
      <c r="GV64" s="22"/>
      <c r="GW64" s="22"/>
      <c r="GX64" s="22"/>
      <c r="GY64" s="23"/>
      <c r="GZ64" s="22"/>
      <c r="HA64" s="22"/>
      <c r="HB64" s="22"/>
      <c r="HC64" s="22"/>
      <c r="HD64" s="23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3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3"/>
      <c r="IU64" s="22"/>
      <c r="IV64" s="22"/>
      <c r="IW64" s="22"/>
      <c r="IX64" s="22"/>
      <c r="IY64" s="22"/>
      <c r="IZ64" s="22"/>
      <c r="JA64" s="22"/>
      <c r="JB64" s="22"/>
      <c r="JC64" s="23"/>
      <c r="JD64" s="22"/>
      <c r="JE64" s="22"/>
      <c r="JF64" s="22"/>
      <c r="JG64" s="22"/>
      <c r="JH64" s="22"/>
      <c r="JI64" s="22"/>
      <c r="JJ64" s="22"/>
      <c r="JK64" s="23"/>
      <c r="JL64" s="22"/>
      <c r="JM64" s="22"/>
      <c r="JN64" s="22"/>
      <c r="JO64" s="22"/>
      <c r="JP64" s="22"/>
      <c r="JQ64" s="22"/>
      <c r="JR64" s="22"/>
      <c r="JS64" s="22"/>
      <c r="JT64" s="23"/>
      <c r="JU64" s="22"/>
      <c r="JV64" s="22"/>
      <c r="JW64" s="22"/>
      <c r="JX64" s="22"/>
      <c r="JY64" s="22"/>
      <c r="JZ64" s="22"/>
      <c r="KA64" s="23"/>
      <c r="KB64" s="22"/>
      <c r="KC64" s="22"/>
      <c r="KD64" s="22"/>
      <c r="KE64" s="22"/>
      <c r="KF64" s="23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  <c r="KY64" s="22"/>
      <c r="KZ64" s="22"/>
      <c r="LA64" s="22"/>
      <c r="LB64" s="22"/>
      <c r="LC64" s="22"/>
      <c r="LD64" s="23"/>
      <c r="LE64" s="22"/>
      <c r="LF64" s="22"/>
      <c r="LG64" s="22"/>
      <c r="LH64" s="22"/>
      <c r="LI64" s="22"/>
      <c r="LJ64" s="22"/>
      <c r="LK64" s="22"/>
      <c r="LL64" s="22"/>
      <c r="LM64" s="22"/>
      <c r="LN64" s="23"/>
      <c r="LO64" s="22"/>
      <c r="LP64" s="22"/>
      <c r="LQ64" s="22"/>
      <c r="LR64" s="22"/>
      <c r="LS64" s="22"/>
      <c r="LT64" s="22"/>
      <c r="LU64" s="22"/>
      <c r="LV64" s="22"/>
      <c r="LW64" s="22"/>
      <c r="LX64" s="22"/>
      <c r="LY64" s="22"/>
      <c r="LZ64" s="22"/>
      <c r="MA64" s="22"/>
      <c r="MB64" s="22"/>
      <c r="MC64" s="22"/>
      <c r="MD64" s="22"/>
      <c r="ME64" s="22"/>
      <c r="MF64" s="22"/>
      <c r="MG64" s="22"/>
      <c r="MH64" s="22"/>
      <c r="MI64" s="22"/>
      <c r="MJ64" s="22"/>
      <c r="MK64" s="25"/>
      <c r="ML64" s="25"/>
      <c r="MM64" s="22"/>
      <c r="MN64" s="25"/>
      <c r="MO64" s="23"/>
      <c r="MP64" s="23"/>
      <c r="MQ64" s="23"/>
      <c r="MR64" s="23"/>
      <c r="MS64" s="23"/>
      <c r="MT64" s="26"/>
      <c r="MU64" s="22"/>
      <c r="MV64" s="22"/>
      <c r="MW64" s="22"/>
      <c r="MX64" s="22"/>
      <c r="MY64" s="22"/>
      <c r="MZ64" s="22"/>
      <c r="NA64" s="22"/>
      <c r="NB64" s="22"/>
      <c r="NC64" s="22"/>
      <c r="ND64" s="22"/>
      <c r="NE64" s="22"/>
      <c r="NF64" s="22"/>
      <c r="NG64" s="22"/>
      <c r="NH64" s="22"/>
      <c r="NI64" s="22"/>
      <c r="NJ64" s="22"/>
      <c r="NK64" s="22"/>
      <c r="NL64" s="22"/>
      <c r="NM64" s="22"/>
      <c r="NN64" s="22"/>
      <c r="NO64" s="22"/>
      <c r="NP64" s="22"/>
      <c r="NQ64" s="22"/>
      <c r="NR64" s="22"/>
      <c r="NS64" s="22"/>
      <c r="NT64" s="22"/>
      <c r="NU64" s="22"/>
      <c r="NV64" s="22"/>
      <c r="NW64" s="22"/>
      <c r="NX64" s="22"/>
      <c r="NY64" s="22"/>
      <c r="NZ64" s="22"/>
      <c r="OA64" s="22"/>
      <c r="OB64" s="22"/>
      <c r="OC64" s="22"/>
      <c r="OD64" s="22"/>
      <c r="OE64" s="22"/>
      <c r="OF64" s="22"/>
      <c r="OG64" s="22"/>
      <c r="OH64" s="22"/>
      <c r="OI64" s="22"/>
      <c r="OJ64" s="22"/>
      <c r="OK64" s="22"/>
      <c r="OL64" s="22"/>
      <c r="OM64" s="22"/>
      <c r="ON64" s="22"/>
      <c r="OO64" s="22"/>
      <c r="OP64" s="22"/>
      <c r="OQ64" s="22"/>
      <c r="OR64" s="22"/>
      <c r="OS64" s="22"/>
      <c r="OT64" s="22"/>
      <c r="OU64" s="22"/>
      <c r="OV64" s="22"/>
      <c r="OW64" s="22"/>
      <c r="OX64" s="22"/>
      <c r="OY64" s="22"/>
      <c r="OZ64" s="22"/>
      <c r="PA64" s="22"/>
      <c r="PB64" s="22"/>
      <c r="PC64" s="22"/>
      <c r="PD64" s="22"/>
      <c r="PE64" s="22"/>
      <c r="PF64" s="22"/>
      <c r="PG64" s="22"/>
      <c r="PH64" s="22"/>
      <c r="PI64" s="22"/>
      <c r="PJ64" s="22"/>
      <c r="PK64" s="22"/>
      <c r="PL64" s="22"/>
      <c r="PM64" s="22"/>
      <c r="PN64" s="22"/>
      <c r="PO64" s="22"/>
      <c r="PP64" s="22"/>
      <c r="PQ64" s="22"/>
      <c r="PR64" s="22"/>
      <c r="PS64" s="22"/>
      <c r="PT64" s="22"/>
      <c r="PU64" s="22"/>
      <c r="PV64" s="22"/>
      <c r="PW64" s="22"/>
      <c r="PX64" s="22"/>
      <c r="PY64" s="22"/>
      <c r="PZ64" s="22"/>
      <c r="QA64" s="22"/>
      <c r="QB64" s="22"/>
      <c r="QC64" s="22"/>
      <c r="QD64" s="22"/>
      <c r="QE64" s="22"/>
      <c r="QF64" s="22"/>
      <c r="QG64" s="22"/>
      <c r="QH64" s="22"/>
      <c r="QI64" s="22"/>
      <c r="QJ64" s="22"/>
      <c r="QK64" s="22"/>
      <c r="QL64" s="22"/>
      <c r="QM64" s="22"/>
      <c r="QN64" s="22"/>
      <c r="QO64" s="22"/>
      <c r="QP64" s="22"/>
      <c r="QQ64" s="22"/>
      <c r="QR64" s="22"/>
      <c r="QS64" s="22"/>
      <c r="QT64" s="22"/>
      <c r="QU64" s="22"/>
      <c r="QV64" s="22"/>
      <c r="QW64" s="22"/>
      <c r="QX64" s="22"/>
      <c r="QY64" s="22"/>
      <c r="QZ64" s="22"/>
      <c r="RA64" s="22"/>
      <c r="RB64" s="22"/>
      <c r="RC64" s="22"/>
      <c r="RD64" s="22"/>
      <c r="RE64" s="22"/>
      <c r="RF64" s="22"/>
      <c r="RG64" s="22"/>
      <c r="RH64" s="22"/>
      <c r="RI64" s="22"/>
      <c r="RJ64" s="22"/>
      <c r="RK64" s="22"/>
      <c r="RL64" s="22"/>
      <c r="RM64" s="22"/>
      <c r="RN64" s="22"/>
      <c r="RO64" s="22"/>
      <c r="RP64" s="22"/>
      <c r="RQ64" s="22"/>
      <c r="RR64" s="22"/>
      <c r="RS64" s="22"/>
      <c r="RT64" s="22"/>
      <c r="RU64" s="22"/>
      <c r="RV64" s="22"/>
      <c r="RW64" s="22"/>
      <c r="RX64" s="22"/>
      <c r="RY64" s="22"/>
      <c r="RZ64" s="22"/>
      <c r="SA64" s="22"/>
      <c r="SB64" s="22"/>
      <c r="SC64" s="22"/>
      <c r="SD64" s="22"/>
      <c r="SE64" s="22"/>
      <c r="SF64" s="22"/>
      <c r="SG64" s="22"/>
      <c r="SH64" s="22"/>
      <c r="SI64" s="22"/>
      <c r="SJ64" s="22"/>
      <c r="SK64" s="22"/>
      <c r="SL64" s="22"/>
      <c r="SM64" s="22"/>
      <c r="SN64" s="29"/>
      <c r="SO64" s="29"/>
      <c r="SP64" s="5"/>
      <c r="SQ64" s="5"/>
      <c r="SR64" s="5"/>
      <c r="SS64" s="29"/>
      <c r="ST64" s="5"/>
      <c r="SU64" s="5"/>
      <c r="SV64" s="5"/>
      <c r="SW64" s="29"/>
      <c r="SX64" s="5"/>
      <c r="SY64" s="5"/>
      <c r="SZ64" s="5"/>
      <c r="TA64" s="29"/>
      <c r="TB64" s="5"/>
      <c r="TC64" s="5"/>
      <c r="TD64" s="5"/>
      <c r="TE64" s="29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30"/>
      <c r="VQ64" s="30"/>
      <c r="VR64" s="30"/>
      <c r="VS64" s="30"/>
      <c r="VT64" s="30"/>
      <c r="VU64" s="30"/>
      <c r="VV64" s="30"/>
      <c r="VW64" s="30"/>
      <c r="VX64" s="30"/>
      <c r="VY64" s="30"/>
      <c r="VZ64" s="30"/>
      <c r="WA64" s="30"/>
      <c r="WB64" s="30"/>
      <c r="WC64" s="30"/>
      <c r="WD64" s="30"/>
      <c r="WE64" s="30"/>
      <c r="WF64" s="30"/>
      <c r="WG64" s="30"/>
      <c r="WH64" s="30"/>
      <c r="WI64" s="30"/>
      <c r="WJ64" s="30"/>
      <c r="WK64" s="30"/>
      <c r="WL64" s="30"/>
      <c r="WM64" s="30"/>
      <c r="WN64" s="30"/>
      <c r="WO64" s="30"/>
      <c r="WP64" s="30"/>
      <c r="WQ64" s="30"/>
      <c r="WR64" s="30"/>
      <c r="WS64" s="30"/>
      <c r="WT64" s="30"/>
      <c r="WU64" s="30"/>
      <c r="WV64" s="30"/>
      <c r="WW64" s="30"/>
      <c r="WX64" s="30"/>
      <c r="WY64" s="30"/>
      <c r="WZ64" s="30"/>
      <c r="XA64" s="30"/>
      <c r="XB64" s="30"/>
      <c r="XC64" s="30"/>
      <c r="XD64" s="30"/>
      <c r="XE64" s="30"/>
      <c r="XF64" s="30"/>
      <c r="XG64" s="30"/>
      <c r="XH64" s="30"/>
      <c r="XI64" s="30"/>
      <c r="XJ64" s="30"/>
      <c r="XK64" s="30"/>
      <c r="XL64" s="30"/>
      <c r="XM64" s="30"/>
      <c r="XN64" s="30"/>
      <c r="XO64" s="30"/>
      <c r="XP64" s="30"/>
      <c r="XQ64" s="30"/>
      <c r="XR64" s="30"/>
      <c r="XS64" s="30"/>
      <c r="XT64" s="30"/>
      <c r="XU64" s="30"/>
      <c r="XV64" s="30"/>
      <c r="XW64" s="30"/>
      <c r="XX64" s="30"/>
      <c r="XZ64" s="10"/>
      <c r="YD64" s="10"/>
      <c r="YR64" s="10"/>
      <c r="YT64" s="31"/>
      <c r="YW64" s="31"/>
      <c r="YZ64" s="31"/>
      <c r="ZG64" s="31"/>
      <c r="ZK64" s="10"/>
      <c r="ZR64" s="10"/>
      <c r="ZS64" s="31"/>
      <c r="ZT64" s="31"/>
    </row>
    <row r="65" spans="1:696" ht="14.4" thickBot="1" x14ac:dyDescent="0.3">
      <c r="A65" s="7"/>
      <c r="D65" s="6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3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3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3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3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3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3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3"/>
      <c r="EV65" s="22"/>
      <c r="EW65" s="22"/>
      <c r="EX65" s="22"/>
      <c r="EY65" s="22"/>
      <c r="EZ65" s="23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3"/>
      <c r="GT65" s="22"/>
      <c r="GU65" s="22"/>
      <c r="GV65" s="22"/>
      <c r="GW65" s="22"/>
      <c r="GX65" s="22"/>
      <c r="GY65" s="23"/>
      <c r="GZ65" s="22"/>
      <c r="HA65" s="22"/>
      <c r="HB65" s="22"/>
      <c r="HC65" s="22"/>
      <c r="HD65" s="23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3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3"/>
      <c r="IU65" s="22"/>
      <c r="IV65" s="22"/>
      <c r="IW65" s="22"/>
      <c r="IX65" s="22"/>
      <c r="IY65" s="22"/>
      <c r="IZ65" s="22"/>
      <c r="JA65" s="22"/>
      <c r="JB65" s="22"/>
      <c r="JC65" s="23"/>
      <c r="JD65" s="22"/>
      <c r="JE65" s="22"/>
      <c r="JF65" s="22"/>
      <c r="JG65" s="22"/>
      <c r="JH65" s="22"/>
      <c r="JI65" s="22"/>
      <c r="JJ65" s="22"/>
      <c r="JK65" s="23"/>
      <c r="JL65" s="22"/>
      <c r="JM65" s="22"/>
      <c r="JN65" s="22"/>
      <c r="JO65" s="22"/>
      <c r="JP65" s="22"/>
      <c r="JQ65" s="22"/>
      <c r="JR65" s="22"/>
      <c r="JS65" s="22"/>
      <c r="JT65" s="23"/>
      <c r="JU65" s="22"/>
      <c r="JV65" s="22"/>
      <c r="JW65" s="22"/>
      <c r="JX65" s="22"/>
      <c r="JY65" s="22"/>
      <c r="JZ65" s="22"/>
      <c r="KA65" s="23"/>
      <c r="KB65" s="22"/>
      <c r="KC65" s="22"/>
      <c r="KD65" s="22"/>
      <c r="KE65" s="22"/>
      <c r="KF65" s="23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  <c r="KY65" s="22"/>
      <c r="KZ65" s="22"/>
      <c r="LA65" s="22"/>
      <c r="LB65" s="22"/>
      <c r="LC65" s="22"/>
      <c r="LD65" s="23"/>
      <c r="LE65" s="22"/>
      <c r="LF65" s="22"/>
      <c r="LG65" s="22"/>
      <c r="LH65" s="22"/>
      <c r="LI65" s="22"/>
      <c r="LJ65" s="22"/>
      <c r="LK65" s="22"/>
      <c r="LL65" s="22"/>
      <c r="LM65" s="22"/>
      <c r="LN65" s="23"/>
      <c r="LO65" s="22"/>
      <c r="LP65" s="22"/>
      <c r="LQ65" s="22"/>
      <c r="LR65" s="22"/>
      <c r="LS65" s="22"/>
      <c r="LT65" s="22"/>
      <c r="LU65" s="22"/>
      <c r="LV65" s="22"/>
      <c r="LW65" s="22"/>
      <c r="LX65" s="22"/>
      <c r="LY65" s="22"/>
      <c r="LZ65" s="22"/>
      <c r="MA65" s="22"/>
      <c r="MB65" s="22"/>
      <c r="MC65" s="22"/>
      <c r="MD65" s="22"/>
      <c r="ME65" s="22"/>
      <c r="MF65" s="22"/>
      <c r="MG65" s="22"/>
      <c r="MH65" s="22"/>
      <c r="MI65" s="22"/>
      <c r="MJ65" s="22"/>
      <c r="MK65" s="25"/>
      <c r="ML65" s="25"/>
      <c r="MM65" s="22"/>
      <c r="MN65" s="25"/>
      <c r="MO65" s="23"/>
      <c r="MP65" s="23"/>
      <c r="MQ65" s="23"/>
      <c r="MR65" s="23"/>
      <c r="MS65" s="23"/>
      <c r="MT65" s="26"/>
      <c r="MU65" s="22"/>
      <c r="MV65" s="22"/>
      <c r="MW65" s="22"/>
      <c r="MX65" s="22"/>
      <c r="MY65" s="22"/>
      <c r="MZ65" s="22"/>
      <c r="NA65" s="22"/>
      <c r="NB65" s="22"/>
      <c r="NC65" s="22"/>
      <c r="ND65" s="22"/>
      <c r="NE65" s="22"/>
      <c r="NF65" s="22"/>
      <c r="NG65" s="22"/>
      <c r="NH65" s="22"/>
      <c r="NI65" s="22"/>
      <c r="NJ65" s="22"/>
      <c r="NK65" s="22"/>
      <c r="NL65" s="22"/>
      <c r="NM65" s="22"/>
      <c r="NN65" s="22"/>
      <c r="NO65" s="22"/>
      <c r="NP65" s="22"/>
      <c r="NQ65" s="22"/>
      <c r="NR65" s="22"/>
      <c r="NS65" s="22"/>
      <c r="NT65" s="22"/>
      <c r="NU65" s="22"/>
      <c r="NV65" s="22"/>
      <c r="NW65" s="22"/>
      <c r="NX65" s="22"/>
      <c r="NY65" s="22"/>
      <c r="NZ65" s="22"/>
      <c r="OA65" s="22"/>
      <c r="OB65" s="22"/>
      <c r="OC65" s="22"/>
      <c r="OD65" s="22"/>
      <c r="OE65" s="22"/>
      <c r="OF65" s="22"/>
      <c r="OG65" s="22"/>
      <c r="OH65" s="22"/>
      <c r="OI65" s="22"/>
      <c r="OJ65" s="22"/>
      <c r="OK65" s="22"/>
      <c r="OL65" s="22"/>
      <c r="OM65" s="22"/>
      <c r="ON65" s="22"/>
      <c r="OO65" s="22"/>
      <c r="OP65" s="22"/>
      <c r="OQ65" s="22"/>
      <c r="OR65" s="22"/>
      <c r="OS65" s="22"/>
      <c r="OT65" s="22"/>
      <c r="OU65" s="22"/>
      <c r="OV65" s="22"/>
      <c r="OW65" s="22"/>
      <c r="OX65" s="22"/>
      <c r="OY65" s="22"/>
      <c r="OZ65" s="22"/>
      <c r="PA65" s="22"/>
      <c r="PB65" s="22"/>
      <c r="PC65" s="22"/>
      <c r="PD65" s="22"/>
      <c r="PE65" s="22"/>
      <c r="PF65" s="22"/>
      <c r="PG65" s="22"/>
      <c r="PH65" s="22"/>
      <c r="PI65" s="22"/>
      <c r="PJ65" s="22"/>
      <c r="PK65" s="22"/>
      <c r="PL65" s="22"/>
      <c r="PM65" s="22"/>
      <c r="PN65" s="22"/>
      <c r="PO65" s="22"/>
      <c r="PP65" s="22"/>
      <c r="PQ65" s="22"/>
      <c r="PR65" s="22"/>
      <c r="PS65" s="22"/>
      <c r="PT65" s="22"/>
      <c r="PU65" s="22"/>
      <c r="PV65" s="22"/>
      <c r="PW65" s="22"/>
      <c r="PX65" s="22"/>
      <c r="PY65" s="22"/>
      <c r="PZ65" s="22"/>
      <c r="QA65" s="22"/>
      <c r="QB65" s="22"/>
      <c r="QC65" s="22"/>
      <c r="QD65" s="22"/>
      <c r="QE65" s="22"/>
      <c r="QF65" s="22"/>
      <c r="QG65" s="22"/>
      <c r="QH65" s="22"/>
      <c r="QI65" s="22"/>
      <c r="QJ65" s="22"/>
      <c r="QK65" s="22"/>
      <c r="QL65" s="22"/>
      <c r="QM65" s="22"/>
      <c r="QN65" s="22"/>
      <c r="QO65" s="22"/>
      <c r="QP65" s="22"/>
      <c r="QQ65" s="22"/>
      <c r="QR65" s="22"/>
      <c r="QS65" s="22"/>
      <c r="QT65" s="22"/>
      <c r="QU65" s="22"/>
      <c r="QV65" s="22"/>
      <c r="QW65" s="22"/>
      <c r="QX65" s="22"/>
      <c r="QY65" s="22"/>
      <c r="QZ65" s="22"/>
      <c r="RA65" s="22"/>
      <c r="RB65" s="22"/>
      <c r="RC65" s="22"/>
      <c r="RD65" s="22"/>
      <c r="RE65" s="22"/>
      <c r="RF65" s="22"/>
      <c r="RG65" s="22"/>
      <c r="RH65" s="22"/>
      <c r="RI65" s="22"/>
      <c r="RJ65" s="22"/>
      <c r="RK65" s="22"/>
      <c r="RL65" s="22"/>
      <c r="RM65" s="22"/>
      <c r="RN65" s="22"/>
      <c r="RO65" s="22"/>
      <c r="RP65" s="22"/>
      <c r="RQ65" s="22"/>
      <c r="RR65" s="22"/>
      <c r="RS65" s="22"/>
      <c r="RT65" s="22"/>
      <c r="RU65" s="22"/>
      <c r="RV65" s="22"/>
      <c r="RW65" s="22"/>
      <c r="RX65" s="22"/>
      <c r="RY65" s="22"/>
      <c r="RZ65" s="22"/>
      <c r="SA65" s="22"/>
      <c r="SB65" s="22"/>
      <c r="SC65" s="22"/>
      <c r="SD65" s="22"/>
      <c r="SE65" s="22"/>
      <c r="SF65" s="22"/>
      <c r="SG65" s="22"/>
      <c r="SH65" s="22"/>
      <c r="SI65" s="22"/>
      <c r="SJ65" s="22"/>
      <c r="SK65" s="22"/>
      <c r="SL65" s="22"/>
      <c r="SM65" s="22"/>
      <c r="SN65" s="29"/>
      <c r="SO65" s="29"/>
      <c r="SP65" s="5"/>
      <c r="SQ65" s="5"/>
      <c r="SR65" s="5"/>
      <c r="SS65" s="29"/>
      <c r="ST65" s="5"/>
      <c r="SU65" s="5"/>
      <c r="SV65" s="5"/>
      <c r="SW65" s="29"/>
      <c r="SX65" s="5"/>
      <c r="SY65" s="5"/>
      <c r="SZ65" s="5"/>
      <c r="TA65" s="29"/>
      <c r="TB65" s="5"/>
      <c r="TC65" s="5"/>
      <c r="TD65" s="5"/>
      <c r="TE65" s="29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30"/>
      <c r="VQ65" s="30"/>
      <c r="VR65" s="30"/>
      <c r="VS65" s="30"/>
      <c r="VT65" s="30"/>
      <c r="VU65" s="30"/>
      <c r="VV65" s="30"/>
      <c r="VW65" s="30"/>
      <c r="VX65" s="30"/>
      <c r="VY65" s="30"/>
      <c r="VZ65" s="30"/>
      <c r="WA65" s="30"/>
      <c r="WB65" s="30"/>
      <c r="WC65" s="30"/>
      <c r="WD65" s="30"/>
      <c r="WE65" s="30"/>
      <c r="WF65" s="30"/>
      <c r="WG65" s="30"/>
      <c r="WH65" s="30"/>
      <c r="WI65" s="30"/>
      <c r="WJ65" s="30"/>
      <c r="WK65" s="30"/>
      <c r="WL65" s="30"/>
      <c r="WM65" s="30"/>
      <c r="WN65" s="30"/>
      <c r="WO65" s="30"/>
      <c r="WP65" s="30"/>
      <c r="WQ65" s="30"/>
      <c r="WR65" s="30"/>
      <c r="WS65" s="30"/>
      <c r="WT65" s="30"/>
      <c r="WU65" s="30"/>
      <c r="WV65" s="30"/>
      <c r="WW65" s="30"/>
      <c r="WX65" s="30"/>
      <c r="WY65" s="30"/>
      <c r="WZ65" s="30"/>
      <c r="XA65" s="30"/>
      <c r="XB65" s="30"/>
      <c r="XC65" s="30"/>
      <c r="XD65" s="30"/>
      <c r="XE65" s="30"/>
      <c r="XF65" s="30"/>
      <c r="XG65" s="30"/>
      <c r="XH65" s="30"/>
      <c r="XI65" s="30"/>
      <c r="XJ65" s="30"/>
      <c r="XK65" s="30"/>
      <c r="XL65" s="30"/>
      <c r="XM65" s="30"/>
      <c r="XN65" s="30"/>
      <c r="XO65" s="30"/>
      <c r="XP65" s="30"/>
      <c r="XQ65" s="30"/>
      <c r="XR65" s="30"/>
      <c r="XS65" s="30"/>
      <c r="XT65" s="30"/>
      <c r="XU65" s="30"/>
      <c r="XV65" s="30"/>
      <c r="XW65" s="30"/>
      <c r="XX65" s="30"/>
    </row>
    <row r="66" spans="1:696" ht="14.4" thickBot="1" x14ac:dyDescent="0.3">
      <c r="A66" s="7"/>
      <c r="D66" s="6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3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3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3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3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3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3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3"/>
      <c r="EV66" s="22"/>
      <c r="EW66" s="22"/>
      <c r="EX66" s="22"/>
      <c r="EY66" s="22"/>
      <c r="EZ66" s="23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3"/>
      <c r="GT66" s="22"/>
      <c r="GU66" s="22"/>
      <c r="GV66" s="22"/>
      <c r="GW66" s="22"/>
      <c r="GX66" s="22"/>
      <c r="GY66" s="23"/>
      <c r="GZ66" s="22"/>
      <c r="HA66" s="22"/>
      <c r="HB66" s="22"/>
      <c r="HC66" s="22"/>
      <c r="HD66" s="23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3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3"/>
      <c r="IU66" s="22"/>
      <c r="IV66" s="22"/>
      <c r="IW66" s="22"/>
      <c r="IX66" s="22"/>
      <c r="IY66" s="22"/>
      <c r="IZ66" s="22"/>
      <c r="JA66" s="22"/>
      <c r="JB66" s="22"/>
      <c r="JC66" s="23"/>
      <c r="JD66" s="22"/>
      <c r="JE66" s="22"/>
      <c r="JF66" s="22"/>
      <c r="JG66" s="22"/>
      <c r="JH66" s="22"/>
      <c r="JI66" s="22"/>
      <c r="JJ66" s="22"/>
      <c r="JK66" s="23"/>
      <c r="JL66" s="22"/>
      <c r="JM66" s="22"/>
      <c r="JN66" s="22"/>
      <c r="JO66" s="22"/>
      <c r="JP66" s="22"/>
      <c r="JQ66" s="22"/>
      <c r="JR66" s="22"/>
      <c r="JS66" s="22"/>
      <c r="JT66" s="23"/>
      <c r="JU66" s="22"/>
      <c r="JV66" s="22"/>
      <c r="JW66" s="22"/>
      <c r="JX66" s="22"/>
      <c r="JY66" s="22"/>
      <c r="JZ66" s="22"/>
      <c r="KA66" s="23"/>
      <c r="KB66" s="22"/>
      <c r="KC66" s="22"/>
      <c r="KD66" s="22"/>
      <c r="KE66" s="22"/>
      <c r="KF66" s="23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  <c r="KY66" s="22"/>
      <c r="KZ66" s="22"/>
      <c r="LA66" s="22"/>
      <c r="LB66" s="22"/>
      <c r="LC66" s="22"/>
      <c r="LD66" s="23"/>
      <c r="LE66" s="22"/>
      <c r="LF66" s="22"/>
      <c r="LG66" s="22"/>
      <c r="LH66" s="22"/>
      <c r="LI66" s="22"/>
      <c r="LJ66" s="22"/>
      <c r="LK66" s="22"/>
      <c r="LL66" s="22"/>
      <c r="LM66" s="22"/>
      <c r="LN66" s="23"/>
      <c r="LO66" s="22"/>
      <c r="LP66" s="22"/>
      <c r="LQ66" s="22"/>
      <c r="LR66" s="22"/>
      <c r="LS66" s="22"/>
      <c r="LT66" s="22"/>
      <c r="LU66" s="22"/>
      <c r="LV66" s="22"/>
      <c r="LW66" s="22"/>
      <c r="LX66" s="22"/>
      <c r="LY66" s="22"/>
      <c r="LZ66" s="22"/>
      <c r="MA66" s="22"/>
      <c r="MB66" s="22"/>
      <c r="MC66" s="22"/>
      <c r="MD66" s="22"/>
      <c r="ME66" s="22"/>
      <c r="MF66" s="22"/>
      <c r="MG66" s="22"/>
      <c r="MH66" s="22"/>
      <c r="MI66" s="22"/>
      <c r="MJ66" s="22"/>
      <c r="MK66" s="25"/>
      <c r="ML66" s="25"/>
      <c r="MM66" s="22"/>
      <c r="MN66" s="25"/>
      <c r="MO66" s="23"/>
      <c r="MP66" s="23"/>
      <c r="MQ66" s="23"/>
      <c r="MR66" s="23"/>
      <c r="MS66" s="23"/>
      <c r="MT66" s="26"/>
      <c r="MU66" s="22"/>
      <c r="MV66" s="22"/>
      <c r="MW66" s="22"/>
      <c r="MX66" s="22"/>
      <c r="MY66" s="22"/>
      <c r="MZ66" s="22"/>
      <c r="NA66" s="22"/>
      <c r="NB66" s="22"/>
      <c r="NC66" s="22"/>
      <c r="ND66" s="22"/>
      <c r="NE66" s="22"/>
      <c r="NF66" s="22"/>
      <c r="NG66" s="22"/>
      <c r="NH66" s="22"/>
      <c r="NI66" s="22"/>
      <c r="NJ66" s="22"/>
      <c r="NK66" s="22"/>
      <c r="NL66" s="22"/>
      <c r="NM66" s="22"/>
      <c r="NN66" s="22"/>
      <c r="NO66" s="22"/>
      <c r="NP66" s="22"/>
      <c r="NQ66" s="22"/>
      <c r="NR66" s="22"/>
      <c r="NS66" s="22"/>
      <c r="NT66" s="22"/>
      <c r="NU66" s="22"/>
      <c r="NV66" s="22"/>
      <c r="NW66" s="22"/>
      <c r="NX66" s="22"/>
      <c r="NY66" s="22"/>
      <c r="NZ66" s="22"/>
      <c r="OA66" s="22"/>
      <c r="OB66" s="22"/>
      <c r="OC66" s="22"/>
      <c r="OD66" s="22"/>
      <c r="OE66" s="22"/>
      <c r="OF66" s="22"/>
      <c r="OG66" s="22"/>
      <c r="OH66" s="22"/>
      <c r="OI66" s="22"/>
      <c r="OJ66" s="22"/>
      <c r="OK66" s="22"/>
      <c r="OL66" s="22"/>
      <c r="OM66" s="22"/>
      <c r="ON66" s="22"/>
      <c r="OO66" s="22"/>
      <c r="OP66" s="22"/>
      <c r="OQ66" s="22"/>
      <c r="OR66" s="22"/>
      <c r="OS66" s="22"/>
      <c r="OT66" s="22"/>
      <c r="OU66" s="22"/>
      <c r="OV66" s="22"/>
      <c r="OW66" s="22"/>
      <c r="OX66" s="22"/>
      <c r="OY66" s="22"/>
      <c r="OZ66" s="22"/>
      <c r="PA66" s="22"/>
      <c r="PB66" s="22"/>
      <c r="PC66" s="22"/>
      <c r="PD66" s="22"/>
      <c r="PE66" s="22"/>
      <c r="PF66" s="22"/>
      <c r="PG66" s="22"/>
      <c r="PH66" s="22"/>
      <c r="PI66" s="22"/>
      <c r="PJ66" s="22"/>
      <c r="PK66" s="22"/>
      <c r="PL66" s="22"/>
      <c r="PM66" s="22"/>
      <c r="PN66" s="22"/>
      <c r="PO66" s="22"/>
      <c r="PP66" s="22"/>
      <c r="PQ66" s="22"/>
      <c r="PR66" s="22"/>
      <c r="PS66" s="22"/>
      <c r="PT66" s="22"/>
      <c r="PU66" s="22"/>
      <c r="PV66" s="22"/>
      <c r="PW66" s="22"/>
      <c r="PX66" s="22"/>
      <c r="PY66" s="22"/>
      <c r="PZ66" s="22"/>
      <c r="QA66" s="22"/>
      <c r="QB66" s="22"/>
      <c r="QC66" s="22"/>
      <c r="QD66" s="22"/>
      <c r="QE66" s="22"/>
      <c r="QF66" s="22"/>
      <c r="QG66" s="22"/>
      <c r="QH66" s="22"/>
      <c r="QI66" s="22"/>
      <c r="QJ66" s="22"/>
      <c r="QK66" s="22"/>
      <c r="QL66" s="22"/>
      <c r="QM66" s="22"/>
      <c r="QN66" s="22"/>
      <c r="QO66" s="22"/>
      <c r="QP66" s="22"/>
      <c r="QQ66" s="22"/>
      <c r="QR66" s="22"/>
      <c r="QS66" s="22"/>
      <c r="QT66" s="22"/>
      <c r="QU66" s="22"/>
      <c r="QV66" s="22"/>
      <c r="QW66" s="22"/>
      <c r="QX66" s="22"/>
      <c r="QY66" s="22"/>
      <c r="QZ66" s="22"/>
      <c r="RA66" s="22"/>
      <c r="RB66" s="22"/>
      <c r="RC66" s="22"/>
      <c r="RD66" s="22"/>
      <c r="RE66" s="22"/>
      <c r="RF66" s="22"/>
      <c r="RG66" s="22"/>
      <c r="RH66" s="22"/>
      <c r="RI66" s="22"/>
      <c r="RJ66" s="22"/>
      <c r="RK66" s="22"/>
      <c r="RL66" s="22"/>
      <c r="RM66" s="22"/>
      <c r="RN66" s="22"/>
      <c r="RO66" s="22"/>
      <c r="RP66" s="22"/>
      <c r="RQ66" s="22"/>
      <c r="RR66" s="22"/>
      <c r="RS66" s="22"/>
      <c r="RT66" s="22"/>
      <c r="RU66" s="22"/>
      <c r="RV66" s="22"/>
      <c r="RW66" s="22"/>
      <c r="RX66" s="22"/>
      <c r="RY66" s="22"/>
      <c r="RZ66" s="22"/>
      <c r="SA66" s="22"/>
      <c r="SB66" s="22"/>
      <c r="SC66" s="22"/>
      <c r="SD66" s="22"/>
      <c r="SE66" s="22"/>
      <c r="SF66" s="22"/>
      <c r="SG66" s="22"/>
      <c r="SH66" s="22"/>
      <c r="SI66" s="22"/>
      <c r="SJ66" s="22"/>
      <c r="SK66" s="22"/>
      <c r="SL66" s="22"/>
      <c r="SM66" s="22"/>
      <c r="SN66" s="29"/>
      <c r="SO66" s="29"/>
      <c r="SP66" s="5"/>
      <c r="SQ66" s="5"/>
      <c r="SR66" s="5"/>
      <c r="SS66" s="29"/>
      <c r="ST66" s="5"/>
      <c r="SU66" s="5"/>
      <c r="SV66" s="5"/>
      <c r="SW66" s="29"/>
      <c r="SX66" s="5"/>
      <c r="SY66" s="5"/>
      <c r="SZ66" s="5"/>
      <c r="TA66" s="29"/>
      <c r="TB66" s="5"/>
      <c r="TC66" s="5"/>
      <c r="TD66" s="5"/>
      <c r="TE66" s="29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30"/>
      <c r="VQ66" s="30"/>
      <c r="VR66" s="30"/>
      <c r="VS66" s="30"/>
      <c r="VT66" s="30"/>
      <c r="VU66" s="30"/>
      <c r="VV66" s="30"/>
      <c r="VW66" s="30"/>
      <c r="VX66" s="30"/>
      <c r="VY66" s="30"/>
      <c r="VZ66" s="30"/>
      <c r="WA66" s="30"/>
      <c r="WB66" s="30"/>
      <c r="WC66" s="30"/>
      <c r="WD66" s="30"/>
      <c r="WE66" s="30"/>
      <c r="WF66" s="30"/>
      <c r="WG66" s="30"/>
      <c r="WH66" s="30"/>
      <c r="WI66" s="30"/>
      <c r="WJ66" s="30"/>
      <c r="WK66" s="30"/>
      <c r="WL66" s="30"/>
      <c r="WM66" s="30"/>
      <c r="WN66" s="30"/>
      <c r="WO66" s="30"/>
      <c r="WP66" s="30"/>
      <c r="WQ66" s="30"/>
      <c r="WR66" s="30"/>
      <c r="WS66" s="30"/>
      <c r="WT66" s="30"/>
      <c r="WU66" s="30"/>
      <c r="WV66" s="30"/>
      <c r="WW66" s="30"/>
      <c r="WX66" s="30"/>
      <c r="WY66" s="30"/>
      <c r="WZ66" s="30"/>
      <c r="XA66" s="30"/>
      <c r="XB66" s="30"/>
      <c r="XC66" s="30"/>
      <c r="XD66" s="30"/>
      <c r="XE66" s="30"/>
      <c r="XF66" s="30"/>
      <c r="XG66" s="30"/>
      <c r="XH66" s="30"/>
      <c r="XI66" s="30"/>
      <c r="XJ66" s="30"/>
      <c r="XK66" s="30"/>
      <c r="XL66" s="30"/>
      <c r="XM66" s="30"/>
      <c r="XN66" s="30"/>
      <c r="XO66" s="30"/>
      <c r="XP66" s="30"/>
      <c r="XQ66" s="30"/>
      <c r="XR66" s="30"/>
      <c r="XS66" s="30"/>
      <c r="XT66" s="30"/>
      <c r="XU66" s="30"/>
      <c r="XV66" s="30"/>
      <c r="XW66" s="30"/>
      <c r="XX66" s="30"/>
    </row>
    <row r="67" spans="1:696" ht="14.4" thickBot="1" x14ac:dyDescent="0.3">
      <c r="A67" s="7"/>
      <c r="D67" s="6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3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3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3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3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3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3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3"/>
      <c r="EV67" s="22"/>
      <c r="EW67" s="22"/>
      <c r="EX67" s="22"/>
      <c r="EY67" s="22"/>
      <c r="EZ67" s="23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3"/>
      <c r="GT67" s="22"/>
      <c r="GU67" s="22"/>
      <c r="GV67" s="22"/>
      <c r="GW67" s="22"/>
      <c r="GX67" s="22"/>
      <c r="GY67" s="23"/>
      <c r="GZ67" s="22"/>
      <c r="HA67" s="22"/>
      <c r="HB67" s="22"/>
      <c r="HC67" s="22"/>
      <c r="HD67" s="23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3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3"/>
      <c r="IU67" s="22"/>
      <c r="IV67" s="22"/>
      <c r="IW67" s="22"/>
      <c r="IX67" s="22"/>
      <c r="IY67" s="22"/>
      <c r="IZ67" s="22"/>
      <c r="JA67" s="22"/>
      <c r="JB67" s="22"/>
      <c r="JC67" s="23"/>
      <c r="JD67" s="22"/>
      <c r="JE67" s="22"/>
      <c r="JF67" s="22"/>
      <c r="JG67" s="22"/>
      <c r="JH67" s="22"/>
      <c r="JI67" s="22"/>
      <c r="JJ67" s="22"/>
      <c r="JK67" s="23"/>
      <c r="JL67" s="22"/>
      <c r="JM67" s="22"/>
      <c r="JN67" s="22"/>
      <c r="JO67" s="22"/>
      <c r="JP67" s="22"/>
      <c r="JQ67" s="22"/>
      <c r="JR67" s="22"/>
      <c r="JS67" s="22"/>
      <c r="JT67" s="23"/>
      <c r="JU67" s="22"/>
      <c r="JV67" s="22"/>
      <c r="JW67" s="22"/>
      <c r="JX67" s="22"/>
      <c r="JY67" s="22"/>
      <c r="JZ67" s="22"/>
      <c r="KA67" s="23"/>
      <c r="KB67" s="22"/>
      <c r="KC67" s="22"/>
      <c r="KD67" s="22"/>
      <c r="KE67" s="22"/>
      <c r="KF67" s="23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  <c r="KY67" s="22"/>
      <c r="KZ67" s="22"/>
      <c r="LA67" s="22"/>
      <c r="LB67" s="22"/>
      <c r="LC67" s="22"/>
      <c r="LD67" s="23"/>
      <c r="LE67" s="22"/>
      <c r="LF67" s="22"/>
      <c r="LG67" s="22"/>
      <c r="LH67" s="22"/>
      <c r="LI67" s="22"/>
      <c r="LJ67" s="22"/>
      <c r="LK67" s="22"/>
      <c r="LL67" s="22"/>
      <c r="LM67" s="22"/>
      <c r="LN67" s="23"/>
      <c r="LO67" s="22"/>
      <c r="LP67" s="22"/>
      <c r="LQ67" s="22"/>
      <c r="LR67" s="22"/>
      <c r="LS67" s="22"/>
      <c r="LT67" s="22"/>
      <c r="LU67" s="22"/>
      <c r="LV67" s="22"/>
      <c r="LW67" s="22"/>
      <c r="LX67" s="22"/>
      <c r="LY67" s="22"/>
      <c r="LZ67" s="22"/>
      <c r="MA67" s="22"/>
      <c r="MB67" s="22"/>
      <c r="MC67" s="22"/>
      <c r="MD67" s="22"/>
      <c r="ME67" s="22"/>
      <c r="MF67" s="22"/>
      <c r="MG67" s="22"/>
      <c r="MH67" s="22"/>
      <c r="MI67" s="22"/>
      <c r="MJ67" s="22"/>
      <c r="MK67" s="25"/>
      <c r="ML67" s="25"/>
      <c r="MM67" s="22"/>
      <c r="MN67" s="25"/>
      <c r="MO67" s="23"/>
      <c r="MP67" s="23"/>
      <c r="MQ67" s="23"/>
      <c r="MR67" s="23"/>
      <c r="MS67" s="23"/>
      <c r="MT67" s="26"/>
      <c r="MU67" s="22"/>
      <c r="MV67" s="22"/>
      <c r="MW67" s="22"/>
      <c r="MX67" s="22"/>
      <c r="MY67" s="22"/>
      <c r="MZ67" s="22"/>
      <c r="NA67" s="22"/>
      <c r="NB67" s="22"/>
      <c r="NC67" s="22"/>
      <c r="ND67" s="22"/>
      <c r="NE67" s="22"/>
      <c r="NF67" s="22"/>
      <c r="NG67" s="22"/>
      <c r="NH67" s="22"/>
      <c r="NI67" s="22"/>
      <c r="NJ67" s="22"/>
      <c r="NK67" s="22"/>
      <c r="NL67" s="22"/>
      <c r="NM67" s="22"/>
      <c r="NN67" s="22"/>
      <c r="NO67" s="22"/>
      <c r="NP67" s="22"/>
      <c r="NQ67" s="22"/>
      <c r="NR67" s="22"/>
      <c r="NS67" s="22"/>
      <c r="NT67" s="22"/>
      <c r="NU67" s="22"/>
      <c r="NV67" s="22"/>
      <c r="NW67" s="22"/>
      <c r="NX67" s="22"/>
      <c r="NY67" s="22"/>
      <c r="NZ67" s="22"/>
      <c r="OA67" s="22"/>
      <c r="OB67" s="22"/>
      <c r="OC67" s="22"/>
      <c r="OD67" s="22"/>
      <c r="OE67" s="22"/>
      <c r="OF67" s="22"/>
      <c r="OG67" s="22"/>
      <c r="OH67" s="22"/>
      <c r="OI67" s="22"/>
      <c r="OJ67" s="22"/>
      <c r="OK67" s="22"/>
      <c r="OL67" s="22"/>
      <c r="OM67" s="22"/>
      <c r="ON67" s="22"/>
      <c r="OO67" s="22"/>
      <c r="OP67" s="22"/>
      <c r="OQ67" s="22"/>
      <c r="OR67" s="22"/>
      <c r="OS67" s="22"/>
      <c r="OT67" s="22"/>
      <c r="OU67" s="22"/>
      <c r="OV67" s="22"/>
      <c r="OW67" s="22"/>
      <c r="OX67" s="22"/>
      <c r="OY67" s="22"/>
      <c r="OZ67" s="22"/>
      <c r="PA67" s="22"/>
      <c r="PB67" s="22"/>
      <c r="PC67" s="22"/>
      <c r="PD67" s="22"/>
      <c r="PE67" s="22"/>
      <c r="PF67" s="22"/>
      <c r="PG67" s="22"/>
      <c r="PH67" s="22"/>
      <c r="PI67" s="22"/>
      <c r="PJ67" s="22"/>
      <c r="PK67" s="22"/>
      <c r="PL67" s="22"/>
      <c r="PM67" s="22"/>
      <c r="PN67" s="22"/>
      <c r="PO67" s="22"/>
      <c r="PP67" s="22"/>
      <c r="PQ67" s="22"/>
      <c r="PR67" s="22"/>
      <c r="PS67" s="22"/>
      <c r="PT67" s="22"/>
      <c r="PU67" s="22"/>
      <c r="PV67" s="22"/>
      <c r="PW67" s="22"/>
      <c r="PX67" s="22"/>
      <c r="PY67" s="22"/>
      <c r="PZ67" s="22"/>
      <c r="QA67" s="22"/>
      <c r="QB67" s="22"/>
      <c r="QC67" s="22"/>
      <c r="QD67" s="22"/>
      <c r="QE67" s="22"/>
      <c r="QF67" s="22"/>
      <c r="QG67" s="22"/>
      <c r="QH67" s="22"/>
      <c r="QI67" s="22"/>
      <c r="QJ67" s="22"/>
      <c r="QK67" s="22"/>
      <c r="QL67" s="22"/>
      <c r="QM67" s="22"/>
      <c r="QN67" s="22"/>
      <c r="QO67" s="22"/>
      <c r="QP67" s="22"/>
      <c r="QQ67" s="22"/>
      <c r="QR67" s="22"/>
      <c r="QS67" s="22"/>
      <c r="QT67" s="22"/>
      <c r="QU67" s="22"/>
      <c r="QV67" s="22"/>
      <c r="QW67" s="22"/>
      <c r="QX67" s="22"/>
      <c r="QY67" s="22"/>
      <c r="QZ67" s="22"/>
      <c r="RA67" s="22"/>
      <c r="RB67" s="22"/>
      <c r="RC67" s="22"/>
      <c r="RD67" s="22"/>
      <c r="RE67" s="22"/>
      <c r="RF67" s="22"/>
      <c r="RG67" s="22"/>
      <c r="RH67" s="22"/>
      <c r="RI67" s="22"/>
      <c r="RJ67" s="22"/>
      <c r="RK67" s="22"/>
      <c r="RL67" s="22"/>
      <c r="RM67" s="22"/>
      <c r="RN67" s="22"/>
      <c r="RO67" s="22"/>
      <c r="RP67" s="22"/>
      <c r="RQ67" s="22"/>
      <c r="RR67" s="22"/>
      <c r="RS67" s="22"/>
      <c r="RT67" s="22"/>
      <c r="RU67" s="22"/>
      <c r="RV67" s="22"/>
      <c r="RW67" s="22"/>
      <c r="RX67" s="22"/>
      <c r="RY67" s="22"/>
      <c r="RZ67" s="22"/>
      <c r="SA67" s="22"/>
      <c r="SB67" s="22"/>
      <c r="SC67" s="22"/>
      <c r="SD67" s="22"/>
      <c r="SE67" s="22"/>
      <c r="SF67" s="22"/>
      <c r="SG67" s="22"/>
      <c r="SH67" s="22"/>
      <c r="SI67" s="22"/>
      <c r="SJ67" s="22"/>
      <c r="SK67" s="22"/>
      <c r="SL67" s="22"/>
      <c r="SM67" s="22"/>
      <c r="SN67" s="29"/>
      <c r="SO67" s="29"/>
      <c r="SP67" s="5"/>
      <c r="SQ67" s="5"/>
      <c r="SR67" s="5"/>
      <c r="SS67" s="29"/>
      <c r="ST67" s="5"/>
      <c r="SU67" s="5"/>
      <c r="SV67" s="5"/>
      <c r="SW67" s="29"/>
      <c r="SX67" s="5"/>
      <c r="SY67" s="5"/>
      <c r="SZ67" s="5"/>
      <c r="TA67" s="29"/>
      <c r="TB67" s="5"/>
      <c r="TC67" s="5"/>
      <c r="TD67" s="5"/>
      <c r="TE67" s="29"/>
      <c r="TF67" s="5"/>
      <c r="TG67" s="5"/>
      <c r="TH67" s="5"/>
      <c r="TI67" s="5"/>
      <c r="TJ67" s="5"/>
      <c r="TK67" s="5"/>
      <c r="TL67" s="5"/>
      <c r="TM67" s="5"/>
      <c r="TN67" s="5"/>
      <c r="TO67" s="5"/>
      <c r="TP67" s="5"/>
      <c r="TQ67" s="5"/>
      <c r="TR67" s="5"/>
      <c r="TS67" s="5"/>
      <c r="TT67" s="5"/>
      <c r="TU67" s="5"/>
      <c r="TV67" s="5"/>
      <c r="TW67" s="5"/>
      <c r="TX67" s="5"/>
      <c r="TY67" s="5"/>
      <c r="TZ67" s="5"/>
      <c r="UA67" s="5"/>
      <c r="UB67" s="5"/>
      <c r="UC67" s="5"/>
      <c r="UD67" s="5"/>
      <c r="UE67" s="5"/>
      <c r="UF67" s="5"/>
      <c r="UG67" s="5"/>
      <c r="UH67" s="5"/>
      <c r="UI67" s="5"/>
      <c r="UJ67" s="5"/>
      <c r="UK67" s="5"/>
      <c r="UL67" s="5"/>
      <c r="UM67" s="5"/>
      <c r="UN67" s="5"/>
      <c r="UO67" s="5"/>
      <c r="UP67" s="5"/>
      <c r="UQ67" s="5"/>
      <c r="UR67" s="5"/>
      <c r="US67" s="5"/>
      <c r="UT67" s="5"/>
      <c r="UU67" s="5"/>
      <c r="UV67" s="5"/>
      <c r="UW67" s="5"/>
      <c r="UX67" s="5"/>
      <c r="UY67" s="5"/>
      <c r="UZ67" s="5"/>
      <c r="VA67" s="5"/>
      <c r="VB67" s="5"/>
      <c r="VC67" s="5"/>
      <c r="VD67" s="5"/>
      <c r="VE67" s="5"/>
      <c r="VF67" s="5"/>
      <c r="VG67" s="5"/>
      <c r="VH67" s="5"/>
      <c r="VI67" s="5"/>
      <c r="VJ67" s="5"/>
      <c r="VK67" s="5"/>
      <c r="VL67" s="5"/>
      <c r="VM67" s="5"/>
      <c r="VN67" s="5"/>
      <c r="VO67" s="5"/>
      <c r="VP67" s="30"/>
      <c r="VQ67" s="30"/>
      <c r="VR67" s="30"/>
      <c r="VS67" s="30"/>
      <c r="VT67" s="30"/>
      <c r="VU67" s="30"/>
      <c r="VV67" s="30"/>
      <c r="VW67" s="30"/>
      <c r="VX67" s="30"/>
      <c r="VY67" s="30"/>
      <c r="VZ67" s="30"/>
      <c r="WA67" s="30"/>
      <c r="WB67" s="30"/>
      <c r="WC67" s="30"/>
      <c r="WD67" s="30"/>
      <c r="WE67" s="30"/>
      <c r="WF67" s="30"/>
      <c r="WG67" s="30"/>
      <c r="WH67" s="30"/>
      <c r="WI67" s="30"/>
      <c r="WJ67" s="30"/>
      <c r="WK67" s="30"/>
      <c r="WL67" s="30"/>
      <c r="WM67" s="30"/>
      <c r="WN67" s="30"/>
      <c r="WO67" s="30"/>
      <c r="WP67" s="30"/>
      <c r="WQ67" s="30"/>
      <c r="WR67" s="30"/>
      <c r="WS67" s="30"/>
      <c r="WT67" s="30"/>
      <c r="WU67" s="30"/>
      <c r="WV67" s="30"/>
      <c r="WW67" s="30"/>
      <c r="WX67" s="30"/>
      <c r="WY67" s="30"/>
      <c r="WZ67" s="30"/>
      <c r="XA67" s="30"/>
      <c r="XB67" s="30"/>
      <c r="XC67" s="30"/>
      <c r="XD67" s="30"/>
      <c r="XE67" s="30"/>
      <c r="XF67" s="30"/>
      <c r="XG67" s="30"/>
      <c r="XH67" s="30"/>
      <c r="XI67" s="30"/>
      <c r="XJ67" s="30"/>
      <c r="XK67" s="30"/>
      <c r="XL67" s="30"/>
      <c r="XM67" s="30"/>
      <c r="XN67" s="30"/>
      <c r="XO67" s="30"/>
      <c r="XP67" s="30"/>
      <c r="XQ67" s="30"/>
      <c r="XR67" s="30"/>
      <c r="XS67" s="30"/>
      <c r="XT67" s="30"/>
      <c r="XU67" s="30"/>
      <c r="XV67" s="30"/>
      <c r="XW67" s="30"/>
      <c r="XX67" s="30"/>
      <c r="XZ67" s="10"/>
      <c r="YD67" s="10"/>
      <c r="YR67" s="10"/>
      <c r="YT67" s="31"/>
      <c r="YW67" s="31"/>
      <c r="ZK67" s="10"/>
    </row>
    <row r="68" spans="1:696" ht="14.4" thickBot="1" x14ac:dyDescent="0.3">
      <c r="A68" s="7"/>
      <c r="D68" s="6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3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3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3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3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3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3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3"/>
      <c r="EV68" s="22"/>
      <c r="EW68" s="22"/>
      <c r="EX68" s="22"/>
      <c r="EY68" s="22"/>
      <c r="EZ68" s="23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3"/>
      <c r="GT68" s="22"/>
      <c r="GU68" s="22"/>
      <c r="GV68" s="22"/>
      <c r="GW68" s="22"/>
      <c r="GX68" s="22"/>
      <c r="GY68" s="23"/>
      <c r="GZ68" s="22"/>
      <c r="HA68" s="22"/>
      <c r="HB68" s="22"/>
      <c r="HC68" s="22"/>
      <c r="HD68" s="23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3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3"/>
      <c r="IU68" s="22"/>
      <c r="IV68" s="22"/>
      <c r="IW68" s="22"/>
      <c r="IX68" s="22"/>
      <c r="IY68" s="22"/>
      <c r="IZ68" s="22"/>
      <c r="JA68" s="22"/>
      <c r="JB68" s="22"/>
      <c r="JC68" s="23"/>
      <c r="JD68" s="22"/>
      <c r="JE68" s="22"/>
      <c r="JF68" s="22"/>
      <c r="JG68" s="22"/>
      <c r="JH68" s="22"/>
      <c r="JI68" s="22"/>
      <c r="JJ68" s="22"/>
      <c r="JK68" s="23"/>
      <c r="JL68" s="22"/>
      <c r="JM68" s="22"/>
      <c r="JN68" s="22"/>
      <c r="JO68" s="22"/>
      <c r="JP68" s="22"/>
      <c r="JQ68" s="22"/>
      <c r="JR68" s="22"/>
      <c r="JS68" s="22"/>
      <c r="JT68" s="23"/>
      <c r="JU68" s="22"/>
      <c r="JV68" s="22"/>
      <c r="JW68" s="22"/>
      <c r="JX68" s="22"/>
      <c r="JY68" s="22"/>
      <c r="JZ68" s="22"/>
      <c r="KA68" s="23"/>
      <c r="KB68" s="22"/>
      <c r="KC68" s="22"/>
      <c r="KD68" s="22"/>
      <c r="KE68" s="22"/>
      <c r="KF68" s="23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  <c r="KY68" s="22"/>
      <c r="KZ68" s="22"/>
      <c r="LA68" s="22"/>
      <c r="LB68" s="22"/>
      <c r="LC68" s="22"/>
      <c r="LD68" s="23"/>
      <c r="LE68" s="22"/>
      <c r="LF68" s="22"/>
      <c r="LG68" s="22"/>
      <c r="LH68" s="22"/>
      <c r="LI68" s="22"/>
      <c r="LJ68" s="22"/>
      <c r="LK68" s="22"/>
      <c r="LL68" s="22"/>
      <c r="LM68" s="22"/>
      <c r="LN68" s="23"/>
      <c r="LO68" s="22"/>
      <c r="LP68" s="22"/>
      <c r="LQ68" s="22"/>
      <c r="LR68" s="22"/>
      <c r="LS68" s="22"/>
      <c r="LT68" s="22"/>
      <c r="LU68" s="22"/>
      <c r="LV68" s="22"/>
      <c r="LW68" s="22"/>
      <c r="LX68" s="22"/>
      <c r="LY68" s="22"/>
      <c r="LZ68" s="22"/>
      <c r="MA68" s="22"/>
      <c r="MB68" s="22"/>
      <c r="MC68" s="22"/>
      <c r="MD68" s="22"/>
      <c r="ME68" s="22"/>
      <c r="MF68" s="22"/>
      <c r="MG68" s="22"/>
      <c r="MH68" s="22"/>
      <c r="MI68" s="22"/>
      <c r="MJ68" s="22"/>
      <c r="MK68" s="25"/>
      <c r="ML68" s="25"/>
      <c r="MM68" s="22"/>
      <c r="MN68" s="25"/>
      <c r="MO68" s="23"/>
      <c r="MP68" s="23"/>
      <c r="MQ68" s="23"/>
      <c r="MR68" s="23"/>
      <c r="MS68" s="23"/>
      <c r="MT68" s="26"/>
      <c r="MU68" s="22"/>
      <c r="MV68" s="22"/>
      <c r="MW68" s="22"/>
      <c r="MX68" s="22"/>
      <c r="MY68" s="22"/>
      <c r="MZ68" s="22"/>
      <c r="NA68" s="22"/>
      <c r="NB68" s="22"/>
      <c r="NC68" s="22"/>
      <c r="ND68" s="22"/>
      <c r="NE68" s="22"/>
      <c r="NF68" s="22"/>
      <c r="NG68" s="22"/>
      <c r="NH68" s="22"/>
      <c r="NI68" s="22"/>
      <c r="NJ68" s="22"/>
      <c r="NK68" s="22"/>
      <c r="NL68" s="22"/>
      <c r="NM68" s="22"/>
      <c r="NN68" s="22"/>
      <c r="NO68" s="22"/>
      <c r="NP68" s="22"/>
      <c r="NQ68" s="22"/>
      <c r="NR68" s="22"/>
      <c r="NS68" s="22"/>
      <c r="NT68" s="22"/>
      <c r="NU68" s="22"/>
      <c r="NV68" s="22"/>
      <c r="NW68" s="22"/>
      <c r="NX68" s="22"/>
      <c r="NY68" s="22"/>
      <c r="NZ68" s="22"/>
      <c r="OA68" s="22"/>
      <c r="OB68" s="22"/>
      <c r="OC68" s="22"/>
      <c r="OD68" s="22"/>
      <c r="OE68" s="22"/>
      <c r="OF68" s="22"/>
      <c r="OG68" s="22"/>
      <c r="OH68" s="22"/>
      <c r="OI68" s="22"/>
      <c r="OJ68" s="22"/>
      <c r="OK68" s="22"/>
      <c r="OL68" s="22"/>
      <c r="OM68" s="22"/>
      <c r="ON68" s="22"/>
      <c r="OO68" s="22"/>
      <c r="OP68" s="22"/>
      <c r="OQ68" s="22"/>
      <c r="OR68" s="22"/>
      <c r="OS68" s="22"/>
      <c r="OT68" s="22"/>
      <c r="OU68" s="22"/>
      <c r="OV68" s="22"/>
      <c r="OW68" s="22"/>
      <c r="OX68" s="22"/>
      <c r="OY68" s="22"/>
      <c r="OZ68" s="22"/>
      <c r="PA68" s="22"/>
      <c r="PB68" s="22"/>
      <c r="PC68" s="22"/>
      <c r="PD68" s="22"/>
      <c r="PE68" s="22"/>
      <c r="PF68" s="22"/>
      <c r="PG68" s="22"/>
      <c r="PH68" s="22"/>
      <c r="PI68" s="22"/>
      <c r="PJ68" s="22"/>
      <c r="PK68" s="22"/>
      <c r="PL68" s="22"/>
      <c r="PM68" s="22"/>
      <c r="PN68" s="22"/>
      <c r="PO68" s="22"/>
      <c r="PP68" s="22"/>
      <c r="PQ68" s="22"/>
      <c r="PR68" s="22"/>
      <c r="PS68" s="22"/>
      <c r="PT68" s="22"/>
      <c r="PU68" s="22"/>
      <c r="PV68" s="22"/>
      <c r="PW68" s="22"/>
      <c r="PX68" s="22"/>
      <c r="PY68" s="22"/>
      <c r="PZ68" s="22"/>
      <c r="QA68" s="22"/>
      <c r="QB68" s="22"/>
      <c r="QC68" s="22"/>
      <c r="QD68" s="22"/>
      <c r="QE68" s="22"/>
      <c r="QF68" s="22"/>
      <c r="QG68" s="22"/>
      <c r="QH68" s="22"/>
      <c r="QI68" s="22"/>
      <c r="QJ68" s="22"/>
      <c r="QK68" s="22"/>
      <c r="QL68" s="22"/>
      <c r="QM68" s="22"/>
      <c r="QN68" s="22"/>
      <c r="QO68" s="22"/>
      <c r="QP68" s="22"/>
      <c r="QQ68" s="22"/>
      <c r="QR68" s="22"/>
      <c r="QS68" s="22"/>
      <c r="QT68" s="22"/>
      <c r="QU68" s="22"/>
      <c r="QV68" s="22"/>
      <c r="QW68" s="22"/>
      <c r="QX68" s="22"/>
      <c r="QY68" s="22"/>
      <c r="QZ68" s="22"/>
      <c r="RA68" s="22"/>
      <c r="RB68" s="22"/>
      <c r="RC68" s="22"/>
      <c r="RD68" s="22"/>
      <c r="RE68" s="22"/>
      <c r="RF68" s="22"/>
      <c r="RG68" s="22"/>
      <c r="RH68" s="22"/>
      <c r="RI68" s="22"/>
      <c r="RJ68" s="22"/>
      <c r="RK68" s="22"/>
      <c r="RL68" s="22"/>
      <c r="RM68" s="22"/>
      <c r="RN68" s="22"/>
      <c r="RO68" s="22"/>
      <c r="RP68" s="22"/>
      <c r="RQ68" s="22"/>
      <c r="RR68" s="22"/>
      <c r="RS68" s="22"/>
      <c r="RT68" s="22"/>
      <c r="RU68" s="22"/>
      <c r="RV68" s="22"/>
      <c r="RW68" s="22"/>
      <c r="RX68" s="22"/>
      <c r="RY68" s="22"/>
      <c r="RZ68" s="22"/>
      <c r="SA68" s="22"/>
      <c r="SB68" s="22"/>
      <c r="SC68" s="22"/>
      <c r="SD68" s="22"/>
      <c r="SE68" s="22"/>
      <c r="SF68" s="22"/>
      <c r="SG68" s="22"/>
      <c r="SH68" s="22"/>
      <c r="SI68" s="22"/>
      <c r="SJ68" s="22"/>
      <c r="SK68" s="22"/>
      <c r="SL68" s="22"/>
      <c r="SM68" s="22"/>
      <c r="SN68" s="29"/>
      <c r="SO68" s="29"/>
      <c r="SP68" s="5"/>
      <c r="SQ68" s="5"/>
      <c r="SR68" s="5"/>
      <c r="SS68" s="29"/>
      <c r="ST68" s="5"/>
      <c r="SU68" s="5"/>
      <c r="SV68" s="5"/>
      <c r="SW68" s="29"/>
      <c r="SX68" s="5"/>
      <c r="SY68" s="5"/>
      <c r="SZ68" s="5"/>
      <c r="TA68" s="29"/>
      <c r="TB68" s="5"/>
      <c r="TC68" s="5"/>
      <c r="TD68" s="5"/>
      <c r="TE68" s="29"/>
      <c r="TF68" s="5"/>
      <c r="TG68" s="5"/>
      <c r="TH68" s="5"/>
      <c r="TI68" s="5"/>
      <c r="TJ68" s="5"/>
      <c r="TK68" s="5"/>
      <c r="TL68" s="5"/>
      <c r="TM68" s="5"/>
      <c r="TN68" s="5"/>
      <c r="TO68" s="5"/>
      <c r="TP68" s="5"/>
      <c r="TQ68" s="5"/>
      <c r="TR68" s="5"/>
      <c r="TS68" s="5"/>
      <c r="TT68" s="5"/>
      <c r="TU68" s="5"/>
      <c r="TV68" s="5"/>
      <c r="TW68" s="5"/>
      <c r="TX68" s="5"/>
      <c r="TY68" s="5"/>
      <c r="TZ68" s="5"/>
      <c r="UA68" s="5"/>
      <c r="UB68" s="5"/>
      <c r="UC68" s="5"/>
      <c r="UD68" s="5"/>
      <c r="UE68" s="5"/>
      <c r="UF68" s="5"/>
      <c r="UG68" s="5"/>
      <c r="UH68" s="5"/>
      <c r="UI68" s="5"/>
      <c r="UJ68" s="5"/>
      <c r="UK68" s="5"/>
      <c r="UL68" s="5"/>
      <c r="UM68" s="5"/>
      <c r="UN68" s="5"/>
      <c r="UO68" s="5"/>
      <c r="UP68" s="5"/>
      <c r="UQ68" s="5"/>
      <c r="UR68" s="5"/>
      <c r="US68" s="5"/>
      <c r="UT68" s="5"/>
      <c r="UU68" s="5"/>
      <c r="UV68" s="5"/>
      <c r="UW68" s="5"/>
      <c r="UX68" s="5"/>
      <c r="UY68" s="5"/>
      <c r="UZ68" s="5"/>
      <c r="VA68" s="5"/>
      <c r="VB68" s="5"/>
      <c r="VC68" s="5"/>
      <c r="VD68" s="5"/>
      <c r="VE68" s="5"/>
      <c r="VF68" s="5"/>
      <c r="VG68" s="5"/>
      <c r="VH68" s="5"/>
      <c r="VI68" s="5"/>
      <c r="VJ68" s="5"/>
      <c r="VK68" s="5"/>
      <c r="VL68" s="5"/>
      <c r="VM68" s="5"/>
      <c r="VN68" s="5"/>
      <c r="VO68" s="5"/>
      <c r="VP68" s="30"/>
      <c r="VQ68" s="30"/>
      <c r="VR68" s="30"/>
      <c r="VS68" s="30"/>
      <c r="VT68" s="30"/>
      <c r="VU68" s="30"/>
      <c r="VV68" s="30"/>
      <c r="VW68" s="30"/>
      <c r="VX68" s="30"/>
      <c r="VY68" s="30"/>
      <c r="VZ68" s="30"/>
      <c r="WA68" s="30"/>
      <c r="WB68" s="30"/>
      <c r="WC68" s="30"/>
      <c r="WD68" s="30"/>
      <c r="WE68" s="30"/>
      <c r="WF68" s="30"/>
      <c r="WG68" s="30"/>
      <c r="WH68" s="30"/>
      <c r="WI68" s="30"/>
      <c r="WJ68" s="30"/>
      <c r="WK68" s="30"/>
      <c r="WL68" s="30"/>
      <c r="WM68" s="30"/>
      <c r="WN68" s="30"/>
      <c r="WO68" s="30"/>
      <c r="WP68" s="30"/>
      <c r="WQ68" s="30"/>
      <c r="WR68" s="30"/>
      <c r="WS68" s="30"/>
      <c r="WT68" s="30"/>
      <c r="WU68" s="30"/>
      <c r="WV68" s="30"/>
      <c r="WW68" s="30"/>
      <c r="WX68" s="30"/>
      <c r="WY68" s="30"/>
      <c r="WZ68" s="30"/>
      <c r="XA68" s="30"/>
      <c r="XB68" s="30"/>
      <c r="XC68" s="30"/>
      <c r="XD68" s="30"/>
      <c r="XE68" s="30"/>
      <c r="XF68" s="30"/>
      <c r="XG68" s="30"/>
      <c r="XH68" s="30"/>
      <c r="XI68" s="30"/>
      <c r="XJ68" s="30"/>
      <c r="XK68" s="30"/>
      <c r="XL68" s="30"/>
      <c r="XM68" s="30"/>
      <c r="XN68" s="30"/>
      <c r="XO68" s="30"/>
      <c r="XP68" s="30"/>
      <c r="XQ68" s="30"/>
      <c r="XR68" s="30"/>
      <c r="XS68" s="30"/>
      <c r="XT68" s="30"/>
      <c r="XU68" s="30"/>
      <c r="XV68" s="30"/>
      <c r="XW68" s="30"/>
      <c r="XX68" s="30"/>
      <c r="XZ68" s="10"/>
      <c r="YD68" s="10"/>
      <c r="YR68" s="10"/>
      <c r="YT68" s="31"/>
      <c r="ZK68" s="10"/>
    </row>
    <row r="69" spans="1:696" ht="14.4" thickBot="1" x14ac:dyDescent="0.3">
      <c r="A69" s="7"/>
      <c r="D69" s="6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3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3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3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3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3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3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3"/>
      <c r="EV69" s="22"/>
      <c r="EW69" s="22"/>
      <c r="EX69" s="22"/>
      <c r="EY69" s="22"/>
      <c r="EZ69" s="23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3"/>
      <c r="GT69" s="22"/>
      <c r="GU69" s="22"/>
      <c r="GV69" s="22"/>
      <c r="GW69" s="22"/>
      <c r="GX69" s="22"/>
      <c r="GY69" s="23"/>
      <c r="GZ69" s="22"/>
      <c r="HA69" s="22"/>
      <c r="HB69" s="22"/>
      <c r="HC69" s="22"/>
      <c r="HD69" s="23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3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3"/>
      <c r="IU69" s="22"/>
      <c r="IV69" s="22"/>
      <c r="IW69" s="22"/>
      <c r="IX69" s="22"/>
      <c r="IY69" s="22"/>
      <c r="IZ69" s="22"/>
      <c r="JA69" s="22"/>
      <c r="JB69" s="22"/>
      <c r="JC69" s="23"/>
      <c r="JD69" s="22"/>
      <c r="JE69" s="22"/>
      <c r="JF69" s="22"/>
      <c r="JG69" s="22"/>
      <c r="JH69" s="22"/>
      <c r="JI69" s="22"/>
      <c r="JJ69" s="22"/>
      <c r="JK69" s="23"/>
      <c r="JL69" s="22"/>
      <c r="JM69" s="22"/>
      <c r="JN69" s="22"/>
      <c r="JO69" s="22"/>
      <c r="JP69" s="22"/>
      <c r="JQ69" s="22"/>
      <c r="JR69" s="22"/>
      <c r="JS69" s="22"/>
      <c r="JT69" s="23"/>
      <c r="JU69" s="22"/>
      <c r="JV69" s="22"/>
      <c r="JW69" s="22"/>
      <c r="JX69" s="22"/>
      <c r="JY69" s="22"/>
      <c r="JZ69" s="22"/>
      <c r="KA69" s="23"/>
      <c r="KB69" s="22"/>
      <c r="KC69" s="22"/>
      <c r="KD69" s="22"/>
      <c r="KE69" s="22"/>
      <c r="KF69" s="23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  <c r="KY69" s="22"/>
      <c r="KZ69" s="22"/>
      <c r="LA69" s="22"/>
      <c r="LB69" s="22"/>
      <c r="LC69" s="22"/>
      <c r="LD69" s="23"/>
      <c r="LE69" s="22"/>
      <c r="LF69" s="22"/>
      <c r="LG69" s="22"/>
      <c r="LH69" s="22"/>
      <c r="LI69" s="22"/>
      <c r="LJ69" s="22"/>
      <c r="LK69" s="22"/>
      <c r="LL69" s="22"/>
      <c r="LM69" s="22"/>
      <c r="LN69" s="23"/>
      <c r="LO69" s="22"/>
      <c r="LP69" s="22"/>
      <c r="LQ69" s="22"/>
      <c r="LR69" s="22"/>
      <c r="LS69" s="22"/>
      <c r="LT69" s="22"/>
      <c r="LU69" s="22"/>
      <c r="LV69" s="22"/>
      <c r="LW69" s="22"/>
      <c r="LX69" s="22"/>
      <c r="LY69" s="22"/>
      <c r="LZ69" s="22"/>
      <c r="MA69" s="22"/>
      <c r="MB69" s="22"/>
      <c r="MC69" s="22"/>
      <c r="MD69" s="22"/>
      <c r="ME69" s="22"/>
      <c r="MF69" s="22"/>
      <c r="MG69" s="22"/>
      <c r="MH69" s="22"/>
      <c r="MI69" s="22"/>
      <c r="MJ69" s="22"/>
      <c r="MK69" s="25"/>
      <c r="ML69" s="25"/>
      <c r="MM69" s="22"/>
      <c r="MN69" s="25"/>
      <c r="MO69" s="23"/>
      <c r="MP69" s="23"/>
      <c r="MQ69" s="23"/>
      <c r="MR69" s="23"/>
      <c r="MS69" s="23"/>
      <c r="MT69" s="26"/>
      <c r="MU69" s="22"/>
      <c r="MV69" s="22"/>
      <c r="MW69" s="22"/>
      <c r="MX69" s="22"/>
      <c r="MY69" s="22"/>
      <c r="MZ69" s="22"/>
      <c r="NA69" s="22"/>
      <c r="NB69" s="22"/>
      <c r="NC69" s="22"/>
      <c r="ND69" s="22"/>
      <c r="NE69" s="22"/>
      <c r="NF69" s="22"/>
      <c r="NG69" s="22"/>
      <c r="NH69" s="22"/>
      <c r="NI69" s="22"/>
      <c r="NJ69" s="22"/>
      <c r="NK69" s="22"/>
      <c r="NL69" s="22"/>
      <c r="NM69" s="22"/>
      <c r="NN69" s="22"/>
      <c r="NO69" s="22"/>
      <c r="NP69" s="22"/>
      <c r="NQ69" s="22"/>
      <c r="NR69" s="22"/>
      <c r="NS69" s="22"/>
      <c r="NT69" s="22"/>
      <c r="NU69" s="22"/>
      <c r="NV69" s="22"/>
      <c r="NW69" s="22"/>
      <c r="NX69" s="22"/>
      <c r="NY69" s="22"/>
      <c r="NZ69" s="22"/>
      <c r="OA69" s="22"/>
      <c r="OB69" s="22"/>
      <c r="OC69" s="22"/>
      <c r="OD69" s="22"/>
      <c r="OE69" s="22"/>
      <c r="OF69" s="22"/>
      <c r="OG69" s="22"/>
      <c r="OH69" s="22"/>
      <c r="OI69" s="22"/>
      <c r="OJ69" s="22"/>
      <c r="OK69" s="22"/>
      <c r="OL69" s="22"/>
      <c r="OM69" s="22"/>
      <c r="ON69" s="22"/>
      <c r="OO69" s="22"/>
      <c r="OP69" s="22"/>
      <c r="OQ69" s="22"/>
      <c r="OR69" s="22"/>
      <c r="OS69" s="22"/>
      <c r="OT69" s="22"/>
      <c r="OU69" s="22"/>
      <c r="OV69" s="22"/>
      <c r="OW69" s="22"/>
      <c r="OX69" s="22"/>
      <c r="OY69" s="22"/>
      <c r="OZ69" s="22"/>
      <c r="PA69" s="22"/>
      <c r="PB69" s="22"/>
      <c r="PC69" s="22"/>
      <c r="PD69" s="22"/>
      <c r="PE69" s="22"/>
      <c r="PF69" s="22"/>
      <c r="PG69" s="22"/>
      <c r="PH69" s="22"/>
      <c r="PI69" s="22"/>
      <c r="PJ69" s="22"/>
      <c r="PK69" s="22"/>
      <c r="PL69" s="22"/>
      <c r="PM69" s="22"/>
      <c r="PN69" s="22"/>
      <c r="PO69" s="22"/>
      <c r="PP69" s="22"/>
      <c r="PQ69" s="22"/>
      <c r="PR69" s="22"/>
      <c r="PS69" s="22"/>
      <c r="PT69" s="22"/>
      <c r="PU69" s="22"/>
      <c r="PV69" s="22"/>
      <c r="PW69" s="22"/>
      <c r="PX69" s="22"/>
      <c r="PY69" s="22"/>
      <c r="PZ69" s="22"/>
      <c r="QA69" s="22"/>
      <c r="QB69" s="22"/>
      <c r="QC69" s="22"/>
      <c r="QD69" s="22"/>
      <c r="QE69" s="22"/>
      <c r="QF69" s="22"/>
      <c r="QG69" s="22"/>
      <c r="QH69" s="22"/>
      <c r="QI69" s="22"/>
      <c r="QJ69" s="22"/>
      <c r="QK69" s="22"/>
      <c r="QL69" s="22"/>
      <c r="QM69" s="22"/>
      <c r="QN69" s="22"/>
      <c r="QO69" s="22"/>
      <c r="QP69" s="22"/>
      <c r="QQ69" s="22"/>
      <c r="QR69" s="22"/>
      <c r="QS69" s="22"/>
      <c r="QT69" s="22"/>
      <c r="QU69" s="22"/>
      <c r="QV69" s="22"/>
      <c r="QW69" s="22"/>
      <c r="QX69" s="22"/>
      <c r="QY69" s="22"/>
      <c r="QZ69" s="22"/>
      <c r="RA69" s="22"/>
      <c r="RB69" s="22"/>
      <c r="RC69" s="22"/>
      <c r="RD69" s="22"/>
      <c r="RE69" s="22"/>
      <c r="RF69" s="22"/>
      <c r="RG69" s="22"/>
      <c r="RH69" s="22"/>
      <c r="RI69" s="22"/>
      <c r="RJ69" s="22"/>
      <c r="RK69" s="22"/>
      <c r="RL69" s="22"/>
      <c r="RM69" s="22"/>
      <c r="RN69" s="22"/>
      <c r="RO69" s="22"/>
      <c r="RP69" s="22"/>
      <c r="RQ69" s="22"/>
      <c r="RR69" s="22"/>
      <c r="RS69" s="22"/>
      <c r="RT69" s="22"/>
      <c r="RU69" s="22"/>
      <c r="RV69" s="22"/>
      <c r="RW69" s="22"/>
      <c r="RX69" s="22"/>
      <c r="RY69" s="22"/>
      <c r="RZ69" s="22"/>
      <c r="SA69" s="22"/>
      <c r="SB69" s="22"/>
      <c r="SC69" s="22"/>
      <c r="SD69" s="22"/>
      <c r="SE69" s="22"/>
      <c r="SF69" s="22"/>
      <c r="SG69" s="22"/>
      <c r="SH69" s="22"/>
      <c r="SI69" s="22"/>
      <c r="SJ69" s="22"/>
      <c r="SK69" s="22"/>
      <c r="SL69" s="22"/>
      <c r="SM69" s="22"/>
      <c r="SN69" s="29"/>
      <c r="SO69" s="29"/>
      <c r="SP69" s="5"/>
      <c r="SQ69" s="5"/>
      <c r="SR69" s="5"/>
      <c r="SS69" s="29"/>
      <c r="ST69" s="5"/>
      <c r="SU69" s="5"/>
      <c r="SV69" s="5"/>
      <c r="SW69" s="29"/>
      <c r="SX69" s="5"/>
      <c r="SY69" s="5"/>
      <c r="SZ69" s="5"/>
      <c r="TA69" s="29"/>
      <c r="TB69" s="5"/>
      <c r="TC69" s="5"/>
      <c r="TD69" s="5"/>
      <c r="TE69" s="29"/>
      <c r="TF69" s="5"/>
      <c r="TG69" s="5"/>
      <c r="TH69" s="5"/>
      <c r="TI69" s="5"/>
      <c r="TJ69" s="5"/>
      <c r="TK69" s="5"/>
      <c r="TL69" s="5"/>
      <c r="TM69" s="5"/>
      <c r="TN69" s="5"/>
      <c r="TO69" s="5"/>
      <c r="TP69" s="5"/>
      <c r="TQ69" s="5"/>
      <c r="TR69" s="5"/>
      <c r="TS69" s="5"/>
      <c r="TT69" s="5"/>
      <c r="TU69" s="5"/>
      <c r="TV69" s="5"/>
      <c r="TW69" s="5"/>
      <c r="TX69" s="5"/>
      <c r="TY69" s="5"/>
      <c r="TZ69" s="5"/>
      <c r="UA69" s="5"/>
      <c r="UB69" s="5"/>
      <c r="UC69" s="5"/>
      <c r="UD69" s="5"/>
      <c r="UE69" s="5"/>
      <c r="UF69" s="5"/>
      <c r="UG69" s="5"/>
      <c r="UH69" s="5"/>
      <c r="UI69" s="5"/>
      <c r="UJ69" s="5"/>
      <c r="UK69" s="5"/>
      <c r="UL69" s="5"/>
      <c r="UM69" s="5"/>
      <c r="UN69" s="5"/>
      <c r="UO69" s="5"/>
      <c r="UP69" s="5"/>
      <c r="UQ69" s="5"/>
      <c r="UR69" s="5"/>
      <c r="US69" s="5"/>
      <c r="UT69" s="5"/>
      <c r="UU69" s="5"/>
      <c r="UV69" s="5"/>
      <c r="UW69" s="5"/>
      <c r="UX69" s="5"/>
      <c r="UY69" s="5"/>
      <c r="UZ69" s="5"/>
      <c r="VA69" s="5"/>
      <c r="VB69" s="5"/>
      <c r="VC69" s="5"/>
      <c r="VD69" s="5"/>
      <c r="VE69" s="5"/>
      <c r="VF69" s="5"/>
      <c r="VG69" s="5"/>
      <c r="VH69" s="5"/>
      <c r="VI69" s="5"/>
      <c r="VJ69" s="5"/>
      <c r="VK69" s="5"/>
      <c r="VL69" s="5"/>
      <c r="VM69" s="5"/>
      <c r="VN69" s="5"/>
      <c r="VO69" s="5"/>
      <c r="VP69" s="30"/>
      <c r="VQ69" s="30"/>
      <c r="VR69" s="30"/>
      <c r="VS69" s="30"/>
      <c r="VT69" s="30"/>
      <c r="VU69" s="30"/>
      <c r="VV69" s="30"/>
      <c r="VW69" s="30"/>
      <c r="VX69" s="30"/>
      <c r="VY69" s="30"/>
      <c r="VZ69" s="30"/>
      <c r="WA69" s="30"/>
      <c r="WB69" s="30"/>
      <c r="WC69" s="30"/>
      <c r="WD69" s="30"/>
      <c r="WE69" s="30"/>
      <c r="WF69" s="30"/>
      <c r="WG69" s="30"/>
      <c r="WH69" s="30"/>
      <c r="WI69" s="30"/>
      <c r="WJ69" s="30"/>
      <c r="WK69" s="30"/>
      <c r="WL69" s="30"/>
      <c r="WM69" s="30"/>
      <c r="WN69" s="30"/>
      <c r="WO69" s="30"/>
      <c r="WP69" s="30"/>
      <c r="WQ69" s="30"/>
      <c r="WR69" s="30"/>
      <c r="WS69" s="30"/>
      <c r="WT69" s="30"/>
      <c r="WU69" s="30"/>
      <c r="WV69" s="30"/>
      <c r="WW69" s="30"/>
      <c r="WX69" s="30"/>
      <c r="WY69" s="30"/>
      <c r="WZ69" s="30"/>
      <c r="XA69" s="30"/>
      <c r="XB69" s="30"/>
      <c r="XC69" s="30"/>
      <c r="XD69" s="30"/>
      <c r="XE69" s="30"/>
      <c r="XF69" s="30"/>
      <c r="XG69" s="30"/>
      <c r="XH69" s="30"/>
      <c r="XI69" s="30"/>
      <c r="XJ69" s="30"/>
      <c r="XK69" s="30"/>
      <c r="XL69" s="30"/>
      <c r="XM69" s="30"/>
      <c r="XN69" s="30"/>
      <c r="XO69" s="30"/>
      <c r="XP69" s="30"/>
      <c r="XQ69" s="30"/>
      <c r="XR69" s="30"/>
      <c r="XS69" s="30"/>
      <c r="XT69" s="30"/>
      <c r="XU69" s="30"/>
      <c r="XV69" s="30"/>
      <c r="XW69" s="30"/>
      <c r="XX69" s="30"/>
    </row>
    <row r="70" spans="1:696" ht="14.4" thickBot="1" x14ac:dyDescent="0.3">
      <c r="A70" s="7"/>
      <c r="D70" s="6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3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3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3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3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3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3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3"/>
      <c r="EV70" s="22"/>
      <c r="EW70" s="22"/>
      <c r="EX70" s="22"/>
      <c r="EY70" s="22"/>
      <c r="EZ70" s="23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3"/>
      <c r="GT70" s="22"/>
      <c r="GU70" s="22"/>
      <c r="GV70" s="22"/>
      <c r="GW70" s="22"/>
      <c r="GX70" s="22"/>
      <c r="GY70" s="23"/>
      <c r="GZ70" s="22"/>
      <c r="HA70" s="22"/>
      <c r="HB70" s="22"/>
      <c r="HC70" s="22"/>
      <c r="HD70" s="23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3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3"/>
      <c r="IU70" s="22"/>
      <c r="IV70" s="22"/>
      <c r="IW70" s="22"/>
      <c r="IX70" s="22"/>
      <c r="IY70" s="22"/>
      <c r="IZ70" s="22"/>
      <c r="JA70" s="22"/>
      <c r="JB70" s="22"/>
      <c r="JC70" s="23"/>
      <c r="JD70" s="22"/>
      <c r="JE70" s="22"/>
      <c r="JF70" s="22"/>
      <c r="JG70" s="22"/>
      <c r="JH70" s="22"/>
      <c r="JI70" s="22"/>
      <c r="JJ70" s="22"/>
      <c r="JK70" s="23"/>
      <c r="JL70" s="22"/>
      <c r="JM70" s="22"/>
      <c r="JN70" s="22"/>
      <c r="JO70" s="22"/>
      <c r="JP70" s="22"/>
      <c r="JQ70" s="22"/>
      <c r="JR70" s="22"/>
      <c r="JS70" s="22"/>
      <c r="JT70" s="23"/>
      <c r="JU70" s="22"/>
      <c r="JV70" s="22"/>
      <c r="JW70" s="22"/>
      <c r="JX70" s="22"/>
      <c r="JY70" s="22"/>
      <c r="JZ70" s="22"/>
      <c r="KA70" s="23"/>
      <c r="KB70" s="22"/>
      <c r="KC70" s="22"/>
      <c r="KD70" s="22"/>
      <c r="KE70" s="22"/>
      <c r="KF70" s="23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  <c r="KY70" s="22"/>
      <c r="KZ70" s="22"/>
      <c r="LA70" s="22"/>
      <c r="LB70" s="22"/>
      <c r="LC70" s="22"/>
      <c r="LD70" s="23"/>
      <c r="LE70" s="22"/>
      <c r="LF70" s="22"/>
      <c r="LG70" s="22"/>
      <c r="LH70" s="22"/>
      <c r="LI70" s="22"/>
      <c r="LJ70" s="22"/>
      <c r="LK70" s="22"/>
      <c r="LL70" s="22"/>
      <c r="LM70" s="22"/>
      <c r="LN70" s="23"/>
      <c r="LO70" s="22"/>
      <c r="LP70" s="22"/>
      <c r="LQ70" s="22"/>
      <c r="LR70" s="22"/>
      <c r="LS70" s="22"/>
      <c r="LT70" s="22"/>
      <c r="LU70" s="22"/>
      <c r="LV70" s="22"/>
      <c r="LW70" s="22"/>
      <c r="LX70" s="22"/>
      <c r="LY70" s="22"/>
      <c r="LZ70" s="22"/>
      <c r="MA70" s="22"/>
      <c r="MB70" s="22"/>
      <c r="MC70" s="22"/>
      <c r="MD70" s="22"/>
      <c r="ME70" s="22"/>
      <c r="MF70" s="22"/>
      <c r="MG70" s="22"/>
      <c r="MH70" s="22"/>
      <c r="MI70" s="22"/>
      <c r="MJ70" s="22"/>
      <c r="MK70" s="25"/>
      <c r="ML70" s="25"/>
      <c r="MM70" s="22"/>
      <c r="MN70" s="25"/>
      <c r="MO70" s="23"/>
      <c r="MP70" s="23"/>
      <c r="MQ70" s="23"/>
      <c r="MR70" s="23"/>
      <c r="MS70" s="23"/>
      <c r="MT70" s="26"/>
      <c r="MU70" s="22"/>
      <c r="MV70" s="22"/>
      <c r="MW70" s="22"/>
      <c r="MX70" s="22"/>
      <c r="MY70" s="22"/>
      <c r="MZ70" s="22"/>
      <c r="NA70" s="22"/>
      <c r="NB70" s="22"/>
      <c r="NC70" s="22"/>
      <c r="ND70" s="22"/>
      <c r="NE70" s="22"/>
      <c r="NF70" s="22"/>
      <c r="NG70" s="22"/>
      <c r="NH70" s="22"/>
      <c r="NI70" s="22"/>
      <c r="NJ70" s="22"/>
      <c r="NK70" s="22"/>
      <c r="NL70" s="22"/>
      <c r="NM70" s="22"/>
      <c r="NN70" s="22"/>
      <c r="NO70" s="22"/>
      <c r="NP70" s="22"/>
      <c r="NQ70" s="22"/>
      <c r="NR70" s="22"/>
      <c r="NS70" s="22"/>
      <c r="NT70" s="22"/>
      <c r="NU70" s="22"/>
      <c r="NV70" s="22"/>
      <c r="NW70" s="22"/>
      <c r="NX70" s="22"/>
      <c r="NY70" s="22"/>
      <c r="NZ70" s="22"/>
      <c r="OA70" s="22"/>
      <c r="OB70" s="22"/>
      <c r="OC70" s="22"/>
      <c r="OD70" s="22"/>
      <c r="OE70" s="22"/>
      <c r="OF70" s="22"/>
      <c r="OG70" s="22"/>
      <c r="OH70" s="22"/>
      <c r="OI70" s="22"/>
      <c r="OJ70" s="22"/>
      <c r="OK70" s="22"/>
      <c r="OL70" s="22"/>
      <c r="OM70" s="22"/>
      <c r="ON70" s="22"/>
      <c r="OO70" s="22"/>
      <c r="OP70" s="22"/>
      <c r="OQ70" s="22"/>
      <c r="OR70" s="22"/>
      <c r="OS70" s="22"/>
      <c r="OT70" s="22"/>
      <c r="OU70" s="22"/>
      <c r="OV70" s="22"/>
      <c r="OW70" s="22"/>
      <c r="OX70" s="22"/>
      <c r="OY70" s="22"/>
      <c r="OZ70" s="22"/>
      <c r="PA70" s="22"/>
      <c r="PB70" s="22"/>
      <c r="PC70" s="22"/>
      <c r="PD70" s="22"/>
      <c r="PE70" s="22"/>
      <c r="PF70" s="22"/>
      <c r="PG70" s="22"/>
      <c r="PH70" s="22"/>
      <c r="PI70" s="22"/>
      <c r="PJ70" s="22"/>
      <c r="PK70" s="22"/>
      <c r="PL70" s="22"/>
      <c r="PM70" s="22"/>
      <c r="PN70" s="22"/>
      <c r="PO70" s="22"/>
      <c r="PP70" s="22"/>
      <c r="PQ70" s="22"/>
      <c r="PR70" s="22"/>
      <c r="PS70" s="22"/>
      <c r="PT70" s="22"/>
      <c r="PU70" s="22"/>
      <c r="PV70" s="22"/>
      <c r="PW70" s="22"/>
      <c r="PX70" s="22"/>
      <c r="PY70" s="22"/>
      <c r="PZ70" s="22"/>
      <c r="QA70" s="22"/>
      <c r="QB70" s="22"/>
      <c r="QC70" s="22"/>
      <c r="QD70" s="22"/>
      <c r="QE70" s="22"/>
      <c r="QF70" s="22"/>
      <c r="QG70" s="22"/>
      <c r="QH70" s="22"/>
      <c r="QI70" s="22"/>
      <c r="QJ70" s="22"/>
      <c r="QK70" s="22"/>
      <c r="QL70" s="22"/>
      <c r="QM70" s="22"/>
      <c r="QN70" s="22"/>
      <c r="QO70" s="22"/>
      <c r="QP70" s="22"/>
      <c r="QQ70" s="22"/>
      <c r="QR70" s="22"/>
      <c r="QS70" s="22"/>
      <c r="QT70" s="22"/>
      <c r="QU70" s="22"/>
      <c r="QV70" s="22"/>
      <c r="QW70" s="22"/>
      <c r="QX70" s="22"/>
      <c r="QY70" s="22"/>
      <c r="QZ70" s="22"/>
      <c r="RA70" s="22"/>
      <c r="RB70" s="22"/>
      <c r="RC70" s="22"/>
      <c r="RD70" s="22"/>
      <c r="RE70" s="22"/>
      <c r="RF70" s="22"/>
      <c r="RG70" s="22"/>
      <c r="RH70" s="22"/>
      <c r="RI70" s="22"/>
      <c r="RJ70" s="22"/>
      <c r="RK70" s="22"/>
      <c r="RL70" s="22"/>
      <c r="RM70" s="22"/>
      <c r="RN70" s="22"/>
      <c r="RO70" s="22"/>
      <c r="RP70" s="22"/>
      <c r="RQ70" s="22"/>
      <c r="RR70" s="22"/>
      <c r="RS70" s="22"/>
      <c r="RT70" s="22"/>
      <c r="RU70" s="22"/>
      <c r="RV70" s="22"/>
      <c r="RW70" s="22"/>
      <c r="RX70" s="22"/>
      <c r="RY70" s="22"/>
      <c r="RZ70" s="22"/>
      <c r="SA70" s="22"/>
      <c r="SB70" s="22"/>
      <c r="SC70" s="22"/>
      <c r="SD70" s="22"/>
      <c r="SE70" s="22"/>
      <c r="SF70" s="22"/>
      <c r="SG70" s="22"/>
      <c r="SH70" s="22"/>
      <c r="SI70" s="22"/>
      <c r="SJ70" s="22"/>
      <c r="SK70" s="22"/>
      <c r="SL70" s="22"/>
      <c r="SM70" s="22"/>
      <c r="SN70" s="29"/>
      <c r="SO70" s="29"/>
      <c r="SP70" s="5"/>
      <c r="SQ70" s="5"/>
      <c r="SR70" s="5"/>
      <c r="SS70" s="29"/>
      <c r="ST70" s="5"/>
      <c r="SU70" s="5"/>
      <c r="SV70" s="5"/>
      <c r="SW70" s="29"/>
      <c r="SX70" s="5"/>
      <c r="SY70" s="5"/>
      <c r="SZ70" s="5"/>
      <c r="TA70" s="29"/>
      <c r="TB70" s="5"/>
      <c r="TC70" s="5"/>
      <c r="TD70" s="5"/>
      <c r="TE70" s="29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30"/>
      <c r="VQ70" s="30"/>
      <c r="VR70" s="30"/>
      <c r="VS70" s="30"/>
      <c r="VT70" s="30"/>
      <c r="VU70" s="30"/>
      <c r="VV70" s="30"/>
      <c r="VW70" s="30"/>
      <c r="VX70" s="30"/>
      <c r="VY70" s="30"/>
      <c r="VZ70" s="30"/>
      <c r="WA70" s="30"/>
      <c r="WB70" s="30"/>
      <c r="WC70" s="30"/>
      <c r="WD70" s="30"/>
      <c r="WE70" s="30"/>
      <c r="WF70" s="30"/>
      <c r="WG70" s="30"/>
      <c r="WH70" s="30"/>
      <c r="WI70" s="30"/>
      <c r="WJ70" s="30"/>
      <c r="WK70" s="30"/>
      <c r="WL70" s="30"/>
      <c r="WM70" s="30"/>
      <c r="WN70" s="30"/>
      <c r="WO70" s="30"/>
      <c r="WP70" s="30"/>
      <c r="WQ70" s="30"/>
      <c r="WR70" s="30"/>
      <c r="WS70" s="30"/>
      <c r="WT70" s="30"/>
      <c r="WU70" s="30"/>
      <c r="WV70" s="30"/>
      <c r="WW70" s="30"/>
      <c r="WX70" s="30"/>
      <c r="WY70" s="30"/>
      <c r="WZ70" s="30"/>
      <c r="XA70" s="30"/>
      <c r="XB70" s="30"/>
      <c r="XC70" s="30"/>
      <c r="XD70" s="30"/>
      <c r="XE70" s="30"/>
      <c r="XF70" s="30"/>
      <c r="XG70" s="30"/>
      <c r="XH70" s="30"/>
      <c r="XI70" s="30"/>
      <c r="XJ70" s="30"/>
      <c r="XK70" s="30"/>
      <c r="XL70" s="30"/>
      <c r="XM70" s="30"/>
      <c r="XN70" s="30"/>
      <c r="XO70" s="30"/>
      <c r="XP70" s="30"/>
      <c r="XQ70" s="30"/>
      <c r="XR70" s="30"/>
      <c r="XS70" s="30"/>
      <c r="XT70" s="30"/>
      <c r="XU70" s="30"/>
      <c r="XV70" s="30"/>
      <c r="XW70" s="30"/>
      <c r="XX70" s="30"/>
      <c r="XZ70" s="10"/>
      <c r="YD70" s="10"/>
      <c r="YG70" s="31"/>
      <c r="YR70" s="10"/>
      <c r="YT70" s="31"/>
      <c r="YW70" s="31"/>
      <c r="YZ70" s="31"/>
      <c r="ZF70" s="31"/>
      <c r="ZG70" s="31"/>
      <c r="ZK70" s="10"/>
    </row>
    <row r="71" spans="1:696" ht="14.4" thickBot="1" x14ac:dyDescent="0.3">
      <c r="A71" s="7"/>
      <c r="D71" s="6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3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3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3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3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3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3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3"/>
      <c r="EV71" s="22"/>
      <c r="EW71" s="22"/>
      <c r="EX71" s="22"/>
      <c r="EY71" s="22"/>
      <c r="EZ71" s="23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3"/>
      <c r="GT71" s="22"/>
      <c r="GU71" s="22"/>
      <c r="GV71" s="22"/>
      <c r="GW71" s="22"/>
      <c r="GX71" s="22"/>
      <c r="GY71" s="23"/>
      <c r="GZ71" s="22"/>
      <c r="HA71" s="22"/>
      <c r="HB71" s="22"/>
      <c r="HC71" s="22"/>
      <c r="HD71" s="23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3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3"/>
      <c r="IU71" s="22"/>
      <c r="IV71" s="22"/>
      <c r="IW71" s="22"/>
      <c r="IX71" s="22"/>
      <c r="IY71" s="22"/>
      <c r="IZ71" s="22"/>
      <c r="JA71" s="22"/>
      <c r="JB71" s="22"/>
      <c r="JC71" s="23"/>
      <c r="JD71" s="22"/>
      <c r="JE71" s="22"/>
      <c r="JF71" s="22"/>
      <c r="JG71" s="22"/>
      <c r="JH71" s="22"/>
      <c r="JI71" s="22"/>
      <c r="JJ71" s="22"/>
      <c r="JK71" s="23"/>
      <c r="JL71" s="22"/>
      <c r="JM71" s="22"/>
      <c r="JN71" s="22"/>
      <c r="JO71" s="22"/>
      <c r="JP71" s="22"/>
      <c r="JQ71" s="22"/>
      <c r="JR71" s="22"/>
      <c r="JS71" s="22"/>
      <c r="JT71" s="23"/>
      <c r="JU71" s="22"/>
      <c r="JV71" s="22"/>
      <c r="JW71" s="22"/>
      <c r="JX71" s="22"/>
      <c r="JY71" s="22"/>
      <c r="JZ71" s="22"/>
      <c r="KA71" s="23"/>
      <c r="KB71" s="22"/>
      <c r="KC71" s="22"/>
      <c r="KD71" s="22"/>
      <c r="KE71" s="22"/>
      <c r="KF71" s="23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  <c r="KY71" s="22"/>
      <c r="KZ71" s="22"/>
      <c r="LA71" s="22"/>
      <c r="LB71" s="22"/>
      <c r="LC71" s="22"/>
      <c r="LD71" s="23"/>
      <c r="LE71" s="22"/>
      <c r="LF71" s="22"/>
      <c r="LG71" s="22"/>
      <c r="LH71" s="22"/>
      <c r="LI71" s="22"/>
      <c r="LJ71" s="22"/>
      <c r="LK71" s="22"/>
      <c r="LL71" s="22"/>
      <c r="LM71" s="22"/>
      <c r="LN71" s="23"/>
      <c r="LO71" s="22"/>
      <c r="LP71" s="22"/>
      <c r="LQ71" s="22"/>
      <c r="LR71" s="22"/>
      <c r="LS71" s="22"/>
      <c r="LT71" s="22"/>
      <c r="LU71" s="22"/>
      <c r="LV71" s="22"/>
      <c r="LW71" s="22"/>
      <c r="LX71" s="22"/>
      <c r="LY71" s="22"/>
      <c r="LZ71" s="22"/>
      <c r="MA71" s="22"/>
      <c r="MB71" s="22"/>
      <c r="MC71" s="22"/>
      <c r="MD71" s="22"/>
      <c r="ME71" s="22"/>
      <c r="MF71" s="22"/>
      <c r="MG71" s="22"/>
      <c r="MH71" s="22"/>
      <c r="MI71" s="22"/>
      <c r="MJ71" s="22"/>
      <c r="MK71" s="25"/>
      <c r="ML71" s="25"/>
      <c r="MM71" s="22"/>
      <c r="MN71" s="25"/>
      <c r="MO71" s="23"/>
      <c r="MP71" s="23"/>
      <c r="MQ71" s="23"/>
      <c r="MR71" s="23"/>
      <c r="MS71" s="23"/>
      <c r="MT71" s="26"/>
      <c r="MU71" s="22"/>
      <c r="MV71" s="22"/>
      <c r="MW71" s="22"/>
      <c r="MX71" s="22"/>
      <c r="MY71" s="22"/>
      <c r="MZ71" s="22"/>
      <c r="NA71" s="22"/>
      <c r="NB71" s="22"/>
      <c r="NC71" s="22"/>
      <c r="ND71" s="22"/>
      <c r="NE71" s="22"/>
      <c r="NF71" s="22"/>
      <c r="NG71" s="22"/>
      <c r="NH71" s="22"/>
      <c r="NI71" s="22"/>
      <c r="NJ71" s="22"/>
      <c r="NK71" s="22"/>
      <c r="NL71" s="22"/>
      <c r="NM71" s="22"/>
      <c r="NN71" s="22"/>
      <c r="NO71" s="22"/>
      <c r="NP71" s="22"/>
      <c r="NQ71" s="22"/>
      <c r="NR71" s="22"/>
      <c r="NS71" s="22"/>
      <c r="NT71" s="22"/>
      <c r="NU71" s="22"/>
      <c r="NV71" s="22"/>
      <c r="NW71" s="22"/>
      <c r="NX71" s="22"/>
      <c r="NY71" s="22"/>
      <c r="NZ71" s="22"/>
      <c r="OA71" s="22"/>
      <c r="OB71" s="22"/>
      <c r="OC71" s="22"/>
      <c r="OD71" s="22"/>
      <c r="OE71" s="22"/>
      <c r="OF71" s="22"/>
      <c r="OG71" s="22"/>
      <c r="OH71" s="22"/>
      <c r="OI71" s="22"/>
      <c r="OJ71" s="22"/>
      <c r="OK71" s="22"/>
      <c r="OL71" s="22"/>
      <c r="OM71" s="22"/>
      <c r="ON71" s="22"/>
      <c r="OO71" s="22"/>
      <c r="OP71" s="22"/>
      <c r="OQ71" s="22"/>
      <c r="OR71" s="22"/>
      <c r="OS71" s="22"/>
      <c r="OT71" s="22"/>
      <c r="OU71" s="22"/>
      <c r="OV71" s="22"/>
      <c r="OW71" s="22"/>
      <c r="OX71" s="22"/>
      <c r="OY71" s="22"/>
      <c r="OZ71" s="22"/>
      <c r="PA71" s="22"/>
      <c r="PB71" s="22"/>
      <c r="PC71" s="22"/>
      <c r="PD71" s="22"/>
      <c r="PE71" s="22"/>
      <c r="PF71" s="22"/>
      <c r="PG71" s="22"/>
      <c r="PH71" s="22"/>
      <c r="PI71" s="22"/>
      <c r="PJ71" s="22"/>
      <c r="PK71" s="22"/>
      <c r="PL71" s="22"/>
      <c r="PM71" s="22"/>
      <c r="PN71" s="22"/>
      <c r="PO71" s="22"/>
      <c r="PP71" s="22"/>
      <c r="PQ71" s="22"/>
      <c r="PR71" s="22"/>
      <c r="PS71" s="22"/>
      <c r="PT71" s="22"/>
      <c r="PU71" s="22"/>
      <c r="PV71" s="22"/>
      <c r="PW71" s="22"/>
      <c r="PX71" s="22"/>
      <c r="PY71" s="22"/>
      <c r="PZ71" s="22"/>
      <c r="QA71" s="22"/>
      <c r="QB71" s="22"/>
      <c r="QC71" s="22"/>
      <c r="QD71" s="22"/>
      <c r="QE71" s="22"/>
      <c r="QF71" s="22"/>
      <c r="QG71" s="22"/>
      <c r="QH71" s="22"/>
      <c r="QI71" s="22"/>
      <c r="QJ71" s="22"/>
      <c r="QK71" s="22"/>
      <c r="QL71" s="22"/>
      <c r="QM71" s="22"/>
      <c r="QN71" s="22"/>
      <c r="QO71" s="22"/>
      <c r="QP71" s="22"/>
      <c r="QQ71" s="22"/>
      <c r="QR71" s="22"/>
      <c r="QS71" s="22"/>
      <c r="QT71" s="22"/>
      <c r="QU71" s="22"/>
      <c r="QV71" s="22"/>
      <c r="QW71" s="22"/>
      <c r="QX71" s="22"/>
      <c r="QY71" s="22"/>
      <c r="QZ71" s="22"/>
      <c r="RA71" s="22"/>
      <c r="RB71" s="22"/>
      <c r="RC71" s="22"/>
      <c r="RD71" s="22"/>
      <c r="RE71" s="22"/>
      <c r="RF71" s="22"/>
      <c r="RG71" s="22"/>
      <c r="RH71" s="22"/>
      <c r="RI71" s="22"/>
      <c r="RJ71" s="22"/>
      <c r="RK71" s="22"/>
      <c r="RL71" s="22"/>
      <c r="RM71" s="22"/>
      <c r="RN71" s="22"/>
      <c r="RO71" s="22"/>
      <c r="RP71" s="22"/>
      <c r="RQ71" s="22"/>
      <c r="RR71" s="22"/>
      <c r="RS71" s="22"/>
      <c r="RT71" s="22"/>
      <c r="RU71" s="22"/>
      <c r="RV71" s="22"/>
      <c r="RW71" s="22"/>
      <c r="RX71" s="22"/>
      <c r="RY71" s="22"/>
      <c r="RZ71" s="22"/>
      <c r="SA71" s="22"/>
      <c r="SB71" s="22"/>
      <c r="SC71" s="22"/>
      <c r="SD71" s="22"/>
      <c r="SE71" s="22"/>
      <c r="SF71" s="22"/>
      <c r="SG71" s="22"/>
      <c r="SH71" s="22"/>
      <c r="SI71" s="22"/>
      <c r="SJ71" s="22"/>
      <c r="SK71" s="22"/>
      <c r="SL71" s="22"/>
      <c r="SM71" s="22"/>
      <c r="SN71" s="29"/>
      <c r="SO71" s="29"/>
      <c r="SP71" s="5"/>
      <c r="SQ71" s="5"/>
      <c r="SR71" s="5"/>
      <c r="SS71" s="29"/>
      <c r="ST71" s="5"/>
      <c r="SU71" s="5"/>
      <c r="SV71" s="5"/>
      <c r="SW71" s="29"/>
      <c r="SX71" s="5"/>
      <c r="SY71" s="5"/>
      <c r="SZ71" s="5"/>
      <c r="TA71" s="29"/>
      <c r="TB71" s="5"/>
      <c r="TC71" s="5"/>
      <c r="TD71" s="5"/>
      <c r="TE71" s="29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30"/>
      <c r="VQ71" s="30"/>
      <c r="VR71" s="30"/>
      <c r="VS71" s="30"/>
      <c r="VT71" s="30"/>
      <c r="VU71" s="30"/>
      <c r="VV71" s="30"/>
      <c r="VW71" s="30"/>
      <c r="VX71" s="30"/>
      <c r="VY71" s="30"/>
      <c r="VZ71" s="30"/>
      <c r="WA71" s="30"/>
      <c r="WB71" s="30"/>
      <c r="WC71" s="30"/>
      <c r="WD71" s="30"/>
      <c r="WE71" s="30"/>
      <c r="WF71" s="30"/>
      <c r="WG71" s="30"/>
      <c r="WH71" s="30"/>
      <c r="WI71" s="30"/>
      <c r="WJ71" s="30"/>
      <c r="WK71" s="30"/>
      <c r="WL71" s="30"/>
      <c r="WM71" s="30"/>
      <c r="WN71" s="30"/>
      <c r="WO71" s="30"/>
      <c r="WP71" s="30"/>
      <c r="WQ71" s="30"/>
      <c r="WR71" s="30"/>
      <c r="WS71" s="30"/>
      <c r="WT71" s="30"/>
      <c r="WU71" s="30"/>
      <c r="WV71" s="30"/>
      <c r="WW71" s="30"/>
      <c r="WX71" s="30"/>
      <c r="WY71" s="30"/>
      <c r="WZ71" s="30"/>
      <c r="XA71" s="30"/>
      <c r="XB71" s="30"/>
      <c r="XC71" s="30"/>
      <c r="XD71" s="30"/>
      <c r="XE71" s="30"/>
      <c r="XF71" s="30"/>
      <c r="XG71" s="30"/>
      <c r="XH71" s="30"/>
      <c r="XI71" s="30"/>
      <c r="XJ71" s="30"/>
      <c r="XK71" s="30"/>
      <c r="XL71" s="30"/>
      <c r="XM71" s="30"/>
      <c r="XN71" s="30"/>
      <c r="XO71" s="30"/>
      <c r="XP71" s="30"/>
      <c r="XQ71" s="30"/>
      <c r="XR71" s="30"/>
      <c r="XS71" s="30"/>
      <c r="XT71" s="30"/>
      <c r="XU71" s="30"/>
      <c r="XV71" s="30"/>
      <c r="XW71" s="30"/>
      <c r="XX71" s="30"/>
      <c r="XZ71" s="10"/>
      <c r="YD71" s="10"/>
      <c r="YR71" s="10"/>
      <c r="YT71" s="31"/>
      <c r="YW71" s="31"/>
      <c r="YZ71" s="31"/>
      <c r="ZK71" s="10"/>
    </row>
    <row r="72" spans="1:696" ht="14.4" thickBot="1" x14ac:dyDescent="0.3">
      <c r="A72" s="7"/>
      <c r="D72" s="6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3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3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3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3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3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3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3"/>
      <c r="EV72" s="22"/>
      <c r="EW72" s="22"/>
      <c r="EX72" s="22"/>
      <c r="EY72" s="22"/>
      <c r="EZ72" s="23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3"/>
      <c r="GT72" s="22"/>
      <c r="GU72" s="22"/>
      <c r="GV72" s="22"/>
      <c r="GW72" s="22"/>
      <c r="GX72" s="22"/>
      <c r="GY72" s="23"/>
      <c r="GZ72" s="22"/>
      <c r="HA72" s="22"/>
      <c r="HB72" s="22"/>
      <c r="HC72" s="22"/>
      <c r="HD72" s="23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3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3"/>
      <c r="IU72" s="22"/>
      <c r="IV72" s="22"/>
      <c r="IW72" s="22"/>
      <c r="IX72" s="22"/>
      <c r="IY72" s="22"/>
      <c r="IZ72" s="22"/>
      <c r="JA72" s="22"/>
      <c r="JB72" s="22"/>
      <c r="JC72" s="23"/>
      <c r="JD72" s="22"/>
      <c r="JE72" s="22"/>
      <c r="JF72" s="22"/>
      <c r="JG72" s="22"/>
      <c r="JH72" s="22"/>
      <c r="JI72" s="22"/>
      <c r="JJ72" s="22"/>
      <c r="JK72" s="23"/>
      <c r="JL72" s="22"/>
      <c r="JM72" s="22"/>
      <c r="JN72" s="22"/>
      <c r="JO72" s="22"/>
      <c r="JP72" s="22"/>
      <c r="JQ72" s="22"/>
      <c r="JR72" s="22"/>
      <c r="JS72" s="22"/>
      <c r="JT72" s="23"/>
      <c r="JU72" s="22"/>
      <c r="JV72" s="22"/>
      <c r="JW72" s="22"/>
      <c r="JX72" s="22"/>
      <c r="JY72" s="22"/>
      <c r="JZ72" s="22"/>
      <c r="KA72" s="23"/>
      <c r="KB72" s="22"/>
      <c r="KC72" s="22"/>
      <c r="KD72" s="22"/>
      <c r="KE72" s="22"/>
      <c r="KF72" s="23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  <c r="KY72" s="22"/>
      <c r="KZ72" s="22"/>
      <c r="LA72" s="22"/>
      <c r="LB72" s="22"/>
      <c r="LC72" s="22"/>
      <c r="LD72" s="23"/>
      <c r="LE72" s="22"/>
      <c r="LF72" s="22"/>
      <c r="LG72" s="22"/>
      <c r="LH72" s="22"/>
      <c r="LI72" s="22"/>
      <c r="LJ72" s="22"/>
      <c r="LK72" s="22"/>
      <c r="LL72" s="22"/>
      <c r="LM72" s="22"/>
      <c r="LN72" s="23"/>
      <c r="LO72" s="22"/>
      <c r="LP72" s="22"/>
      <c r="LQ72" s="22"/>
      <c r="LR72" s="22"/>
      <c r="LS72" s="22"/>
      <c r="LT72" s="22"/>
      <c r="LU72" s="22"/>
      <c r="LV72" s="22"/>
      <c r="LW72" s="22"/>
      <c r="LX72" s="22"/>
      <c r="LY72" s="22"/>
      <c r="LZ72" s="22"/>
      <c r="MA72" s="22"/>
      <c r="MB72" s="22"/>
      <c r="MC72" s="22"/>
      <c r="MD72" s="22"/>
      <c r="ME72" s="22"/>
      <c r="MF72" s="22"/>
      <c r="MG72" s="22"/>
      <c r="MH72" s="22"/>
      <c r="MI72" s="22"/>
      <c r="MJ72" s="22"/>
      <c r="MK72" s="25"/>
      <c r="ML72" s="25"/>
      <c r="MM72" s="22"/>
      <c r="MN72" s="25"/>
      <c r="MO72" s="23"/>
      <c r="MP72" s="23"/>
      <c r="MQ72" s="23"/>
      <c r="MR72" s="23"/>
      <c r="MS72" s="23"/>
      <c r="MT72" s="26"/>
      <c r="MU72" s="22"/>
      <c r="MV72" s="22"/>
      <c r="MW72" s="22"/>
      <c r="MX72" s="22"/>
      <c r="MY72" s="22"/>
      <c r="MZ72" s="22"/>
      <c r="NA72" s="22"/>
      <c r="NB72" s="22"/>
      <c r="NC72" s="22"/>
      <c r="ND72" s="22"/>
      <c r="NE72" s="22"/>
      <c r="NF72" s="22"/>
      <c r="NG72" s="22"/>
      <c r="NH72" s="22"/>
      <c r="NI72" s="22"/>
      <c r="NJ72" s="22"/>
      <c r="NK72" s="22"/>
      <c r="NL72" s="22"/>
      <c r="NM72" s="22"/>
      <c r="NN72" s="22"/>
      <c r="NO72" s="22"/>
      <c r="NP72" s="22"/>
      <c r="NQ72" s="22"/>
      <c r="NR72" s="22"/>
      <c r="NS72" s="22"/>
      <c r="NT72" s="22"/>
      <c r="NU72" s="22"/>
      <c r="NV72" s="22"/>
      <c r="NW72" s="22"/>
      <c r="NX72" s="22"/>
      <c r="NY72" s="22"/>
      <c r="NZ72" s="22"/>
      <c r="OA72" s="22"/>
      <c r="OB72" s="22"/>
      <c r="OC72" s="22"/>
      <c r="OD72" s="22"/>
      <c r="OE72" s="22"/>
      <c r="OF72" s="22"/>
      <c r="OG72" s="22"/>
      <c r="OH72" s="22"/>
      <c r="OI72" s="22"/>
      <c r="OJ72" s="22"/>
      <c r="OK72" s="22"/>
      <c r="OL72" s="22"/>
      <c r="OM72" s="22"/>
      <c r="ON72" s="22"/>
      <c r="OO72" s="22"/>
      <c r="OP72" s="22"/>
      <c r="OQ72" s="22"/>
      <c r="OR72" s="22"/>
      <c r="OS72" s="22"/>
      <c r="OT72" s="22"/>
      <c r="OU72" s="22"/>
      <c r="OV72" s="22"/>
      <c r="OW72" s="22"/>
      <c r="OX72" s="22"/>
      <c r="OY72" s="22"/>
      <c r="OZ72" s="22"/>
      <c r="PA72" s="22"/>
      <c r="PB72" s="22"/>
      <c r="PC72" s="22"/>
      <c r="PD72" s="22"/>
      <c r="PE72" s="22"/>
      <c r="PF72" s="22"/>
      <c r="PG72" s="22"/>
      <c r="PH72" s="22"/>
      <c r="PI72" s="22"/>
      <c r="PJ72" s="22"/>
      <c r="PK72" s="22"/>
      <c r="PL72" s="22"/>
      <c r="PM72" s="22"/>
      <c r="PN72" s="22"/>
      <c r="PO72" s="22"/>
      <c r="PP72" s="22"/>
      <c r="PQ72" s="22"/>
      <c r="PR72" s="22"/>
      <c r="PS72" s="22"/>
      <c r="PT72" s="22"/>
      <c r="PU72" s="22"/>
      <c r="PV72" s="22"/>
      <c r="PW72" s="22"/>
      <c r="PX72" s="22"/>
      <c r="PY72" s="22"/>
      <c r="PZ72" s="22"/>
      <c r="QA72" s="22"/>
      <c r="QB72" s="22"/>
      <c r="QC72" s="22"/>
      <c r="QD72" s="22"/>
      <c r="QE72" s="22"/>
      <c r="QF72" s="22"/>
      <c r="QG72" s="22"/>
      <c r="QH72" s="22"/>
      <c r="QI72" s="22"/>
      <c r="QJ72" s="22"/>
      <c r="QK72" s="22"/>
      <c r="QL72" s="22"/>
      <c r="QM72" s="22"/>
      <c r="QN72" s="22"/>
      <c r="QO72" s="22"/>
      <c r="QP72" s="22"/>
      <c r="QQ72" s="22"/>
      <c r="QR72" s="22"/>
      <c r="QS72" s="22"/>
      <c r="QT72" s="22"/>
      <c r="QU72" s="22"/>
      <c r="QV72" s="22"/>
      <c r="QW72" s="22"/>
      <c r="QX72" s="22"/>
      <c r="QY72" s="22"/>
      <c r="QZ72" s="22"/>
      <c r="RA72" s="22"/>
      <c r="RB72" s="22"/>
      <c r="RC72" s="22"/>
      <c r="RD72" s="22"/>
      <c r="RE72" s="22"/>
      <c r="RF72" s="22"/>
      <c r="RG72" s="22"/>
      <c r="RH72" s="22"/>
      <c r="RI72" s="22"/>
      <c r="RJ72" s="22"/>
      <c r="RK72" s="22"/>
      <c r="RL72" s="22"/>
      <c r="RM72" s="22"/>
      <c r="RN72" s="22"/>
      <c r="RO72" s="22"/>
      <c r="RP72" s="22"/>
      <c r="RQ72" s="22"/>
      <c r="RR72" s="22"/>
      <c r="RS72" s="22"/>
      <c r="RT72" s="22"/>
      <c r="RU72" s="22"/>
      <c r="RV72" s="22"/>
      <c r="RW72" s="22"/>
      <c r="RX72" s="22"/>
      <c r="RY72" s="22"/>
      <c r="RZ72" s="22"/>
      <c r="SA72" s="22"/>
      <c r="SB72" s="22"/>
      <c r="SC72" s="22"/>
      <c r="SD72" s="22"/>
      <c r="SE72" s="22"/>
      <c r="SF72" s="22"/>
      <c r="SG72" s="22"/>
      <c r="SH72" s="22"/>
      <c r="SI72" s="22"/>
      <c r="SJ72" s="22"/>
      <c r="SK72" s="22"/>
      <c r="SL72" s="22"/>
      <c r="SM72" s="22"/>
      <c r="SN72" s="29"/>
      <c r="SO72" s="29"/>
      <c r="SP72" s="5"/>
      <c r="SQ72" s="5"/>
      <c r="SR72" s="5"/>
      <c r="SS72" s="29"/>
      <c r="ST72" s="5"/>
      <c r="SU72" s="5"/>
      <c r="SV72" s="5"/>
      <c r="SW72" s="29"/>
      <c r="SX72" s="5"/>
      <c r="SY72" s="5"/>
      <c r="SZ72" s="5"/>
      <c r="TA72" s="29"/>
      <c r="TB72" s="5"/>
      <c r="TC72" s="5"/>
      <c r="TD72" s="5"/>
      <c r="TE72" s="29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30"/>
      <c r="VQ72" s="30"/>
      <c r="VR72" s="30"/>
      <c r="VS72" s="30"/>
      <c r="VT72" s="30"/>
      <c r="VU72" s="30"/>
      <c r="VV72" s="30"/>
      <c r="VW72" s="30"/>
      <c r="VX72" s="30"/>
      <c r="VY72" s="30"/>
      <c r="VZ72" s="30"/>
      <c r="WA72" s="30"/>
      <c r="WB72" s="30"/>
      <c r="WC72" s="30"/>
      <c r="WD72" s="30"/>
      <c r="WE72" s="30"/>
      <c r="WF72" s="30"/>
      <c r="WG72" s="30"/>
      <c r="WH72" s="30"/>
      <c r="WI72" s="30"/>
      <c r="WJ72" s="30"/>
      <c r="WK72" s="30"/>
      <c r="WL72" s="30"/>
      <c r="WM72" s="30"/>
      <c r="WN72" s="30"/>
      <c r="WO72" s="30"/>
      <c r="WP72" s="30"/>
      <c r="WQ72" s="30"/>
      <c r="WR72" s="30"/>
      <c r="WS72" s="30"/>
      <c r="WT72" s="30"/>
      <c r="WU72" s="30"/>
      <c r="WV72" s="30"/>
      <c r="WW72" s="30"/>
      <c r="WX72" s="30"/>
      <c r="WY72" s="30"/>
      <c r="WZ72" s="30"/>
      <c r="XA72" s="30"/>
      <c r="XB72" s="30"/>
      <c r="XC72" s="30"/>
      <c r="XD72" s="30"/>
      <c r="XE72" s="30"/>
      <c r="XF72" s="30"/>
      <c r="XG72" s="30"/>
      <c r="XH72" s="30"/>
      <c r="XI72" s="30"/>
      <c r="XJ72" s="30"/>
      <c r="XK72" s="30"/>
      <c r="XL72" s="30"/>
      <c r="XM72" s="30"/>
      <c r="XN72" s="30"/>
      <c r="XO72" s="30"/>
      <c r="XP72" s="30"/>
      <c r="XQ72" s="30"/>
      <c r="XR72" s="30"/>
      <c r="XS72" s="30"/>
      <c r="XT72" s="30"/>
      <c r="XU72" s="30"/>
      <c r="XV72" s="30"/>
      <c r="XW72" s="30"/>
      <c r="XX72" s="30"/>
      <c r="YT72" s="31"/>
    </row>
    <row r="73" spans="1:696" ht="14.4" thickBot="1" x14ac:dyDescent="0.3">
      <c r="A73" s="7"/>
      <c r="D73" s="6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3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3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4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3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3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3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3"/>
      <c r="EV73" s="22"/>
      <c r="EW73" s="22"/>
      <c r="EX73" s="22"/>
      <c r="EY73" s="22"/>
      <c r="EZ73" s="23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3"/>
      <c r="GT73" s="22"/>
      <c r="GU73" s="22"/>
      <c r="GV73" s="22"/>
      <c r="GW73" s="22"/>
      <c r="GX73" s="22"/>
      <c r="GY73" s="23"/>
      <c r="GZ73" s="22"/>
      <c r="HA73" s="22"/>
      <c r="HB73" s="22"/>
      <c r="HC73" s="22"/>
      <c r="HD73" s="23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3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3"/>
      <c r="IU73" s="22"/>
      <c r="IV73" s="22"/>
      <c r="IW73" s="22"/>
      <c r="IX73" s="22"/>
      <c r="IY73" s="22"/>
      <c r="IZ73" s="22"/>
      <c r="JA73" s="22"/>
      <c r="JB73" s="22"/>
      <c r="JC73" s="23"/>
      <c r="JD73" s="22"/>
      <c r="JE73" s="22"/>
      <c r="JF73" s="22"/>
      <c r="JG73" s="22"/>
      <c r="JH73" s="22"/>
      <c r="JI73" s="22"/>
      <c r="JJ73" s="22"/>
      <c r="JK73" s="23"/>
      <c r="JL73" s="22"/>
      <c r="JM73" s="22"/>
      <c r="JN73" s="22"/>
      <c r="JO73" s="22"/>
      <c r="JP73" s="22"/>
      <c r="JQ73" s="22"/>
      <c r="JR73" s="22"/>
      <c r="JS73" s="22"/>
      <c r="JT73" s="23"/>
      <c r="JU73" s="22"/>
      <c r="JV73" s="22"/>
      <c r="JW73" s="22"/>
      <c r="JX73" s="22"/>
      <c r="JY73" s="22"/>
      <c r="JZ73" s="22"/>
      <c r="KA73" s="23"/>
      <c r="KB73" s="22"/>
      <c r="KC73" s="22"/>
      <c r="KD73" s="22"/>
      <c r="KE73" s="22"/>
      <c r="KF73" s="23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  <c r="KY73" s="22"/>
      <c r="KZ73" s="22"/>
      <c r="LA73" s="22"/>
      <c r="LB73" s="22"/>
      <c r="LC73" s="22"/>
      <c r="LD73" s="23"/>
      <c r="LE73" s="22"/>
      <c r="LF73" s="22"/>
      <c r="LG73" s="22"/>
      <c r="LH73" s="22"/>
      <c r="LI73" s="22"/>
      <c r="LJ73" s="22"/>
      <c r="LK73" s="22"/>
      <c r="LL73" s="22"/>
      <c r="LM73" s="22"/>
      <c r="LN73" s="23"/>
      <c r="LO73" s="22"/>
      <c r="LP73" s="22"/>
      <c r="LQ73" s="22"/>
      <c r="LR73" s="22"/>
      <c r="LS73" s="22"/>
      <c r="LT73" s="22"/>
      <c r="LU73" s="22"/>
      <c r="LV73" s="22"/>
      <c r="LW73" s="22"/>
      <c r="LX73" s="22"/>
      <c r="LY73" s="22"/>
      <c r="LZ73" s="22"/>
      <c r="MA73" s="22"/>
      <c r="MB73" s="22"/>
      <c r="MC73" s="22"/>
      <c r="MD73" s="22"/>
      <c r="ME73" s="22"/>
      <c r="MF73" s="22"/>
      <c r="MG73" s="22"/>
      <c r="MH73" s="22"/>
      <c r="MI73" s="22"/>
      <c r="MJ73" s="22"/>
      <c r="MK73" s="25"/>
      <c r="ML73" s="25"/>
      <c r="MM73" s="22"/>
      <c r="MN73" s="25"/>
      <c r="MO73" s="23"/>
      <c r="MP73" s="23"/>
      <c r="MQ73" s="23"/>
      <c r="MR73" s="23"/>
      <c r="MS73" s="23"/>
      <c r="MT73" s="26"/>
      <c r="MU73" s="22"/>
      <c r="MV73" s="22"/>
      <c r="MW73" s="22"/>
      <c r="MX73" s="22"/>
      <c r="MY73" s="22"/>
      <c r="MZ73" s="22"/>
      <c r="NA73" s="22"/>
      <c r="NB73" s="22"/>
      <c r="NC73" s="22"/>
      <c r="ND73" s="22"/>
      <c r="NE73" s="22"/>
      <c r="NF73" s="22"/>
      <c r="NG73" s="22"/>
      <c r="NH73" s="22"/>
      <c r="NI73" s="22"/>
      <c r="NJ73" s="22"/>
      <c r="NK73" s="22"/>
      <c r="NL73" s="22"/>
      <c r="NM73" s="22"/>
      <c r="NN73" s="22"/>
      <c r="NO73" s="22"/>
      <c r="NP73" s="22"/>
      <c r="NQ73" s="22"/>
      <c r="NR73" s="22"/>
      <c r="NS73" s="22"/>
      <c r="NT73" s="22"/>
      <c r="NU73" s="22"/>
      <c r="NV73" s="22"/>
      <c r="NW73" s="22"/>
      <c r="NX73" s="22"/>
      <c r="NY73" s="22"/>
      <c r="NZ73" s="22"/>
      <c r="OA73" s="22"/>
      <c r="OB73" s="22"/>
      <c r="OC73" s="22"/>
      <c r="OD73" s="22"/>
      <c r="OE73" s="22"/>
      <c r="OF73" s="22"/>
      <c r="OG73" s="22"/>
      <c r="OH73" s="22"/>
      <c r="OI73" s="22"/>
      <c r="OJ73" s="22"/>
      <c r="OK73" s="22"/>
      <c r="OL73" s="22"/>
      <c r="OM73" s="22"/>
      <c r="ON73" s="22"/>
      <c r="OO73" s="22"/>
      <c r="OP73" s="22"/>
      <c r="OQ73" s="22"/>
      <c r="OR73" s="22"/>
      <c r="OS73" s="22"/>
      <c r="OT73" s="22"/>
      <c r="OU73" s="22"/>
      <c r="OV73" s="22"/>
      <c r="OW73" s="22"/>
      <c r="OX73" s="22"/>
      <c r="OY73" s="22"/>
      <c r="OZ73" s="22"/>
      <c r="PA73" s="22"/>
      <c r="PB73" s="22"/>
      <c r="PC73" s="22"/>
      <c r="PD73" s="22"/>
      <c r="PE73" s="22"/>
      <c r="PF73" s="22"/>
      <c r="PG73" s="22"/>
      <c r="PH73" s="22"/>
      <c r="PI73" s="22"/>
      <c r="PJ73" s="22"/>
      <c r="PK73" s="22"/>
      <c r="PL73" s="22"/>
      <c r="PM73" s="22"/>
      <c r="PN73" s="22"/>
      <c r="PO73" s="22"/>
      <c r="PP73" s="22"/>
      <c r="PQ73" s="22"/>
      <c r="PR73" s="22"/>
      <c r="PS73" s="22"/>
      <c r="PT73" s="22"/>
      <c r="PU73" s="22"/>
      <c r="PV73" s="22"/>
      <c r="PW73" s="22"/>
      <c r="PX73" s="22"/>
      <c r="PY73" s="22"/>
      <c r="PZ73" s="22"/>
      <c r="QA73" s="22"/>
      <c r="QB73" s="22"/>
      <c r="QC73" s="22"/>
      <c r="QD73" s="22"/>
      <c r="QE73" s="22"/>
      <c r="QF73" s="22"/>
      <c r="QG73" s="22"/>
      <c r="QH73" s="22"/>
      <c r="QI73" s="22"/>
      <c r="QJ73" s="22"/>
      <c r="QK73" s="22"/>
      <c r="QL73" s="22"/>
      <c r="QM73" s="22"/>
      <c r="QN73" s="22"/>
      <c r="QO73" s="22"/>
      <c r="QP73" s="22"/>
      <c r="QQ73" s="22"/>
      <c r="QR73" s="22"/>
      <c r="QS73" s="22"/>
      <c r="QT73" s="22"/>
      <c r="QU73" s="22"/>
      <c r="QV73" s="22"/>
      <c r="QW73" s="22"/>
      <c r="QX73" s="22"/>
      <c r="QY73" s="22"/>
      <c r="QZ73" s="22"/>
      <c r="RA73" s="22"/>
      <c r="RB73" s="22"/>
      <c r="RC73" s="22"/>
      <c r="RD73" s="22"/>
      <c r="RE73" s="22"/>
      <c r="RF73" s="22"/>
      <c r="RG73" s="22"/>
      <c r="RH73" s="22"/>
      <c r="RI73" s="22"/>
      <c r="RJ73" s="22"/>
      <c r="RK73" s="22"/>
      <c r="RL73" s="22"/>
      <c r="RM73" s="22"/>
      <c r="RN73" s="22"/>
      <c r="RO73" s="22"/>
      <c r="RP73" s="22"/>
      <c r="RQ73" s="22"/>
      <c r="RR73" s="22"/>
      <c r="RS73" s="22"/>
      <c r="RT73" s="22"/>
      <c r="RU73" s="22"/>
      <c r="RV73" s="22"/>
      <c r="RW73" s="22"/>
      <c r="RX73" s="22"/>
      <c r="RY73" s="22"/>
      <c r="RZ73" s="22"/>
      <c r="SA73" s="22"/>
      <c r="SB73" s="22"/>
      <c r="SC73" s="22"/>
      <c r="SD73" s="22"/>
      <c r="SE73" s="22"/>
      <c r="SF73" s="22"/>
      <c r="SG73" s="22"/>
      <c r="SH73" s="22"/>
      <c r="SI73" s="22"/>
      <c r="SJ73" s="22"/>
      <c r="SK73" s="22"/>
      <c r="SL73" s="22"/>
      <c r="SM73" s="22"/>
      <c r="VP73" s="30"/>
      <c r="VQ73" s="30"/>
      <c r="VR73" s="30"/>
      <c r="VS73" s="30"/>
      <c r="VT73" s="30"/>
      <c r="VU73" s="30"/>
      <c r="VV73" s="30"/>
      <c r="VW73" s="30"/>
      <c r="VX73" s="30"/>
      <c r="VY73" s="30"/>
      <c r="VZ73" s="30"/>
      <c r="WA73" s="30"/>
      <c r="WB73" s="30"/>
      <c r="WC73" s="30"/>
      <c r="WD73" s="30"/>
      <c r="WE73" s="30"/>
      <c r="WF73" s="30"/>
      <c r="WG73" s="30"/>
      <c r="WH73" s="30"/>
      <c r="WI73" s="30"/>
      <c r="WJ73" s="30"/>
      <c r="WK73" s="30"/>
      <c r="WL73" s="30"/>
      <c r="WM73" s="30"/>
      <c r="WN73" s="30"/>
      <c r="WO73" s="30"/>
      <c r="WP73" s="30"/>
      <c r="WQ73" s="30"/>
      <c r="WR73" s="30"/>
      <c r="WS73" s="30"/>
      <c r="WT73" s="30"/>
      <c r="WU73" s="30"/>
      <c r="WV73" s="30"/>
      <c r="WW73" s="30"/>
      <c r="WX73" s="30"/>
      <c r="WY73" s="30"/>
      <c r="WZ73" s="30"/>
      <c r="XA73" s="30"/>
      <c r="XB73" s="30"/>
      <c r="XC73" s="30"/>
      <c r="XD73" s="30"/>
      <c r="XE73" s="30"/>
      <c r="XF73" s="30"/>
      <c r="XG73" s="30"/>
      <c r="XH73" s="30"/>
      <c r="XI73" s="30"/>
      <c r="XJ73" s="30"/>
      <c r="XK73" s="30"/>
      <c r="XL73" s="30"/>
      <c r="XM73" s="30"/>
      <c r="XN73" s="30"/>
      <c r="XO73" s="30"/>
      <c r="XP73" s="30"/>
      <c r="XQ73" s="30"/>
      <c r="XR73" s="30"/>
      <c r="XS73" s="30"/>
      <c r="XT73" s="30"/>
      <c r="XU73" s="30"/>
      <c r="XV73" s="30"/>
      <c r="XW73" s="30"/>
      <c r="XX73" s="30"/>
      <c r="XZ73" s="10"/>
      <c r="YD73" s="10"/>
      <c r="YR73" s="10"/>
      <c r="YT73" s="31"/>
      <c r="YW73" s="31"/>
      <c r="ZK73" s="10"/>
      <c r="ZR73" s="10"/>
      <c r="ZS73" s="31"/>
      <c r="ZT73" s="31"/>
    </row>
    <row r="74" spans="1:696" ht="14.4" thickBot="1" x14ac:dyDescent="0.3">
      <c r="A74" s="7"/>
      <c r="D74" s="6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3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3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4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3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3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3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3"/>
      <c r="EV74" s="22"/>
      <c r="EW74" s="22"/>
      <c r="EX74" s="22"/>
      <c r="EY74" s="22"/>
      <c r="EZ74" s="23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3"/>
      <c r="GT74" s="22"/>
      <c r="GU74" s="22"/>
      <c r="GV74" s="22"/>
      <c r="GW74" s="22"/>
      <c r="GX74" s="22"/>
      <c r="GY74" s="23"/>
      <c r="GZ74" s="22"/>
      <c r="HA74" s="22"/>
      <c r="HB74" s="22"/>
      <c r="HC74" s="22"/>
      <c r="HD74" s="23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4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3"/>
      <c r="IU74" s="22"/>
      <c r="IV74" s="22"/>
      <c r="IW74" s="22"/>
      <c r="IX74" s="22"/>
      <c r="IY74" s="22"/>
      <c r="IZ74" s="22"/>
      <c r="JA74" s="22"/>
      <c r="JB74" s="22"/>
      <c r="JC74" s="23"/>
      <c r="JD74" s="22"/>
      <c r="JE74" s="22"/>
      <c r="JF74" s="22"/>
      <c r="JG74" s="22"/>
      <c r="JH74" s="22"/>
      <c r="JI74" s="22"/>
      <c r="JJ74" s="22"/>
      <c r="JK74" s="23"/>
      <c r="JL74" s="22"/>
      <c r="JM74" s="22"/>
      <c r="JN74" s="22"/>
      <c r="JO74" s="22"/>
      <c r="JP74" s="22"/>
      <c r="JQ74" s="22"/>
      <c r="JR74" s="22"/>
      <c r="JS74" s="22"/>
      <c r="JT74" s="23"/>
      <c r="JU74" s="22"/>
      <c r="JV74" s="22"/>
      <c r="JW74" s="22"/>
      <c r="JX74" s="22"/>
      <c r="JY74" s="22"/>
      <c r="JZ74" s="22"/>
      <c r="KA74" s="23"/>
      <c r="KB74" s="22"/>
      <c r="KC74" s="22"/>
      <c r="KD74" s="22"/>
      <c r="KE74" s="22"/>
      <c r="KF74" s="23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  <c r="KY74" s="22"/>
      <c r="KZ74" s="22"/>
      <c r="LA74" s="22"/>
      <c r="LB74" s="22"/>
      <c r="LC74" s="22"/>
      <c r="LD74" s="23"/>
      <c r="LE74" s="22"/>
      <c r="LF74" s="22"/>
      <c r="LG74" s="22"/>
      <c r="LH74" s="22"/>
      <c r="LI74" s="22"/>
      <c r="LJ74" s="22"/>
      <c r="LK74" s="22"/>
      <c r="LL74" s="22"/>
      <c r="LM74" s="22"/>
      <c r="LN74" s="23"/>
      <c r="LO74" s="22"/>
      <c r="LP74" s="22"/>
      <c r="LQ74" s="22"/>
      <c r="LR74" s="22"/>
      <c r="LS74" s="22"/>
      <c r="LT74" s="22"/>
      <c r="LU74" s="22"/>
      <c r="LV74" s="22"/>
      <c r="LW74" s="22"/>
      <c r="LX74" s="22"/>
      <c r="LY74" s="22"/>
      <c r="LZ74" s="22"/>
      <c r="MA74" s="22"/>
      <c r="MB74" s="22"/>
      <c r="MC74" s="22"/>
      <c r="MD74" s="22"/>
      <c r="ME74" s="22"/>
      <c r="MF74" s="22"/>
      <c r="MG74" s="22"/>
      <c r="MH74" s="22"/>
      <c r="MI74" s="22"/>
      <c r="MJ74" s="22"/>
      <c r="MK74" s="25"/>
      <c r="ML74" s="25"/>
      <c r="MM74" s="22"/>
      <c r="MN74" s="25"/>
      <c r="MO74" s="23"/>
      <c r="MP74" s="23"/>
      <c r="MQ74" s="23"/>
      <c r="MR74" s="23"/>
      <c r="MS74" s="23"/>
      <c r="MT74" s="26"/>
      <c r="MU74" s="22"/>
      <c r="MV74" s="22"/>
      <c r="MW74" s="22"/>
      <c r="MX74" s="22"/>
      <c r="MY74" s="22"/>
      <c r="MZ74" s="22"/>
      <c r="NA74" s="22"/>
      <c r="NB74" s="22"/>
      <c r="NC74" s="22"/>
      <c r="ND74" s="22"/>
      <c r="NE74" s="22"/>
      <c r="NF74" s="22"/>
      <c r="NG74" s="22"/>
      <c r="NH74" s="22"/>
      <c r="NI74" s="22"/>
      <c r="NJ74" s="22"/>
      <c r="NK74" s="22"/>
      <c r="NL74" s="22"/>
      <c r="NM74" s="22"/>
      <c r="NN74" s="22"/>
      <c r="NO74" s="22"/>
      <c r="NP74" s="22"/>
      <c r="NQ74" s="22"/>
      <c r="NR74" s="22"/>
      <c r="NS74" s="22"/>
      <c r="NT74" s="22"/>
      <c r="NU74" s="22"/>
      <c r="NV74" s="22"/>
      <c r="NW74" s="22"/>
      <c r="NX74" s="22"/>
      <c r="NY74" s="22"/>
      <c r="NZ74" s="22"/>
      <c r="OA74" s="22"/>
      <c r="OB74" s="22"/>
      <c r="OC74" s="22"/>
      <c r="OD74" s="22"/>
      <c r="OE74" s="22"/>
      <c r="OF74" s="22"/>
      <c r="OG74" s="22"/>
      <c r="OH74" s="22"/>
      <c r="OI74" s="22"/>
      <c r="OJ74" s="22"/>
      <c r="OK74" s="22"/>
      <c r="OL74" s="22"/>
      <c r="OM74" s="22"/>
      <c r="ON74" s="22"/>
      <c r="OO74" s="22"/>
      <c r="OP74" s="22"/>
      <c r="OQ74" s="22"/>
      <c r="OR74" s="22"/>
      <c r="OS74" s="22"/>
      <c r="OT74" s="22"/>
      <c r="OU74" s="22"/>
      <c r="OV74" s="22"/>
      <c r="OW74" s="22"/>
      <c r="OX74" s="22"/>
      <c r="OY74" s="22"/>
      <c r="OZ74" s="22"/>
      <c r="PA74" s="22"/>
      <c r="PB74" s="22"/>
      <c r="PC74" s="22"/>
      <c r="PD74" s="22"/>
      <c r="PE74" s="22"/>
      <c r="PF74" s="22"/>
      <c r="PG74" s="22"/>
      <c r="PH74" s="22"/>
      <c r="PI74" s="22"/>
      <c r="PJ74" s="22"/>
      <c r="PK74" s="22"/>
      <c r="PL74" s="22"/>
      <c r="PM74" s="22"/>
      <c r="PN74" s="22"/>
      <c r="PO74" s="22"/>
      <c r="PP74" s="22"/>
      <c r="PQ74" s="22"/>
      <c r="PR74" s="22"/>
      <c r="PS74" s="22"/>
      <c r="PT74" s="22"/>
      <c r="PU74" s="22"/>
      <c r="PV74" s="22"/>
      <c r="PW74" s="22"/>
      <c r="PX74" s="22"/>
      <c r="PY74" s="22"/>
      <c r="PZ74" s="22"/>
      <c r="QA74" s="22"/>
      <c r="QB74" s="22"/>
      <c r="QC74" s="22"/>
      <c r="QD74" s="22"/>
      <c r="QE74" s="22"/>
      <c r="QF74" s="22"/>
      <c r="QG74" s="22"/>
      <c r="QH74" s="22"/>
      <c r="QI74" s="22"/>
      <c r="QJ74" s="22"/>
      <c r="QK74" s="22"/>
      <c r="QL74" s="22"/>
      <c r="QM74" s="22"/>
      <c r="QN74" s="22"/>
      <c r="QO74" s="22"/>
      <c r="QP74" s="22"/>
      <c r="QQ74" s="22"/>
      <c r="QR74" s="22"/>
      <c r="QS74" s="22"/>
      <c r="QT74" s="22"/>
      <c r="QU74" s="22"/>
      <c r="QV74" s="22"/>
      <c r="QW74" s="22"/>
      <c r="QX74" s="22"/>
      <c r="QY74" s="22"/>
      <c r="QZ74" s="22"/>
      <c r="RA74" s="22"/>
      <c r="RB74" s="22"/>
      <c r="RC74" s="22"/>
      <c r="RD74" s="22"/>
      <c r="RE74" s="22"/>
      <c r="RF74" s="22"/>
      <c r="RG74" s="22"/>
      <c r="RH74" s="22"/>
      <c r="RI74" s="22"/>
      <c r="RJ74" s="22"/>
      <c r="RK74" s="22"/>
      <c r="RL74" s="22"/>
      <c r="RM74" s="22"/>
      <c r="RN74" s="22"/>
      <c r="RO74" s="22"/>
      <c r="RP74" s="22"/>
      <c r="RQ74" s="22"/>
      <c r="RR74" s="22"/>
      <c r="RS74" s="22"/>
      <c r="RT74" s="22"/>
      <c r="RU74" s="22"/>
      <c r="RV74" s="22"/>
      <c r="RW74" s="22"/>
      <c r="RX74" s="22"/>
      <c r="RY74" s="22"/>
      <c r="RZ74" s="22"/>
      <c r="SA74" s="22"/>
      <c r="SB74" s="22"/>
      <c r="SC74" s="22"/>
      <c r="SD74" s="22"/>
      <c r="SE74" s="22"/>
      <c r="SF74" s="22"/>
      <c r="SG74" s="22"/>
      <c r="SH74" s="22"/>
      <c r="SI74" s="22"/>
      <c r="SJ74" s="22"/>
      <c r="SK74" s="22"/>
      <c r="SL74" s="22"/>
      <c r="SM74" s="22"/>
      <c r="VP74" s="30"/>
      <c r="VQ74" s="30"/>
      <c r="VR74" s="30"/>
      <c r="VS74" s="30"/>
      <c r="VT74" s="30"/>
      <c r="VU74" s="30"/>
      <c r="VV74" s="30"/>
      <c r="VW74" s="30"/>
      <c r="VX74" s="30"/>
      <c r="VY74" s="30"/>
      <c r="VZ74" s="30"/>
      <c r="WA74" s="30"/>
      <c r="WB74" s="30"/>
      <c r="WC74" s="30"/>
      <c r="WD74" s="30"/>
      <c r="WE74" s="30"/>
      <c r="WF74" s="30"/>
      <c r="WG74" s="30"/>
      <c r="WH74" s="30"/>
      <c r="WI74" s="30"/>
      <c r="WJ74" s="30"/>
      <c r="WK74" s="30"/>
      <c r="WL74" s="30"/>
      <c r="WM74" s="30"/>
      <c r="WN74" s="30"/>
      <c r="WO74" s="30"/>
      <c r="WP74" s="30"/>
      <c r="WQ74" s="30"/>
      <c r="WR74" s="30"/>
      <c r="WS74" s="30"/>
      <c r="WT74" s="30"/>
      <c r="WU74" s="30"/>
      <c r="WV74" s="30"/>
      <c r="WW74" s="30"/>
      <c r="WX74" s="30"/>
      <c r="WY74" s="30"/>
      <c r="WZ74" s="30"/>
      <c r="XA74" s="30"/>
      <c r="XB74" s="30"/>
      <c r="XC74" s="30"/>
      <c r="XD74" s="30"/>
      <c r="XE74" s="30"/>
      <c r="XF74" s="30"/>
      <c r="XG74" s="30"/>
      <c r="XH74" s="30"/>
      <c r="XI74" s="30"/>
      <c r="XJ74" s="30"/>
      <c r="XK74" s="30"/>
      <c r="XL74" s="30"/>
      <c r="XM74" s="30"/>
      <c r="XN74" s="30"/>
      <c r="XO74" s="30"/>
      <c r="XP74" s="30"/>
      <c r="XQ74" s="30"/>
      <c r="XR74" s="30"/>
      <c r="XS74" s="30"/>
      <c r="XT74" s="30"/>
      <c r="XU74" s="30"/>
      <c r="XV74" s="30"/>
      <c r="XW74" s="30"/>
      <c r="XX74" s="30"/>
      <c r="XZ74" s="10"/>
      <c r="YD74" s="10"/>
      <c r="YR74" s="10"/>
      <c r="YT74" s="31"/>
      <c r="YW74" s="31"/>
      <c r="YZ74" s="31"/>
      <c r="ZK74" s="10"/>
      <c r="ZR74" s="10"/>
      <c r="ZS74" s="31"/>
      <c r="ZT74" s="31"/>
    </row>
    <row r="75" spans="1:696" ht="14.4" thickBot="1" x14ac:dyDescent="0.3">
      <c r="A75" s="7"/>
      <c r="D75" s="6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3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3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4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3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3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3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3"/>
      <c r="EV75" s="22"/>
      <c r="EW75" s="22"/>
      <c r="EX75" s="22"/>
      <c r="EY75" s="22"/>
      <c r="EZ75" s="23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3"/>
      <c r="GT75" s="22"/>
      <c r="GU75" s="22"/>
      <c r="GV75" s="22"/>
      <c r="GW75" s="22"/>
      <c r="GX75" s="22"/>
      <c r="GY75" s="23"/>
      <c r="GZ75" s="22"/>
      <c r="HA75" s="22"/>
      <c r="HB75" s="22"/>
      <c r="HC75" s="22"/>
      <c r="HD75" s="23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4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4"/>
      <c r="IU75" s="22"/>
      <c r="IV75" s="22"/>
      <c r="IW75" s="22"/>
      <c r="IX75" s="22"/>
      <c r="IY75" s="22"/>
      <c r="IZ75" s="22"/>
      <c r="JA75" s="22"/>
      <c r="JB75" s="22"/>
      <c r="JC75" s="23"/>
      <c r="JD75" s="22"/>
      <c r="JE75" s="22"/>
      <c r="JF75" s="22"/>
      <c r="JG75" s="22"/>
      <c r="JH75" s="22"/>
      <c r="JI75" s="22"/>
      <c r="JJ75" s="22"/>
      <c r="JK75" s="23"/>
      <c r="JL75" s="22"/>
      <c r="JM75" s="22"/>
      <c r="JN75" s="22"/>
      <c r="JO75" s="22"/>
      <c r="JP75" s="22"/>
      <c r="JQ75" s="22"/>
      <c r="JR75" s="22"/>
      <c r="JS75" s="22"/>
      <c r="JT75" s="23"/>
      <c r="JU75" s="22"/>
      <c r="JV75" s="22"/>
      <c r="JW75" s="22"/>
      <c r="JX75" s="22"/>
      <c r="JY75" s="22"/>
      <c r="JZ75" s="22"/>
      <c r="KA75" s="23"/>
      <c r="KB75" s="22"/>
      <c r="KC75" s="22"/>
      <c r="KD75" s="22"/>
      <c r="KE75" s="22"/>
      <c r="KF75" s="23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  <c r="KY75" s="22"/>
      <c r="KZ75" s="22"/>
      <c r="LA75" s="22"/>
      <c r="LB75" s="22"/>
      <c r="LC75" s="22"/>
      <c r="LD75" s="24"/>
      <c r="LE75" s="22"/>
      <c r="LF75" s="22"/>
      <c r="LG75" s="22"/>
      <c r="LH75" s="22"/>
      <c r="LI75" s="22"/>
      <c r="LJ75" s="22"/>
      <c r="LK75" s="22"/>
      <c r="LL75" s="22"/>
      <c r="LM75" s="22"/>
      <c r="LN75" s="23"/>
      <c r="LO75" s="22"/>
      <c r="LP75" s="22"/>
      <c r="LQ75" s="22"/>
      <c r="LR75" s="22"/>
      <c r="LS75" s="22"/>
      <c r="LT75" s="22"/>
      <c r="LU75" s="22"/>
      <c r="LV75" s="22"/>
      <c r="LW75" s="22"/>
      <c r="LX75" s="22"/>
      <c r="LY75" s="22"/>
      <c r="LZ75" s="22"/>
      <c r="MA75" s="22"/>
      <c r="MB75" s="22"/>
      <c r="MC75" s="22"/>
      <c r="MD75" s="22"/>
      <c r="ME75" s="22"/>
      <c r="MF75" s="22"/>
      <c r="MG75" s="22"/>
      <c r="MH75" s="22"/>
      <c r="MI75" s="22"/>
      <c r="MJ75" s="22"/>
      <c r="MK75" s="25"/>
      <c r="ML75" s="25"/>
      <c r="MM75" s="22"/>
      <c r="MN75" s="25"/>
      <c r="MO75" s="23"/>
      <c r="MP75" s="23"/>
      <c r="MQ75" s="23"/>
      <c r="MR75" s="23"/>
      <c r="MS75" s="23"/>
      <c r="MT75" s="26"/>
      <c r="MU75" s="22"/>
      <c r="MV75" s="22"/>
      <c r="MW75" s="22"/>
      <c r="MX75" s="22"/>
      <c r="MY75" s="22"/>
      <c r="MZ75" s="22"/>
      <c r="NA75" s="22"/>
      <c r="NB75" s="22"/>
      <c r="NC75" s="22"/>
      <c r="ND75" s="22"/>
      <c r="NE75" s="22"/>
      <c r="NF75" s="22"/>
      <c r="NG75" s="22"/>
      <c r="NH75" s="22"/>
      <c r="NI75" s="22"/>
      <c r="NJ75" s="22"/>
      <c r="NK75" s="22"/>
      <c r="NL75" s="22"/>
      <c r="NM75" s="22"/>
      <c r="NN75" s="22"/>
      <c r="NO75" s="22"/>
      <c r="NP75" s="22"/>
      <c r="NQ75" s="22"/>
      <c r="NR75" s="22"/>
      <c r="NS75" s="22"/>
      <c r="NT75" s="22"/>
      <c r="NU75" s="22"/>
      <c r="NV75" s="22"/>
      <c r="NW75" s="22"/>
      <c r="NX75" s="22"/>
      <c r="NY75" s="22"/>
      <c r="NZ75" s="22"/>
      <c r="OA75" s="22"/>
      <c r="OB75" s="22"/>
      <c r="OC75" s="22"/>
      <c r="OD75" s="22"/>
      <c r="OE75" s="22"/>
      <c r="OF75" s="22"/>
      <c r="OG75" s="22"/>
      <c r="OH75" s="22"/>
      <c r="OI75" s="22"/>
      <c r="OJ75" s="22"/>
      <c r="OK75" s="22"/>
      <c r="OL75" s="22"/>
      <c r="OM75" s="22"/>
      <c r="ON75" s="22"/>
      <c r="OO75" s="22"/>
      <c r="OP75" s="22"/>
      <c r="OQ75" s="22"/>
      <c r="OR75" s="22"/>
      <c r="OS75" s="22"/>
      <c r="OT75" s="22"/>
      <c r="OU75" s="22"/>
      <c r="OV75" s="22"/>
      <c r="OW75" s="22"/>
      <c r="OX75" s="22"/>
      <c r="OY75" s="22"/>
      <c r="OZ75" s="22"/>
      <c r="PA75" s="22"/>
      <c r="PB75" s="22"/>
      <c r="PC75" s="22"/>
      <c r="PD75" s="22"/>
      <c r="PE75" s="22"/>
      <c r="PF75" s="22"/>
      <c r="PG75" s="22"/>
      <c r="PH75" s="22"/>
      <c r="PI75" s="22"/>
      <c r="PJ75" s="22"/>
      <c r="PK75" s="22"/>
      <c r="PL75" s="22"/>
      <c r="PM75" s="22"/>
      <c r="PN75" s="22"/>
      <c r="PO75" s="22"/>
      <c r="PP75" s="22"/>
      <c r="PQ75" s="22"/>
      <c r="PR75" s="22"/>
      <c r="PS75" s="22"/>
      <c r="PT75" s="22"/>
      <c r="PU75" s="22"/>
      <c r="PV75" s="22"/>
      <c r="PW75" s="22"/>
      <c r="PX75" s="22"/>
      <c r="PY75" s="22"/>
      <c r="PZ75" s="22"/>
      <c r="QA75" s="22"/>
      <c r="QB75" s="22"/>
      <c r="QC75" s="22"/>
      <c r="QD75" s="22"/>
      <c r="QE75" s="22"/>
      <c r="QF75" s="22"/>
      <c r="QG75" s="22"/>
      <c r="QH75" s="22"/>
      <c r="QI75" s="22"/>
      <c r="QJ75" s="22"/>
      <c r="QK75" s="22"/>
      <c r="QL75" s="22"/>
      <c r="QM75" s="22"/>
      <c r="QN75" s="22"/>
      <c r="QO75" s="22"/>
      <c r="QP75" s="22"/>
      <c r="QQ75" s="22"/>
      <c r="QR75" s="22"/>
      <c r="QS75" s="22"/>
      <c r="QT75" s="22"/>
      <c r="QU75" s="22"/>
      <c r="QV75" s="22"/>
      <c r="QW75" s="22"/>
      <c r="QX75" s="22"/>
      <c r="QY75" s="22"/>
      <c r="QZ75" s="22"/>
      <c r="RA75" s="22"/>
      <c r="RB75" s="22"/>
      <c r="RC75" s="22"/>
      <c r="RD75" s="22"/>
      <c r="RE75" s="22"/>
      <c r="RF75" s="22"/>
      <c r="RG75" s="22"/>
      <c r="RH75" s="22"/>
      <c r="RI75" s="22"/>
      <c r="RJ75" s="22"/>
      <c r="RK75" s="22"/>
      <c r="RL75" s="22"/>
      <c r="RM75" s="22"/>
      <c r="RN75" s="22"/>
      <c r="RO75" s="22"/>
      <c r="RP75" s="22"/>
      <c r="RQ75" s="22"/>
      <c r="RR75" s="22"/>
      <c r="RS75" s="22"/>
      <c r="RT75" s="22"/>
      <c r="RU75" s="22"/>
      <c r="RV75" s="22"/>
      <c r="RW75" s="22"/>
      <c r="RX75" s="22"/>
      <c r="RY75" s="22"/>
      <c r="RZ75" s="22"/>
      <c r="SA75" s="22"/>
      <c r="SB75" s="22"/>
      <c r="SC75" s="22"/>
      <c r="SD75" s="22"/>
      <c r="SE75" s="22"/>
      <c r="SF75" s="22"/>
      <c r="SG75" s="22"/>
      <c r="SH75" s="22"/>
      <c r="SI75" s="22"/>
      <c r="SJ75" s="22"/>
      <c r="SK75" s="22"/>
      <c r="SL75" s="22"/>
      <c r="SM75" s="22"/>
      <c r="VP75" s="30"/>
      <c r="VQ75" s="30"/>
      <c r="VR75" s="30"/>
      <c r="VS75" s="30"/>
      <c r="VT75" s="30"/>
      <c r="VU75" s="30"/>
      <c r="VV75" s="30"/>
      <c r="VW75" s="30"/>
      <c r="VX75" s="30"/>
      <c r="VY75" s="30"/>
      <c r="VZ75" s="30"/>
      <c r="WA75" s="30"/>
      <c r="WB75" s="30"/>
      <c r="WC75" s="30"/>
      <c r="WD75" s="30"/>
      <c r="WE75" s="30"/>
      <c r="WF75" s="30"/>
      <c r="WG75" s="30"/>
      <c r="WH75" s="30"/>
      <c r="WI75" s="30"/>
      <c r="WJ75" s="30"/>
      <c r="WK75" s="30"/>
      <c r="WL75" s="30"/>
      <c r="WM75" s="30"/>
      <c r="WN75" s="30"/>
      <c r="WO75" s="30"/>
      <c r="WP75" s="30"/>
      <c r="WQ75" s="30"/>
      <c r="WR75" s="30"/>
      <c r="WS75" s="30"/>
      <c r="WT75" s="30"/>
      <c r="WU75" s="30"/>
      <c r="WV75" s="30"/>
      <c r="WW75" s="30"/>
      <c r="WX75" s="30"/>
      <c r="WY75" s="30"/>
      <c r="WZ75" s="30"/>
      <c r="XA75" s="30"/>
      <c r="XB75" s="30"/>
      <c r="XC75" s="30"/>
      <c r="XD75" s="30"/>
      <c r="XE75" s="30"/>
      <c r="XF75" s="30"/>
      <c r="XG75" s="30"/>
      <c r="XH75" s="30"/>
      <c r="XI75" s="30"/>
      <c r="XJ75" s="30"/>
      <c r="XK75" s="30"/>
      <c r="XL75" s="30"/>
      <c r="XM75" s="30"/>
      <c r="XN75" s="30"/>
      <c r="XO75" s="30"/>
      <c r="XP75" s="30"/>
      <c r="XQ75" s="30"/>
      <c r="XR75" s="30"/>
      <c r="XS75" s="30"/>
      <c r="XT75" s="30"/>
      <c r="XU75" s="30"/>
      <c r="XV75" s="30"/>
      <c r="XW75" s="30"/>
      <c r="XX75" s="30"/>
      <c r="XZ75" s="10"/>
      <c r="YD75" s="10"/>
      <c r="YR75" s="10"/>
      <c r="YT75" s="31"/>
      <c r="YW75" s="31"/>
      <c r="ZG75" s="31"/>
      <c r="ZK75" s="10"/>
      <c r="ZR75" s="10"/>
      <c r="ZS75" s="31"/>
      <c r="ZT75" s="31"/>
    </row>
    <row r="76" spans="1:696" ht="14.4" thickBot="1" x14ac:dyDescent="0.3">
      <c r="A76" s="7"/>
      <c r="D76" s="6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3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3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3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3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3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3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3"/>
      <c r="EV76" s="22"/>
      <c r="EW76" s="22"/>
      <c r="EX76" s="22"/>
      <c r="EY76" s="22"/>
      <c r="EZ76" s="23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3"/>
      <c r="GT76" s="22"/>
      <c r="GU76" s="22"/>
      <c r="GV76" s="22"/>
      <c r="GW76" s="22"/>
      <c r="GX76" s="22"/>
      <c r="GY76" s="23"/>
      <c r="GZ76" s="22"/>
      <c r="HA76" s="22"/>
      <c r="HB76" s="22"/>
      <c r="HC76" s="22"/>
      <c r="HD76" s="23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3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3"/>
      <c r="IU76" s="22"/>
      <c r="IV76" s="22"/>
      <c r="IW76" s="22"/>
      <c r="IX76" s="22"/>
      <c r="IY76" s="22"/>
      <c r="IZ76" s="22"/>
      <c r="JA76" s="22"/>
      <c r="JB76" s="22"/>
      <c r="JC76" s="23"/>
      <c r="JD76" s="22"/>
      <c r="JE76" s="22"/>
      <c r="JF76" s="22"/>
      <c r="JG76" s="22"/>
      <c r="JH76" s="22"/>
      <c r="JI76" s="22"/>
      <c r="JJ76" s="22"/>
      <c r="JK76" s="23"/>
      <c r="JL76" s="22"/>
      <c r="JM76" s="22"/>
      <c r="JN76" s="22"/>
      <c r="JO76" s="22"/>
      <c r="JP76" s="22"/>
      <c r="JQ76" s="22"/>
      <c r="JR76" s="22"/>
      <c r="JS76" s="22"/>
      <c r="JT76" s="23"/>
      <c r="JU76" s="22"/>
      <c r="JV76" s="22"/>
      <c r="JW76" s="22"/>
      <c r="JX76" s="22"/>
      <c r="JY76" s="22"/>
      <c r="JZ76" s="22"/>
      <c r="KA76" s="23"/>
      <c r="KB76" s="22"/>
      <c r="KC76" s="22"/>
      <c r="KD76" s="22"/>
      <c r="KE76" s="22"/>
      <c r="KF76" s="23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  <c r="KY76" s="22"/>
      <c r="KZ76" s="22"/>
      <c r="LA76" s="22"/>
      <c r="LB76" s="22"/>
      <c r="LC76" s="22"/>
      <c r="LD76" s="23"/>
      <c r="LE76" s="22"/>
      <c r="LF76" s="22"/>
      <c r="LG76" s="22"/>
      <c r="LH76" s="22"/>
      <c r="LI76" s="22"/>
      <c r="LJ76" s="22"/>
      <c r="LK76" s="22"/>
      <c r="LL76" s="22"/>
      <c r="LM76" s="22"/>
      <c r="LN76" s="23"/>
      <c r="LO76" s="22"/>
      <c r="LP76" s="22"/>
      <c r="LQ76" s="22"/>
      <c r="LR76" s="22"/>
      <c r="LS76" s="22"/>
      <c r="LT76" s="22"/>
      <c r="LU76" s="22"/>
      <c r="LV76" s="22"/>
      <c r="LW76" s="22"/>
      <c r="LX76" s="22"/>
      <c r="LY76" s="22"/>
      <c r="LZ76" s="22"/>
      <c r="MA76" s="22"/>
      <c r="MB76" s="22"/>
      <c r="MC76" s="22"/>
      <c r="MD76" s="22"/>
      <c r="ME76" s="22"/>
      <c r="MF76" s="22"/>
      <c r="MG76" s="22"/>
      <c r="MH76" s="22"/>
      <c r="MI76" s="22"/>
      <c r="MJ76" s="22"/>
      <c r="MK76" s="25"/>
      <c r="ML76" s="25"/>
      <c r="MM76" s="22"/>
      <c r="MN76" s="25"/>
      <c r="MO76" s="23"/>
      <c r="MP76" s="23"/>
      <c r="MQ76" s="23"/>
      <c r="MR76" s="23"/>
      <c r="MS76" s="23"/>
      <c r="MT76" s="26"/>
      <c r="MU76" s="22"/>
      <c r="MV76" s="22"/>
      <c r="MW76" s="22"/>
      <c r="MX76" s="22"/>
      <c r="MY76" s="22"/>
      <c r="MZ76" s="22"/>
      <c r="NA76" s="22"/>
      <c r="NB76" s="22"/>
      <c r="NC76" s="22"/>
      <c r="ND76" s="22"/>
      <c r="NE76" s="22"/>
      <c r="NF76" s="22"/>
      <c r="NG76" s="22"/>
      <c r="NH76" s="22"/>
      <c r="NI76" s="22"/>
      <c r="NJ76" s="22"/>
      <c r="NK76" s="22"/>
      <c r="NL76" s="22"/>
      <c r="NM76" s="22"/>
      <c r="NN76" s="22"/>
      <c r="NO76" s="22"/>
      <c r="NP76" s="22"/>
      <c r="NQ76" s="22"/>
      <c r="NR76" s="22"/>
      <c r="NS76" s="22"/>
      <c r="NT76" s="22"/>
      <c r="NU76" s="22"/>
      <c r="NV76" s="22"/>
      <c r="NW76" s="22"/>
      <c r="NX76" s="22"/>
      <c r="NY76" s="22"/>
      <c r="NZ76" s="22"/>
      <c r="OA76" s="22"/>
      <c r="OB76" s="22"/>
      <c r="OC76" s="22"/>
      <c r="OD76" s="22"/>
      <c r="OE76" s="22"/>
      <c r="OF76" s="22"/>
      <c r="OG76" s="22"/>
      <c r="OH76" s="22"/>
      <c r="OI76" s="22"/>
      <c r="OJ76" s="22"/>
      <c r="OK76" s="22"/>
      <c r="OL76" s="22"/>
      <c r="OM76" s="22"/>
      <c r="ON76" s="22"/>
      <c r="OO76" s="22"/>
      <c r="OP76" s="22"/>
      <c r="OQ76" s="22"/>
      <c r="OR76" s="22"/>
      <c r="OS76" s="22"/>
      <c r="OT76" s="22"/>
      <c r="OU76" s="22"/>
      <c r="OV76" s="22"/>
      <c r="OW76" s="22"/>
      <c r="OX76" s="22"/>
      <c r="OY76" s="22"/>
      <c r="OZ76" s="22"/>
      <c r="PA76" s="22"/>
      <c r="PB76" s="22"/>
      <c r="PC76" s="22"/>
      <c r="PD76" s="22"/>
      <c r="PE76" s="22"/>
      <c r="PF76" s="22"/>
      <c r="PG76" s="22"/>
      <c r="PH76" s="22"/>
      <c r="PI76" s="22"/>
      <c r="PJ76" s="22"/>
      <c r="PK76" s="22"/>
      <c r="PL76" s="22"/>
      <c r="PM76" s="22"/>
      <c r="PN76" s="22"/>
      <c r="PO76" s="22"/>
      <c r="PP76" s="22"/>
      <c r="PQ76" s="22"/>
      <c r="PR76" s="22"/>
      <c r="PS76" s="22"/>
      <c r="PT76" s="22"/>
      <c r="PU76" s="22"/>
      <c r="PV76" s="22"/>
      <c r="PW76" s="22"/>
      <c r="PX76" s="22"/>
      <c r="PY76" s="22"/>
      <c r="PZ76" s="22"/>
      <c r="QA76" s="22"/>
      <c r="QB76" s="22"/>
      <c r="QC76" s="22"/>
      <c r="QD76" s="22"/>
      <c r="QE76" s="22"/>
      <c r="QF76" s="22"/>
      <c r="QG76" s="22"/>
      <c r="QH76" s="22"/>
      <c r="QI76" s="22"/>
      <c r="QJ76" s="22"/>
      <c r="QK76" s="22"/>
      <c r="QL76" s="22"/>
      <c r="QM76" s="22"/>
      <c r="QN76" s="22"/>
      <c r="QO76" s="22"/>
      <c r="QP76" s="22"/>
      <c r="QQ76" s="22"/>
      <c r="QR76" s="22"/>
      <c r="QS76" s="22"/>
      <c r="QT76" s="22"/>
      <c r="QU76" s="22"/>
      <c r="QV76" s="22"/>
      <c r="QW76" s="22"/>
      <c r="QX76" s="22"/>
      <c r="QY76" s="22"/>
      <c r="QZ76" s="22"/>
      <c r="RA76" s="22"/>
      <c r="RB76" s="22"/>
      <c r="RC76" s="22"/>
      <c r="RD76" s="22"/>
      <c r="RE76" s="22"/>
      <c r="RF76" s="22"/>
      <c r="RG76" s="22"/>
      <c r="RH76" s="22"/>
      <c r="RI76" s="22"/>
      <c r="RJ76" s="22"/>
      <c r="RK76" s="22"/>
      <c r="RL76" s="22"/>
      <c r="RM76" s="22"/>
      <c r="RN76" s="22"/>
      <c r="RO76" s="22"/>
      <c r="RP76" s="22"/>
      <c r="RQ76" s="22"/>
      <c r="RR76" s="22"/>
      <c r="RS76" s="22"/>
      <c r="RT76" s="22"/>
      <c r="RU76" s="22"/>
      <c r="RV76" s="22"/>
      <c r="RW76" s="22"/>
      <c r="RX76" s="22"/>
      <c r="RY76" s="22"/>
      <c r="RZ76" s="22"/>
      <c r="SA76" s="22"/>
      <c r="SB76" s="22"/>
      <c r="SC76" s="22"/>
      <c r="SD76" s="22"/>
      <c r="SE76" s="22"/>
      <c r="SF76" s="22"/>
      <c r="SG76" s="22"/>
      <c r="SH76" s="22"/>
      <c r="SI76" s="22"/>
      <c r="SJ76" s="22"/>
      <c r="SK76" s="22"/>
      <c r="SL76" s="22"/>
      <c r="SM76" s="22"/>
      <c r="VP76" s="30"/>
      <c r="VQ76" s="30"/>
      <c r="VR76" s="30"/>
      <c r="VS76" s="30"/>
      <c r="VT76" s="30"/>
      <c r="VU76" s="30"/>
      <c r="VV76" s="30"/>
      <c r="VW76" s="30"/>
      <c r="VX76" s="30"/>
      <c r="VY76" s="30"/>
      <c r="VZ76" s="30"/>
      <c r="WA76" s="30"/>
      <c r="WB76" s="30"/>
      <c r="WC76" s="30"/>
      <c r="WD76" s="30"/>
      <c r="WE76" s="30"/>
      <c r="WF76" s="30"/>
      <c r="WG76" s="30"/>
      <c r="WH76" s="30"/>
      <c r="WI76" s="30"/>
      <c r="WJ76" s="30"/>
      <c r="WK76" s="30"/>
      <c r="WL76" s="30"/>
      <c r="WM76" s="30"/>
      <c r="WN76" s="30"/>
      <c r="WO76" s="30"/>
      <c r="WP76" s="30"/>
      <c r="WQ76" s="30"/>
      <c r="WR76" s="30"/>
      <c r="WS76" s="30"/>
      <c r="WT76" s="30"/>
      <c r="WU76" s="30"/>
      <c r="WV76" s="30"/>
      <c r="WW76" s="30"/>
      <c r="WX76" s="30"/>
      <c r="WY76" s="30"/>
      <c r="WZ76" s="30"/>
      <c r="XA76" s="30"/>
      <c r="XB76" s="30"/>
      <c r="XC76" s="30"/>
      <c r="XD76" s="30"/>
      <c r="XE76" s="30"/>
      <c r="XF76" s="30"/>
      <c r="XG76" s="30"/>
      <c r="XH76" s="30"/>
      <c r="XI76" s="30"/>
      <c r="XJ76" s="30"/>
      <c r="XK76" s="30"/>
      <c r="XL76" s="30"/>
      <c r="XM76" s="30"/>
      <c r="XN76" s="30"/>
      <c r="XO76" s="30"/>
      <c r="XP76" s="30"/>
      <c r="XQ76" s="30"/>
      <c r="XR76" s="30"/>
      <c r="XS76" s="30"/>
      <c r="XT76" s="30"/>
      <c r="XU76" s="30"/>
      <c r="XV76" s="30"/>
      <c r="XW76" s="30"/>
      <c r="XX76" s="30"/>
      <c r="XZ76" s="10"/>
      <c r="YD76" s="10"/>
      <c r="YR76" s="10"/>
      <c r="YT76" s="31"/>
      <c r="ZK76" s="10"/>
      <c r="ZR76" s="10"/>
      <c r="ZS76" s="31"/>
      <c r="ZT76" s="31"/>
    </row>
    <row r="77" spans="1:696" ht="14.4" thickBot="1" x14ac:dyDescent="0.3">
      <c r="A77" s="7"/>
      <c r="D77" s="6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3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3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3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3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3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3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3"/>
      <c r="EV77" s="22"/>
      <c r="EW77" s="22"/>
      <c r="EX77" s="22"/>
      <c r="EY77" s="22"/>
      <c r="EZ77" s="23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3"/>
      <c r="GT77" s="22"/>
      <c r="GU77" s="22"/>
      <c r="GV77" s="22"/>
      <c r="GW77" s="22"/>
      <c r="GX77" s="22"/>
      <c r="GY77" s="23"/>
      <c r="GZ77" s="22"/>
      <c r="HA77" s="22"/>
      <c r="HB77" s="22"/>
      <c r="HC77" s="22"/>
      <c r="HD77" s="23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3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3"/>
      <c r="IU77" s="22"/>
      <c r="IV77" s="22"/>
      <c r="IW77" s="22"/>
      <c r="IX77" s="22"/>
      <c r="IY77" s="22"/>
      <c r="IZ77" s="22"/>
      <c r="JA77" s="22"/>
      <c r="JB77" s="22"/>
      <c r="JC77" s="23"/>
      <c r="JD77" s="22"/>
      <c r="JE77" s="22"/>
      <c r="JF77" s="22"/>
      <c r="JG77" s="22"/>
      <c r="JH77" s="22"/>
      <c r="JI77" s="22"/>
      <c r="JJ77" s="22"/>
      <c r="JK77" s="23"/>
      <c r="JL77" s="22"/>
      <c r="JM77" s="22"/>
      <c r="JN77" s="22"/>
      <c r="JO77" s="22"/>
      <c r="JP77" s="22"/>
      <c r="JQ77" s="22"/>
      <c r="JR77" s="22"/>
      <c r="JS77" s="22"/>
      <c r="JT77" s="23"/>
      <c r="JU77" s="22"/>
      <c r="JV77" s="22"/>
      <c r="JW77" s="22"/>
      <c r="JX77" s="22"/>
      <c r="JY77" s="22"/>
      <c r="JZ77" s="22"/>
      <c r="KA77" s="23"/>
      <c r="KB77" s="22"/>
      <c r="KC77" s="22"/>
      <c r="KD77" s="22"/>
      <c r="KE77" s="22"/>
      <c r="KF77" s="23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  <c r="KY77" s="22"/>
      <c r="KZ77" s="22"/>
      <c r="LA77" s="22"/>
      <c r="LB77" s="22"/>
      <c r="LC77" s="22"/>
      <c r="LD77" s="23"/>
      <c r="LE77" s="22"/>
      <c r="LF77" s="22"/>
      <c r="LG77" s="22"/>
      <c r="LH77" s="22"/>
      <c r="LI77" s="22"/>
      <c r="LJ77" s="22"/>
      <c r="LK77" s="22"/>
      <c r="LL77" s="22"/>
      <c r="LM77" s="22"/>
      <c r="LN77" s="23"/>
      <c r="LO77" s="22"/>
      <c r="LP77" s="22"/>
      <c r="LQ77" s="22"/>
      <c r="LR77" s="22"/>
      <c r="LS77" s="22"/>
      <c r="LT77" s="22"/>
      <c r="LU77" s="22"/>
      <c r="LV77" s="22"/>
      <c r="LW77" s="22"/>
      <c r="LX77" s="22"/>
      <c r="LY77" s="22"/>
      <c r="LZ77" s="22"/>
      <c r="MA77" s="22"/>
      <c r="MB77" s="22"/>
      <c r="MC77" s="22"/>
      <c r="MD77" s="22"/>
      <c r="ME77" s="22"/>
      <c r="MF77" s="22"/>
      <c r="MG77" s="22"/>
      <c r="MH77" s="22"/>
      <c r="MI77" s="22"/>
      <c r="MJ77" s="22"/>
      <c r="MK77" s="25"/>
      <c r="ML77" s="25"/>
      <c r="MM77" s="22"/>
      <c r="MN77" s="25"/>
      <c r="MO77" s="23"/>
      <c r="MP77" s="23"/>
      <c r="MQ77" s="23"/>
      <c r="MR77" s="23"/>
      <c r="MS77" s="23"/>
      <c r="MT77" s="26"/>
      <c r="MU77" s="22"/>
      <c r="MV77" s="22"/>
      <c r="MW77" s="22"/>
      <c r="MX77" s="22"/>
      <c r="MY77" s="22"/>
      <c r="MZ77" s="22"/>
      <c r="NA77" s="22"/>
      <c r="NB77" s="22"/>
      <c r="NC77" s="22"/>
      <c r="ND77" s="22"/>
      <c r="NE77" s="22"/>
      <c r="NF77" s="22"/>
      <c r="NG77" s="22"/>
      <c r="NH77" s="22"/>
      <c r="NI77" s="22"/>
      <c r="NJ77" s="22"/>
      <c r="NK77" s="22"/>
      <c r="NL77" s="22"/>
      <c r="NM77" s="22"/>
      <c r="NN77" s="22"/>
      <c r="NO77" s="22"/>
      <c r="NP77" s="22"/>
      <c r="NQ77" s="22"/>
      <c r="NR77" s="22"/>
      <c r="NS77" s="22"/>
      <c r="NT77" s="22"/>
      <c r="NU77" s="22"/>
      <c r="NV77" s="22"/>
      <c r="NW77" s="22"/>
      <c r="NX77" s="22"/>
      <c r="NY77" s="22"/>
      <c r="NZ77" s="22"/>
      <c r="OA77" s="22"/>
      <c r="OB77" s="22"/>
      <c r="OC77" s="22"/>
      <c r="OD77" s="22"/>
      <c r="OE77" s="22"/>
      <c r="OF77" s="22"/>
      <c r="OG77" s="22"/>
      <c r="OH77" s="22"/>
      <c r="OI77" s="22"/>
      <c r="OJ77" s="22"/>
      <c r="OK77" s="22"/>
      <c r="OL77" s="22"/>
      <c r="OM77" s="22"/>
      <c r="ON77" s="22"/>
      <c r="OO77" s="22"/>
      <c r="OP77" s="22"/>
      <c r="OQ77" s="22"/>
      <c r="OR77" s="22"/>
      <c r="OS77" s="22"/>
      <c r="OT77" s="22"/>
      <c r="OU77" s="22"/>
      <c r="OV77" s="22"/>
      <c r="OW77" s="22"/>
      <c r="OX77" s="22"/>
      <c r="OY77" s="22"/>
      <c r="OZ77" s="22"/>
      <c r="PA77" s="22"/>
      <c r="PB77" s="22"/>
      <c r="PC77" s="22"/>
      <c r="PD77" s="22"/>
      <c r="PE77" s="22"/>
      <c r="PF77" s="22"/>
      <c r="PG77" s="22"/>
      <c r="PH77" s="22"/>
      <c r="PI77" s="22"/>
      <c r="PJ77" s="22"/>
      <c r="PK77" s="22"/>
      <c r="PL77" s="22"/>
      <c r="PM77" s="22"/>
      <c r="PN77" s="22"/>
      <c r="PO77" s="22"/>
      <c r="PP77" s="22"/>
      <c r="PQ77" s="22"/>
      <c r="PR77" s="22"/>
      <c r="PS77" s="22"/>
      <c r="PT77" s="22"/>
      <c r="PU77" s="22"/>
      <c r="PV77" s="22"/>
      <c r="PW77" s="22"/>
      <c r="PX77" s="22"/>
      <c r="PY77" s="22"/>
      <c r="PZ77" s="22"/>
      <c r="QA77" s="22"/>
      <c r="QB77" s="22"/>
      <c r="QC77" s="22"/>
      <c r="QD77" s="22"/>
      <c r="QE77" s="22"/>
      <c r="QF77" s="22"/>
      <c r="QG77" s="22"/>
      <c r="QH77" s="22"/>
      <c r="QI77" s="22"/>
      <c r="QJ77" s="22"/>
      <c r="QK77" s="22"/>
      <c r="QL77" s="22"/>
      <c r="QM77" s="22"/>
      <c r="QN77" s="22"/>
      <c r="QO77" s="22"/>
      <c r="QP77" s="22"/>
      <c r="QQ77" s="22"/>
      <c r="QR77" s="22"/>
      <c r="QS77" s="22"/>
      <c r="QT77" s="22"/>
      <c r="QU77" s="22"/>
      <c r="QV77" s="22"/>
      <c r="QW77" s="22"/>
      <c r="QX77" s="22"/>
      <c r="QY77" s="22"/>
      <c r="QZ77" s="22"/>
      <c r="RA77" s="22"/>
      <c r="RB77" s="22"/>
      <c r="RC77" s="22"/>
      <c r="RD77" s="22"/>
      <c r="RE77" s="22"/>
      <c r="RF77" s="22"/>
      <c r="RG77" s="22"/>
      <c r="RH77" s="22"/>
      <c r="RI77" s="22"/>
      <c r="RJ77" s="22"/>
      <c r="RK77" s="22"/>
      <c r="RL77" s="22"/>
      <c r="RM77" s="22"/>
      <c r="RN77" s="22"/>
      <c r="RO77" s="22"/>
      <c r="RP77" s="22"/>
      <c r="RQ77" s="22"/>
      <c r="RR77" s="22"/>
      <c r="RS77" s="22"/>
      <c r="RT77" s="22"/>
      <c r="RU77" s="22"/>
      <c r="RV77" s="22"/>
      <c r="RW77" s="22"/>
      <c r="RX77" s="22"/>
      <c r="RY77" s="22"/>
      <c r="RZ77" s="22"/>
      <c r="SA77" s="22"/>
      <c r="SB77" s="22"/>
      <c r="SC77" s="22"/>
      <c r="SD77" s="22"/>
      <c r="SE77" s="22"/>
      <c r="SF77" s="22"/>
      <c r="SG77" s="22"/>
      <c r="SH77" s="22"/>
      <c r="SI77" s="22"/>
      <c r="SJ77" s="22"/>
      <c r="SK77" s="22"/>
      <c r="SL77" s="22"/>
      <c r="SM77" s="22"/>
      <c r="VP77" s="30"/>
      <c r="VQ77" s="30"/>
      <c r="VR77" s="30"/>
      <c r="VS77" s="30"/>
      <c r="VT77" s="30"/>
      <c r="VU77" s="30"/>
      <c r="VV77" s="30"/>
      <c r="VW77" s="30"/>
      <c r="VX77" s="30"/>
      <c r="VY77" s="30"/>
      <c r="VZ77" s="30"/>
      <c r="WA77" s="30"/>
      <c r="WB77" s="30"/>
      <c r="WC77" s="30"/>
      <c r="WD77" s="30"/>
      <c r="WE77" s="30"/>
      <c r="WF77" s="30"/>
      <c r="WG77" s="30"/>
      <c r="WH77" s="30"/>
      <c r="WI77" s="30"/>
      <c r="WJ77" s="30"/>
      <c r="WK77" s="30"/>
      <c r="WL77" s="30"/>
      <c r="WM77" s="30"/>
      <c r="WN77" s="30"/>
      <c r="WO77" s="30"/>
      <c r="WP77" s="30"/>
      <c r="WQ77" s="30"/>
      <c r="WR77" s="30"/>
      <c r="WS77" s="30"/>
      <c r="WT77" s="30"/>
      <c r="WU77" s="30"/>
      <c r="WV77" s="30"/>
      <c r="WW77" s="30"/>
      <c r="WX77" s="30"/>
      <c r="WY77" s="30"/>
      <c r="WZ77" s="30"/>
      <c r="XA77" s="30"/>
      <c r="XB77" s="30"/>
      <c r="XC77" s="30"/>
      <c r="XD77" s="30"/>
      <c r="XE77" s="30"/>
      <c r="XF77" s="30"/>
      <c r="XG77" s="30"/>
      <c r="XH77" s="30"/>
      <c r="XI77" s="30"/>
      <c r="XJ77" s="30"/>
      <c r="XK77" s="30"/>
      <c r="XL77" s="30"/>
      <c r="XM77" s="30"/>
      <c r="XN77" s="30"/>
      <c r="XO77" s="30"/>
      <c r="XP77" s="30"/>
      <c r="XQ77" s="30"/>
      <c r="XR77" s="30"/>
      <c r="XS77" s="30"/>
      <c r="XT77" s="30"/>
      <c r="XU77" s="30"/>
      <c r="XV77" s="30"/>
      <c r="XW77" s="30"/>
      <c r="XX77" s="30"/>
      <c r="ZR77" s="10"/>
      <c r="ZS77" s="31"/>
      <c r="ZT77" s="31"/>
    </row>
    <row r="78" spans="1:696" ht="14.4" thickBot="1" x14ac:dyDescent="0.3">
      <c r="A78" s="7"/>
      <c r="D78" s="6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3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3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3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3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3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3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3"/>
      <c r="EV78" s="22"/>
      <c r="EW78" s="22"/>
      <c r="EX78" s="22"/>
      <c r="EY78" s="22"/>
      <c r="EZ78" s="23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3"/>
      <c r="GT78" s="22"/>
      <c r="GU78" s="22"/>
      <c r="GV78" s="22"/>
      <c r="GW78" s="22"/>
      <c r="GX78" s="22"/>
      <c r="GY78" s="23"/>
      <c r="GZ78" s="22"/>
      <c r="HA78" s="22"/>
      <c r="HB78" s="22"/>
      <c r="HC78" s="22"/>
      <c r="HD78" s="23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3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3"/>
      <c r="IU78" s="22"/>
      <c r="IV78" s="22"/>
      <c r="IW78" s="22"/>
      <c r="IX78" s="22"/>
      <c r="IY78" s="22"/>
      <c r="IZ78" s="22"/>
      <c r="JA78" s="22"/>
      <c r="JB78" s="22"/>
      <c r="JC78" s="23"/>
      <c r="JD78" s="22"/>
      <c r="JE78" s="22"/>
      <c r="JF78" s="22"/>
      <c r="JG78" s="22"/>
      <c r="JH78" s="22"/>
      <c r="JI78" s="22"/>
      <c r="JJ78" s="22"/>
      <c r="JK78" s="23"/>
      <c r="JL78" s="22"/>
      <c r="JM78" s="22"/>
      <c r="JN78" s="22"/>
      <c r="JO78" s="22"/>
      <c r="JP78" s="22"/>
      <c r="JQ78" s="22"/>
      <c r="JR78" s="22"/>
      <c r="JS78" s="22"/>
      <c r="JT78" s="23"/>
      <c r="JU78" s="22"/>
      <c r="JV78" s="22"/>
      <c r="JW78" s="22"/>
      <c r="JX78" s="22"/>
      <c r="JY78" s="22"/>
      <c r="JZ78" s="22"/>
      <c r="KA78" s="23"/>
      <c r="KB78" s="22"/>
      <c r="KC78" s="22"/>
      <c r="KD78" s="22"/>
      <c r="KE78" s="22"/>
      <c r="KF78" s="23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  <c r="KY78" s="22"/>
      <c r="KZ78" s="22"/>
      <c r="LA78" s="22"/>
      <c r="LB78" s="22"/>
      <c r="LC78" s="22"/>
      <c r="LD78" s="23"/>
      <c r="LE78" s="22"/>
      <c r="LF78" s="22"/>
      <c r="LG78" s="22"/>
      <c r="LH78" s="22"/>
      <c r="LI78" s="22"/>
      <c r="LJ78" s="22"/>
      <c r="LK78" s="22"/>
      <c r="LL78" s="22"/>
      <c r="LM78" s="22"/>
      <c r="LN78" s="23"/>
      <c r="LO78" s="22"/>
      <c r="LP78" s="22"/>
      <c r="LQ78" s="22"/>
      <c r="LR78" s="22"/>
      <c r="LS78" s="22"/>
      <c r="LT78" s="22"/>
      <c r="LU78" s="22"/>
      <c r="LV78" s="22"/>
      <c r="LW78" s="22"/>
      <c r="LX78" s="22"/>
      <c r="LY78" s="22"/>
      <c r="LZ78" s="22"/>
      <c r="MA78" s="22"/>
      <c r="MB78" s="22"/>
      <c r="MC78" s="22"/>
      <c r="MD78" s="22"/>
      <c r="ME78" s="22"/>
      <c r="MF78" s="22"/>
      <c r="MG78" s="22"/>
      <c r="MH78" s="22"/>
      <c r="MI78" s="22"/>
      <c r="MJ78" s="22"/>
      <c r="MK78" s="25"/>
      <c r="ML78" s="25"/>
      <c r="MM78" s="22"/>
      <c r="MN78" s="25"/>
      <c r="MO78" s="23"/>
      <c r="MP78" s="23"/>
      <c r="MQ78" s="23"/>
      <c r="MR78" s="23"/>
      <c r="MS78" s="23"/>
      <c r="MT78" s="26"/>
      <c r="MU78" s="22"/>
      <c r="MV78" s="22"/>
      <c r="MW78" s="22"/>
      <c r="MX78" s="22"/>
      <c r="MY78" s="22"/>
      <c r="MZ78" s="22"/>
      <c r="NA78" s="22"/>
      <c r="NB78" s="22"/>
      <c r="NC78" s="22"/>
      <c r="ND78" s="22"/>
      <c r="NE78" s="22"/>
      <c r="NF78" s="22"/>
      <c r="NG78" s="22"/>
      <c r="NH78" s="22"/>
      <c r="NI78" s="22"/>
      <c r="NJ78" s="22"/>
      <c r="NK78" s="22"/>
      <c r="NL78" s="22"/>
      <c r="NM78" s="22"/>
      <c r="NN78" s="22"/>
      <c r="NO78" s="22"/>
      <c r="NP78" s="22"/>
      <c r="NQ78" s="22"/>
      <c r="NR78" s="22"/>
      <c r="NS78" s="22"/>
      <c r="NT78" s="22"/>
      <c r="NU78" s="22"/>
      <c r="NV78" s="22"/>
      <c r="NW78" s="22"/>
      <c r="NX78" s="22"/>
      <c r="NY78" s="22"/>
      <c r="NZ78" s="22"/>
      <c r="OA78" s="22"/>
      <c r="OB78" s="22"/>
      <c r="OC78" s="22"/>
      <c r="OD78" s="22"/>
      <c r="OE78" s="22"/>
      <c r="OF78" s="22"/>
      <c r="OG78" s="22"/>
      <c r="OH78" s="22"/>
      <c r="OI78" s="22"/>
      <c r="OJ78" s="22"/>
      <c r="OK78" s="22"/>
      <c r="OL78" s="22"/>
      <c r="OM78" s="22"/>
      <c r="ON78" s="22"/>
      <c r="OO78" s="22"/>
      <c r="OP78" s="22"/>
      <c r="OQ78" s="22"/>
      <c r="OR78" s="22"/>
      <c r="OS78" s="22"/>
      <c r="OT78" s="22"/>
      <c r="OU78" s="22"/>
      <c r="OV78" s="22"/>
      <c r="OW78" s="22"/>
      <c r="OX78" s="22"/>
      <c r="OY78" s="22"/>
      <c r="OZ78" s="22"/>
      <c r="PA78" s="22"/>
      <c r="PB78" s="22"/>
      <c r="PC78" s="22"/>
      <c r="PD78" s="22"/>
      <c r="PE78" s="22"/>
      <c r="PF78" s="22"/>
      <c r="PG78" s="22"/>
      <c r="PH78" s="22"/>
      <c r="PI78" s="22"/>
      <c r="PJ78" s="22"/>
      <c r="PK78" s="22"/>
      <c r="PL78" s="22"/>
      <c r="PM78" s="22"/>
      <c r="PN78" s="22"/>
      <c r="PO78" s="22"/>
      <c r="PP78" s="22"/>
      <c r="PQ78" s="22"/>
      <c r="PR78" s="22"/>
      <c r="PS78" s="22"/>
      <c r="PT78" s="22"/>
      <c r="PU78" s="22"/>
      <c r="PV78" s="22"/>
      <c r="PW78" s="22"/>
      <c r="PX78" s="22"/>
      <c r="PY78" s="22"/>
      <c r="PZ78" s="22"/>
      <c r="QA78" s="22"/>
      <c r="QB78" s="22"/>
      <c r="QC78" s="22"/>
      <c r="QD78" s="22"/>
      <c r="QE78" s="22"/>
      <c r="QF78" s="22"/>
      <c r="QG78" s="22"/>
      <c r="QH78" s="22"/>
      <c r="QI78" s="22"/>
      <c r="QJ78" s="22"/>
      <c r="QK78" s="22"/>
      <c r="QL78" s="22"/>
      <c r="QM78" s="22"/>
      <c r="QN78" s="22"/>
      <c r="QO78" s="22"/>
      <c r="QP78" s="22"/>
      <c r="QQ78" s="22"/>
      <c r="QR78" s="22"/>
      <c r="QS78" s="22"/>
      <c r="QT78" s="22"/>
      <c r="QU78" s="22"/>
      <c r="QV78" s="22"/>
      <c r="QW78" s="22"/>
      <c r="QX78" s="22"/>
      <c r="QY78" s="22"/>
      <c r="QZ78" s="22"/>
      <c r="RA78" s="22"/>
      <c r="RB78" s="22"/>
      <c r="RC78" s="22"/>
      <c r="RD78" s="22"/>
      <c r="RE78" s="22"/>
      <c r="RF78" s="22"/>
      <c r="RG78" s="22"/>
      <c r="RH78" s="22"/>
      <c r="RI78" s="22"/>
      <c r="RJ78" s="22"/>
      <c r="RK78" s="22"/>
      <c r="RL78" s="22"/>
      <c r="RM78" s="22"/>
      <c r="RN78" s="22"/>
      <c r="RO78" s="22"/>
      <c r="RP78" s="22"/>
      <c r="RQ78" s="22"/>
      <c r="RR78" s="22"/>
      <c r="RS78" s="22"/>
      <c r="RT78" s="22"/>
      <c r="RU78" s="22"/>
      <c r="RV78" s="22"/>
      <c r="RW78" s="22"/>
      <c r="RX78" s="22"/>
      <c r="RY78" s="22"/>
      <c r="RZ78" s="22"/>
      <c r="SA78" s="22"/>
      <c r="SB78" s="22"/>
      <c r="SC78" s="22"/>
      <c r="SD78" s="22"/>
      <c r="SE78" s="22"/>
      <c r="SF78" s="22"/>
      <c r="SG78" s="22"/>
      <c r="SH78" s="22"/>
      <c r="SI78" s="22"/>
      <c r="SJ78" s="22"/>
      <c r="SK78" s="22"/>
      <c r="SL78" s="22"/>
      <c r="SM78" s="22"/>
      <c r="VP78" s="30"/>
      <c r="VQ78" s="30"/>
      <c r="VR78" s="30"/>
      <c r="VS78" s="30"/>
      <c r="VT78" s="30"/>
      <c r="VU78" s="30"/>
      <c r="VV78" s="30"/>
      <c r="VW78" s="30"/>
      <c r="VX78" s="30"/>
      <c r="VY78" s="30"/>
      <c r="VZ78" s="30"/>
      <c r="WA78" s="30"/>
      <c r="WB78" s="30"/>
      <c r="WC78" s="30"/>
      <c r="WD78" s="30"/>
      <c r="WE78" s="30"/>
      <c r="WF78" s="30"/>
      <c r="WG78" s="30"/>
      <c r="WH78" s="30"/>
      <c r="WI78" s="30"/>
      <c r="WJ78" s="30"/>
      <c r="WK78" s="30"/>
      <c r="WL78" s="30"/>
      <c r="WM78" s="30"/>
      <c r="WN78" s="30"/>
      <c r="WO78" s="30"/>
      <c r="WP78" s="30"/>
      <c r="WQ78" s="30"/>
      <c r="WR78" s="30"/>
      <c r="WS78" s="30"/>
      <c r="WT78" s="30"/>
      <c r="WU78" s="30"/>
      <c r="WV78" s="30"/>
      <c r="WW78" s="30"/>
      <c r="WX78" s="30"/>
      <c r="WY78" s="30"/>
      <c r="WZ78" s="30"/>
      <c r="XA78" s="30"/>
      <c r="XB78" s="30"/>
      <c r="XC78" s="30"/>
      <c r="XD78" s="30"/>
      <c r="XE78" s="30"/>
      <c r="XF78" s="30"/>
      <c r="XG78" s="30"/>
      <c r="XH78" s="30"/>
      <c r="XI78" s="30"/>
      <c r="XJ78" s="30"/>
      <c r="XK78" s="30"/>
      <c r="XL78" s="30"/>
      <c r="XM78" s="30"/>
      <c r="XN78" s="30"/>
      <c r="XO78" s="30"/>
      <c r="XP78" s="30"/>
      <c r="XQ78" s="30"/>
      <c r="XR78" s="30"/>
      <c r="XS78" s="30"/>
      <c r="XT78" s="30"/>
      <c r="XU78" s="30"/>
      <c r="XV78" s="30"/>
      <c r="XW78" s="30"/>
      <c r="XX78" s="30"/>
      <c r="XZ78" s="10"/>
      <c r="YD78" s="10"/>
      <c r="YR78" s="10"/>
      <c r="YT78" s="31"/>
      <c r="YW78" s="31"/>
      <c r="ZK78" s="10"/>
      <c r="ZR78" s="10"/>
      <c r="ZS78" s="31"/>
      <c r="ZT78" s="31"/>
    </row>
    <row r="79" spans="1:696" ht="14.4" thickBot="1" x14ac:dyDescent="0.3">
      <c r="A79" s="7"/>
      <c r="D79" s="6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3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3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3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3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3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3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3"/>
      <c r="EV79" s="22"/>
      <c r="EW79" s="22"/>
      <c r="EX79" s="22"/>
      <c r="EY79" s="22"/>
      <c r="EZ79" s="23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3"/>
      <c r="GT79" s="22"/>
      <c r="GU79" s="22"/>
      <c r="GV79" s="22"/>
      <c r="GW79" s="22"/>
      <c r="GX79" s="22"/>
      <c r="GY79" s="23"/>
      <c r="GZ79" s="22"/>
      <c r="HA79" s="22"/>
      <c r="HB79" s="22"/>
      <c r="HC79" s="22"/>
      <c r="HD79" s="23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3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3"/>
      <c r="IU79" s="22"/>
      <c r="IV79" s="22"/>
      <c r="IW79" s="22"/>
      <c r="IX79" s="22"/>
      <c r="IY79" s="22"/>
      <c r="IZ79" s="22"/>
      <c r="JA79" s="22"/>
      <c r="JB79" s="22"/>
      <c r="JC79" s="23"/>
      <c r="JD79" s="22"/>
      <c r="JE79" s="22"/>
      <c r="JF79" s="22"/>
      <c r="JG79" s="22"/>
      <c r="JH79" s="22"/>
      <c r="JI79" s="22"/>
      <c r="JJ79" s="22"/>
      <c r="JK79" s="23"/>
      <c r="JL79" s="22"/>
      <c r="JM79" s="22"/>
      <c r="JN79" s="22"/>
      <c r="JO79" s="22"/>
      <c r="JP79" s="22"/>
      <c r="JQ79" s="22"/>
      <c r="JR79" s="22"/>
      <c r="JS79" s="22"/>
      <c r="JT79" s="23"/>
      <c r="JU79" s="22"/>
      <c r="JV79" s="22"/>
      <c r="JW79" s="22"/>
      <c r="JX79" s="22"/>
      <c r="JY79" s="22"/>
      <c r="JZ79" s="22"/>
      <c r="KA79" s="23"/>
      <c r="KB79" s="22"/>
      <c r="KC79" s="22"/>
      <c r="KD79" s="22"/>
      <c r="KE79" s="22"/>
      <c r="KF79" s="23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  <c r="KY79" s="22"/>
      <c r="KZ79" s="22"/>
      <c r="LA79" s="22"/>
      <c r="LB79" s="22"/>
      <c r="LC79" s="22"/>
      <c r="LD79" s="23"/>
      <c r="LE79" s="22"/>
      <c r="LF79" s="22"/>
      <c r="LG79" s="22"/>
      <c r="LH79" s="22"/>
      <c r="LI79" s="22"/>
      <c r="LJ79" s="22"/>
      <c r="LK79" s="22"/>
      <c r="LL79" s="22"/>
      <c r="LM79" s="22"/>
      <c r="LN79" s="23"/>
      <c r="LO79" s="22"/>
      <c r="LP79" s="22"/>
      <c r="LQ79" s="22"/>
      <c r="LR79" s="22"/>
      <c r="LS79" s="22"/>
      <c r="LT79" s="22"/>
      <c r="LU79" s="22"/>
      <c r="LV79" s="22"/>
      <c r="LW79" s="22"/>
      <c r="LX79" s="22"/>
      <c r="LY79" s="22"/>
      <c r="LZ79" s="22"/>
      <c r="MA79" s="22"/>
      <c r="MB79" s="22"/>
      <c r="MC79" s="22"/>
      <c r="MD79" s="22"/>
      <c r="ME79" s="22"/>
      <c r="MF79" s="22"/>
      <c r="MG79" s="22"/>
      <c r="MH79" s="22"/>
      <c r="MI79" s="22"/>
      <c r="MJ79" s="22"/>
      <c r="MK79" s="25"/>
      <c r="ML79" s="25"/>
      <c r="MM79" s="22"/>
      <c r="MN79" s="25"/>
      <c r="MO79" s="23"/>
      <c r="MP79" s="23"/>
      <c r="MQ79" s="23"/>
      <c r="MR79" s="23"/>
      <c r="MS79" s="23"/>
      <c r="MT79" s="26"/>
      <c r="MU79" s="22"/>
      <c r="MV79" s="22"/>
      <c r="MW79" s="22"/>
      <c r="MX79" s="22"/>
      <c r="MY79" s="22"/>
      <c r="MZ79" s="22"/>
      <c r="NA79" s="22"/>
      <c r="NB79" s="22"/>
      <c r="NC79" s="22"/>
      <c r="ND79" s="22"/>
      <c r="NE79" s="22"/>
      <c r="NF79" s="22"/>
      <c r="NG79" s="22"/>
      <c r="NH79" s="22"/>
      <c r="NI79" s="22"/>
      <c r="NJ79" s="22"/>
      <c r="NK79" s="22"/>
      <c r="NL79" s="22"/>
      <c r="NM79" s="22"/>
      <c r="NN79" s="22"/>
      <c r="NO79" s="22"/>
      <c r="NP79" s="22"/>
      <c r="NQ79" s="22"/>
      <c r="NR79" s="22"/>
      <c r="NS79" s="22"/>
      <c r="NT79" s="22"/>
      <c r="NU79" s="22"/>
      <c r="NV79" s="22"/>
      <c r="NW79" s="22"/>
      <c r="NX79" s="22"/>
      <c r="NY79" s="22"/>
      <c r="NZ79" s="22"/>
      <c r="OA79" s="22"/>
      <c r="OB79" s="22"/>
      <c r="OC79" s="22"/>
      <c r="OD79" s="22"/>
      <c r="OE79" s="22"/>
      <c r="OF79" s="22"/>
      <c r="OG79" s="22"/>
      <c r="OH79" s="22"/>
      <c r="OI79" s="22"/>
      <c r="OJ79" s="22"/>
      <c r="OK79" s="22"/>
      <c r="OL79" s="22"/>
      <c r="OM79" s="22"/>
      <c r="ON79" s="22"/>
      <c r="OO79" s="22"/>
      <c r="OP79" s="22"/>
      <c r="OQ79" s="22"/>
      <c r="OR79" s="22"/>
      <c r="OS79" s="22"/>
      <c r="OT79" s="22"/>
      <c r="OU79" s="22"/>
      <c r="OV79" s="22"/>
      <c r="OW79" s="22"/>
      <c r="OX79" s="22"/>
      <c r="OY79" s="22"/>
      <c r="OZ79" s="22"/>
      <c r="PA79" s="22"/>
      <c r="PB79" s="22"/>
      <c r="PC79" s="22"/>
      <c r="PD79" s="22"/>
      <c r="PE79" s="22"/>
      <c r="PF79" s="22"/>
      <c r="PG79" s="22"/>
      <c r="PH79" s="22"/>
      <c r="PI79" s="22"/>
      <c r="PJ79" s="22"/>
      <c r="PK79" s="22"/>
      <c r="PL79" s="22"/>
      <c r="PM79" s="22"/>
      <c r="PN79" s="22"/>
      <c r="PO79" s="22"/>
      <c r="PP79" s="22"/>
      <c r="PQ79" s="22"/>
      <c r="PR79" s="22"/>
      <c r="PS79" s="22"/>
      <c r="PT79" s="22"/>
      <c r="PU79" s="22"/>
      <c r="PV79" s="22"/>
      <c r="PW79" s="22"/>
      <c r="PX79" s="22"/>
      <c r="PY79" s="22"/>
      <c r="PZ79" s="22"/>
      <c r="QA79" s="22"/>
      <c r="QB79" s="22"/>
      <c r="QC79" s="22"/>
      <c r="QD79" s="22"/>
      <c r="QE79" s="22"/>
      <c r="QF79" s="22"/>
      <c r="QG79" s="22"/>
      <c r="QH79" s="22"/>
      <c r="QI79" s="22"/>
      <c r="QJ79" s="22"/>
      <c r="QK79" s="22"/>
      <c r="QL79" s="22"/>
      <c r="QM79" s="22"/>
      <c r="QN79" s="22"/>
      <c r="QO79" s="22"/>
      <c r="QP79" s="22"/>
      <c r="QQ79" s="22"/>
      <c r="QR79" s="22"/>
      <c r="QS79" s="22"/>
      <c r="QT79" s="22"/>
      <c r="QU79" s="22"/>
      <c r="QV79" s="22"/>
      <c r="QW79" s="22"/>
      <c r="QX79" s="22"/>
      <c r="QY79" s="22"/>
      <c r="QZ79" s="22"/>
      <c r="RA79" s="22"/>
      <c r="RB79" s="22"/>
      <c r="RC79" s="22"/>
      <c r="RD79" s="22"/>
      <c r="RE79" s="22"/>
      <c r="RF79" s="22"/>
      <c r="RG79" s="22"/>
      <c r="RH79" s="22"/>
      <c r="RI79" s="22"/>
      <c r="RJ79" s="22"/>
      <c r="RK79" s="22"/>
      <c r="RL79" s="22"/>
      <c r="RM79" s="22"/>
      <c r="RN79" s="22"/>
      <c r="RO79" s="22"/>
      <c r="RP79" s="22"/>
      <c r="RQ79" s="22"/>
      <c r="RR79" s="22"/>
      <c r="RS79" s="22"/>
      <c r="RT79" s="22"/>
      <c r="RU79" s="22"/>
      <c r="RV79" s="22"/>
      <c r="RW79" s="22"/>
      <c r="RX79" s="22"/>
      <c r="RY79" s="22"/>
      <c r="RZ79" s="22"/>
      <c r="SA79" s="22"/>
      <c r="SB79" s="22"/>
      <c r="SC79" s="22"/>
      <c r="SD79" s="22"/>
      <c r="SE79" s="22"/>
      <c r="SF79" s="22"/>
      <c r="SG79" s="22"/>
      <c r="SH79" s="22"/>
      <c r="SI79" s="22"/>
      <c r="SJ79" s="22"/>
      <c r="SK79" s="22"/>
      <c r="SL79" s="22"/>
      <c r="SM79" s="22"/>
      <c r="VP79" s="30"/>
      <c r="VQ79" s="30"/>
      <c r="VR79" s="30"/>
      <c r="VS79" s="30"/>
      <c r="VT79" s="30"/>
      <c r="VU79" s="30"/>
      <c r="VV79" s="30"/>
      <c r="VW79" s="30"/>
      <c r="VX79" s="30"/>
      <c r="VY79" s="30"/>
      <c r="VZ79" s="30"/>
      <c r="WA79" s="30"/>
      <c r="WB79" s="30"/>
      <c r="WC79" s="30"/>
      <c r="WD79" s="30"/>
      <c r="WE79" s="30"/>
      <c r="WF79" s="30"/>
      <c r="WG79" s="30"/>
      <c r="WH79" s="30"/>
      <c r="WI79" s="30"/>
      <c r="WJ79" s="30"/>
      <c r="WK79" s="30"/>
      <c r="WL79" s="30"/>
      <c r="WM79" s="30"/>
      <c r="WN79" s="30"/>
      <c r="WO79" s="30"/>
      <c r="WP79" s="30"/>
      <c r="WQ79" s="30"/>
      <c r="WR79" s="30"/>
      <c r="WS79" s="30"/>
      <c r="WT79" s="30"/>
      <c r="WU79" s="30"/>
      <c r="WV79" s="30"/>
      <c r="WW79" s="30"/>
      <c r="WX79" s="30"/>
      <c r="WY79" s="30"/>
      <c r="WZ79" s="30"/>
      <c r="XA79" s="30"/>
      <c r="XB79" s="30"/>
      <c r="XC79" s="30"/>
      <c r="XD79" s="30"/>
      <c r="XE79" s="30"/>
      <c r="XF79" s="30"/>
      <c r="XG79" s="30"/>
      <c r="XH79" s="30"/>
      <c r="XI79" s="30"/>
      <c r="XJ79" s="30"/>
      <c r="XK79" s="30"/>
      <c r="XL79" s="30"/>
      <c r="XM79" s="30"/>
      <c r="XN79" s="30"/>
      <c r="XO79" s="30"/>
      <c r="XP79" s="30"/>
      <c r="XQ79" s="30"/>
      <c r="XR79" s="30"/>
      <c r="XS79" s="30"/>
      <c r="XT79" s="30"/>
      <c r="XU79" s="30"/>
      <c r="XV79" s="30"/>
      <c r="XW79" s="30"/>
      <c r="XX79" s="30"/>
      <c r="ZR79" s="10"/>
      <c r="ZS79" s="31"/>
      <c r="ZT79" s="31"/>
    </row>
    <row r="80" spans="1:696" ht="14.4" thickBot="1" x14ac:dyDescent="0.3">
      <c r="A80" s="7"/>
      <c r="D80" s="6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3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3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3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3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3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3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3"/>
      <c r="EV80" s="22"/>
      <c r="EW80" s="22"/>
      <c r="EX80" s="22"/>
      <c r="EY80" s="22"/>
      <c r="EZ80" s="23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3"/>
      <c r="GT80" s="22"/>
      <c r="GU80" s="22"/>
      <c r="GV80" s="22"/>
      <c r="GW80" s="22"/>
      <c r="GX80" s="22"/>
      <c r="GY80" s="23"/>
      <c r="GZ80" s="22"/>
      <c r="HA80" s="22"/>
      <c r="HB80" s="22"/>
      <c r="HC80" s="22"/>
      <c r="HD80" s="23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3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3"/>
      <c r="IU80" s="22"/>
      <c r="IV80" s="22"/>
      <c r="IW80" s="22"/>
      <c r="IX80" s="22"/>
      <c r="IY80" s="22"/>
      <c r="IZ80" s="22"/>
      <c r="JA80" s="22"/>
      <c r="JB80" s="22"/>
      <c r="JC80" s="23"/>
      <c r="JD80" s="22"/>
      <c r="JE80" s="22"/>
      <c r="JF80" s="22"/>
      <c r="JG80" s="22"/>
      <c r="JH80" s="22"/>
      <c r="JI80" s="22"/>
      <c r="JJ80" s="22"/>
      <c r="JK80" s="23"/>
      <c r="JL80" s="22"/>
      <c r="JM80" s="22"/>
      <c r="JN80" s="22"/>
      <c r="JO80" s="22"/>
      <c r="JP80" s="22"/>
      <c r="JQ80" s="22"/>
      <c r="JR80" s="22"/>
      <c r="JS80" s="22"/>
      <c r="JT80" s="23"/>
      <c r="JU80" s="22"/>
      <c r="JV80" s="22"/>
      <c r="JW80" s="22"/>
      <c r="JX80" s="22"/>
      <c r="JY80" s="22"/>
      <c r="JZ80" s="22"/>
      <c r="KA80" s="23"/>
      <c r="KB80" s="22"/>
      <c r="KC80" s="22"/>
      <c r="KD80" s="22"/>
      <c r="KE80" s="22"/>
      <c r="KF80" s="23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  <c r="KY80" s="22"/>
      <c r="KZ80" s="22"/>
      <c r="LA80" s="22"/>
      <c r="LB80" s="22"/>
      <c r="LC80" s="22"/>
      <c r="LD80" s="23"/>
      <c r="LE80" s="22"/>
      <c r="LF80" s="22"/>
      <c r="LG80" s="22"/>
      <c r="LH80" s="22"/>
      <c r="LI80" s="22"/>
      <c r="LJ80" s="22"/>
      <c r="LK80" s="22"/>
      <c r="LL80" s="22"/>
      <c r="LM80" s="22"/>
      <c r="LN80" s="23"/>
      <c r="LO80" s="22"/>
      <c r="LP80" s="22"/>
      <c r="LQ80" s="22"/>
      <c r="LR80" s="22"/>
      <c r="LS80" s="22"/>
      <c r="LT80" s="22"/>
      <c r="LU80" s="22"/>
      <c r="LV80" s="22"/>
      <c r="LW80" s="22"/>
      <c r="LX80" s="22"/>
      <c r="LY80" s="22"/>
      <c r="LZ80" s="22"/>
      <c r="MA80" s="22"/>
      <c r="MB80" s="22"/>
      <c r="MC80" s="22"/>
      <c r="MD80" s="22"/>
      <c r="ME80" s="22"/>
      <c r="MF80" s="22"/>
      <c r="MG80" s="22"/>
      <c r="MH80" s="22"/>
      <c r="MI80" s="22"/>
      <c r="MJ80" s="22"/>
      <c r="MK80" s="25"/>
      <c r="ML80" s="25"/>
      <c r="MM80" s="22"/>
      <c r="MN80" s="25"/>
      <c r="MO80" s="23"/>
      <c r="MP80" s="23"/>
      <c r="MQ80" s="23"/>
      <c r="MR80" s="23"/>
      <c r="MS80" s="23"/>
      <c r="MT80" s="26"/>
      <c r="MU80" s="22"/>
      <c r="MV80" s="22"/>
      <c r="MW80" s="22"/>
      <c r="MX80" s="22"/>
      <c r="MY80" s="22"/>
      <c r="MZ80" s="22"/>
      <c r="NA80" s="22"/>
      <c r="NB80" s="22"/>
      <c r="NC80" s="22"/>
      <c r="ND80" s="22"/>
      <c r="NE80" s="22"/>
      <c r="NF80" s="22"/>
      <c r="NG80" s="22"/>
      <c r="NH80" s="22"/>
      <c r="NI80" s="22"/>
      <c r="NJ80" s="22"/>
      <c r="NK80" s="22"/>
      <c r="NL80" s="22"/>
      <c r="NM80" s="22"/>
      <c r="NN80" s="22"/>
      <c r="NO80" s="22"/>
      <c r="NP80" s="22"/>
      <c r="NQ80" s="22"/>
      <c r="NR80" s="22"/>
      <c r="NS80" s="22"/>
      <c r="NT80" s="22"/>
      <c r="NU80" s="22"/>
      <c r="NV80" s="22"/>
      <c r="NW80" s="22"/>
      <c r="NX80" s="22"/>
      <c r="NY80" s="22"/>
      <c r="NZ80" s="22"/>
      <c r="OA80" s="22"/>
      <c r="OB80" s="22"/>
      <c r="OC80" s="22"/>
      <c r="OD80" s="22"/>
      <c r="OE80" s="22"/>
      <c r="OF80" s="22"/>
      <c r="OG80" s="22"/>
      <c r="OH80" s="22"/>
      <c r="OI80" s="22"/>
      <c r="OJ80" s="22"/>
      <c r="OK80" s="22"/>
      <c r="OL80" s="22"/>
      <c r="OM80" s="22"/>
      <c r="ON80" s="22"/>
      <c r="OO80" s="22"/>
      <c r="OP80" s="22"/>
      <c r="OQ80" s="22"/>
      <c r="OR80" s="22"/>
      <c r="OS80" s="22"/>
      <c r="OT80" s="22"/>
      <c r="OU80" s="22"/>
      <c r="OV80" s="22"/>
      <c r="OW80" s="22"/>
      <c r="OX80" s="22"/>
      <c r="OY80" s="22"/>
      <c r="OZ80" s="22"/>
      <c r="PA80" s="22"/>
      <c r="PB80" s="22"/>
      <c r="PC80" s="22"/>
      <c r="PD80" s="22"/>
      <c r="PE80" s="22"/>
      <c r="PF80" s="22"/>
      <c r="PG80" s="22"/>
      <c r="PH80" s="22"/>
      <c r="PI80" s="22"/>
      <c r="PJ80" s="22"/>
      <c r="PK80" s="22"/>
      <c r="PL80" s="22"/>
      <c r="PM80" s="22"/>
      <c r="PN80" s="22"/>
      <c r="PO80" s="22"/>
      <c r="PP80" s="22"/>
      <c r="PQ80" s="22"/>
      <c r="PR80" s="22"/>
      <c r="PS80" s="22"/>
      <c r="PT80" s="22"/>
      <c r="PU80" s="22"/>
      <c r="PV80" s="22"/>
      <c r="PW80" s="22"/>
      <c r="PX80" s="22"/>
      <c r="PY80" s="22"/>
      <c r="PZ80" s="22"/>
      <c r="QA80" s="22"/>
      <c r="QB80" s="22"/>
      <c r="QC80" s="22"/>
      <c r="QD80" s="22"/>
      <c r="QE80" s="22"/>
      <c r="QF80" s="22"/>
      <c r="QG80" s="22"/>
      <c r="QH80" s="22"/>
      <c r="QI80" s="22"/>
      <c r="QJ80" s="22"/>
      <c r="QK80" s="22"/>
      <c r="QL80" s="22"/>
      <c r="QM80" s="22"/>
      <c r="QN80" s="22"/>
      <c r="QO80" s="22"/>
      <c r="QP80" s="22"/>
      <c r="QQ80" s="22"/>
      <c r="QR80" s="22"/>
      <c r="QS80" s="22"/>
      <c r="QT80" s="22"/>
      <c r="QU80" s="22"/>
      <c r="QV80" s="22"/>
      <c r="QW80" s="22"/>
      <c r="QX80" s="22"/>
      <c r="QY80" s="22"/>
      <c r="QZ80" s="22"/>
      <c r="RA80" s="22"/>
      <c r="RB80" s="22"/>
      <c r="RC80" s="22"/>
      <c r="RD80" s="22"/>
      <c r="RE80" s="22"/>
      <c r="RF80" s="22"/>
      <c r="RG80" s="22"/>
      <c r="RH80" s="22"/>
      <c r="RI80" s="22"/>
      <c r="RJ80" s="22"/>
      <c r="RK80" s="22"/>
      <c r="RL80" s="22"/>
      <c r="RM80" s="22"/>
      <c r="RN80" s="22"/>
      <c r="RO80" s="22"/>
      <c r="RP80" s="22"/>
      <c r="RQ80" s="22"/>
      <c r="RR80" s="22"/>
      <c r="RS80" s="22"/>
      <c r="RT80" s="22"/>
      <c r="RU80" s="22"/>
      <c r="RV80" s="22"/>
      <c r="RW80" s="22"/>
      <c r="RX80" s="22"/>
      <c r="RY80" s="22"/>
      <c r="RZ80" s="22"/>
      <c r="SA80" s="22"/>
      <c r="SB80" s="22"/>
      <c r="SC80" s="22"/>
      <c r="SD80" s="22"/>
      <c r="SE80" s="22"/>
      <c r="SF80" s="22"/>
      <c r="SG80" s="22"/>
      <c r="SH80" s="22"/>
      <c r="SI80" s="22"/>
      <c r="SJ80" s="22"/>
      <c r="SK80" s="22"/>
      <c r="SL80" s="22"/>
      <c r="SM80" s="22"/>
      <c r="VP80" s="30"/>
      <c r="VQ80" s="30"/>
      <c r="VR80" s="30"/>
      <c r="VS80" s="30"/>
      <c r="VT80" s="30"/>
      <c r="VU80" s="30"/>
      <c r="VV80" s="30"/>
      <c r="VW80" s="30"/>
      <c r="VX80" s="30"/>
      <c r="VY80" s="30"/>
      <c r="VZ80" s="30"/>
      <c r="WA80" s="30"/>
      <c r="WB80" s="30"/>
      <c r="WC80" s="30"/>
      <c r="WD80" s="30"/>
      <c r="WE80" s="30"/>
      <c r="WF80" s="30"/>
      <c r="WG80" s="30"/>
      <c r="WH80" s="30"/>
      <c r="WI80" s="30"/>
      <c r="WJ80" s="30"/>
      <c r="WK80" s="30"/>
      <c r="WL80" s="30"/>
      <c r="WM80" s="30"/>
      <c r="WN80" s="30"/>
      <c r="WO80" s="30"/>
      <c r="WP80" s="30"/>
      <c r="WQ80" s="30"/>
      <c r="WR80" s="30"/>
      <c r="WS80" s="30"/>
      <c r="WT80" s="30"/>
      <c r="WU80" s="30"/>
      <c r="WV80" s="30"/>
      <c r="WW80" s="30"/>
      <c r="WX80" s="30"/>
      <c r="WY80" s="30"/>
      <c r="WZ80" s="30"/>
      <c r="XA80" s="30"/>
      <c r="XB80" s="30"/>
      <c r="XC80" s="30"/>
      <c r="XD80" s="30"/>
      <c r="XE80" s="30"/>
      <c r="XF80" s="30"/>
      <c r="XG80" s="30"/>
      <c r="XH80" s="30"/>
      <c r="XI80" s="30"/>
      <c r="XJ80" s="30"/>
      <c r="XK80" s="30"/>
      <c r="XL80" s="30"/>
      <c r="XM80" s="30"/>
      <c r="XN80" s="30"/>
      <c r="XO80" s="30"/>
      <c r="XP80" s="30"/>
      <c r="XQ80" s="30"/>
      <c r="XR80" s="30"/>
      <c r="XS80" s="30"/>
      <c r="XT80" s="30"/>
      <c r="XU80" s="30"/>
      <c r="XV80" s="30"/>
      <c r="XW80" s="30"/>
      <c r="XX80" s="30"/>
      <c r="ZR80" s="10"/>
      <c r="ZS80" s="31"/>
      <c r="ZT80" s="31"/>
    </row>
    <row r="81" spans="1:696" ht="14.4" thickBot="1" x14ac:dyDescent="0.3">
      <c r="A81" s="7"/>
      <c r="D81" s="6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3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3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3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3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3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3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3"/>
      <c r="EV81" s="22"/>
      <c r="EW81" s="22"/>
      <c r="EX81" s="22"/>
      <c r="EY81" s="22"/>
      <c r="EZ81" s="23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3"/>
      <c r="GT81" s="22"/>
      <c r="GU81" s="22"/>
      <c r="GV81" s="22"/>
      <c r="GW81" s="22"/>
      <c r="GX81" s="22"/>
      <c r="GY81" s="23"/>
      <c r="GZ81" s="22"/>
      <c r="HA81" s="22"/>
      <c r="HB81" s="22"/>
      <c r="HC81" s="22"/>
      <c r="HD81" s="23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3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3"/>
      <c r="IU81" s="22"/>
      <c r="IV81" s="22"/>
      <c r="IW81" s="22"/>
      <c r="IX81" s="22"/>
      <c r="IY81" s="22"/>
      <c r="IZ81" s="22"/>
      <c r="JA81" s="22"/>
      <c r="JB81" s="22"/>
      <c r="JC81" s="23"/>
      <c r="JD81" s="22"/>
      <c r="JE81" s="22"/>
      <c r="JF81" s="22"/>
      <c r="JG81" s="22"/>
      <c r="JH81" s="22"/>
      <c r="JI81" s="22"/>
      <c r="JJ81" s="22"/>
      <c r="JK81" s="23"/>
      <c r="JL81" s="22"/>
      <c r="JM81" s="22"/>
      <c r="JN81" s="22"/>
      <c r="JO81" s="22"/>
      <c r="JP81" s="22"/>
      <c r="JQ81" s="22"/>
      <c r="JR81" s="22"/>
      <c r="JS81" s="22"/>
      <c r="JT81" s="23"/>
      <c r="JU81" s="22"/>
      <c r="JV81" s="22"/>
      <c r="JW81" s="22"/>
      <c r="JX81" s="22"/>
      <c r="JY81" s="22"/>
      <c r="JZ81" s="22"/>
      <c r="KA81" s="23"/>
      <c r="KB81" s="22"/>
      <c r="KC81" s="22"/>
      <c r="KD81" s="22"/>
      <c r="KE81" s="22"/>
      <c r="KF81" s="23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  <c r="KY81" s="22"/>
      <c r="KZ81" s="22"/>
      <c r="LA81" s="22"/>
      <c r="LB81" s="22"/>
      <c r="LC81" s="22"/>
      <c r="LD81" s="23"/>
      <c r="LE81" s="22"/>
      <c r="LF81" s="22"/>
      <c r="LG81" s="22"/>
      <c r="LH81" s="22"/>
      <c r="LI81" s="22"/>
      <c r="LJ81" s="22"/>
      <c r="LK81" s="22"/>
      <c r="LL81" s="22"/>
      <c r="LM81" s="22"/>
      <c r="LN81" s="23"/>
      <c r="LO81" s="22"/>
      <c r="LP81" s="22"/>
      <c r="LQ81" s="22"/>
      <c r="LR81" s="22"/>
      <c r="LS81" s="22"/>
      <c r="LT81" s="22"/>
      <c r="LU81" s="22"/>
      <c r="LV81" s="22"/>
      <c r="LW81" s="22"/>
      <c r="LX81" s="22"/>
      <c r="LY81" s="22"/>
      <c r="LZ81" s="22"/>
      <c r="MA81" s="22"/>
      <c r="MB81" s="22"/>
      <c r="MC81" s="22"/>
      <c r="MD81" s="22"/>
      <c r="ME81" s="22"/>
      <c r="MF81" s="22"/>
      <c r="MG81" s="22"/>
      <c r="MH81" s="22"/>
      <c r="MI81" s="22"/>
      <c r="MJ81" s="22"/>
      <c r="MK81" s="25"/>
      <c r="ML81" s="25"/>
      <c r="MM81" s="22"/>
      <c r="MN81" s="25"/>
      <c r="MO81" s="23"/>
      <c r="MP81" s="23"/>
      <c r="MQ81" s="23"/>
      <c r="MR81" s="23"/>
      <c r="MS81" s="23"/>
      <c r="MT81" s="26"/>
      <c r="MU81" s="22"/>
      <c r="MV81" s="22"/>
      <c r="MW81" s="22"/>
      <c r="MX81" s="22"/>
      <c r="MY81" s="22"/>
      <c r="MZ81" s="22"/>
      <c r="NA81" s="22"/>
      <c r="NB81" s="22"/>
      <c r="NC81" s="22"/>
      <c r="ND81" s="22"/>
      <c r="NE81" s="22"/>
      <c r="NF81" s="22"/>
      <c r="NG81" s="22"/>
      <c r="NH81" s="22"/>
      <c r="NI81" s="22"/>
      <c r="NJ81" s="22"/>
      <c r="NK81" s="22"/>
      <c r="NL81" s="22"/>
      <c r="NM81" s="22"/>
      <c r="NN81" s="22"/>
      <c r="NO81" s="22"/>
      <c r="NP81" s="22"/>
      <c r="NQ81" s="22"/>
      <c r="NR81" s="22"/>
      <c r="NS81" s="22"/>
      <c r="NT81" s="22"/>
      <c r="NU81" s="22"/>
      <c r="NV81" s="22"/>
      <c r="NW81" s="22"/>
      <c r="NX81" s="22"/>
      <c r="NY81" s="22"/>
      <c r="NZ81" s="22"/>
      <c r="OA81" s="22"/>
      <c r="OB81" s="22"/>
      <c r="OC81" s="22"/>
      <c r="OD81" s="22"/>
      <c r="OE81" s="22"/>
      <c r="OF81" s="22"/>
      <c r="OG81" s="22"/>
      <c r="OH81" s="22"/>
      <c r="OI81" s="22"/>
      <c r="OJ81" s="22"/>
      <c r="OK81" s="22"/>
      <c r="OL81" s="22"/>
      <c r="OM81" s="22"/>
      <c r="ON81" s="22"/>
      <c r="OO81" s="22"/>
      <c r="OP81" s="22"/>
      <c r="OQ81" s="22"/>
      <c r="OR81" s="22"/>
      <c r="OS81" s="22"/>
      <c r="OT81" s="22"/>
      <c r="OU81" s="22"/>
      <c r="OV81" s="22"/>
      <c r="OW81" s="22"/>
      <c r="OX81" s="22"/>
      <c r="OY81" s="22"/>
      <c r="OZ81" s="22"/>
      <c r="PA81" s="22"/>
      <c r="PB81" s="22"/>
      <c r="PC81" s="22"/>
      <c r="PD81" s="22"/>
      <c r="PE81" s="22"/>
      <c r="PF81" s="22"/>
      <c r="PG81" s="22"/>
      <c r="PH81" s="22"/>
      <c r="PI81" s="22"/>
      <c r="PJ81" s="22"/>
      <c r="PK81" s="22"/>
      <c r="PL81" s="22"/>
      <c r="PM81" s="22"/>
      <c r="PN81" s="22"/>
      <c r="PO81" s="22"/>
      <c r="PP81" s="22"/>
      <c r="PQ81" s="22"/>
      <c r="PR81" s="22"/>
      <c r="PS81" s="22"/>
      <c r="PT81" s="22"/>
      <c r="PU81" s="22"/>
      <c r="PV81" s="22"/>
      <c r="PW81" s="22"/>
      <c r="PX81" s="22"/>
      <c r="PY81" s="22"/>
      <c r="PZ81" s="22"/>
      <c r="QA81" s="22"/>
      <c r="QB81" s="22"/>
      <c r="QC81" s="22"/>
      <c r="QD81" s="22"/>
      <c r="QE81" s="22"/>
      <c r="QF81" s="22"/>
      <c r="QG81" s="22"/>
      <c r="QH81" s="22"/>
      <c r="QI81" s="22"/>
      <c r="QJ81" s="22"/>
      <c r="QK81" s="22"/>
      <c r="QL81" s="22"/>
      <c r="QM81" s="22"/>
      <c r="QN81" s="22"/>
      <c r="QO81" s="22"/>
      <c r="QP81" s="22"/>
      <c r="QQ81" s="22"/>
      <c r="QR81" s="22"/>
      <c r="QS81" s="22"/>
      <c r="QT81" s="22"/>
      <c r="QU81" s="22"/>
      <c r="QV81" s="22"/>
      <c r="QW81" s="22"/>
      <c r="QX81" s="22"/>
      <c r="QY81" s="22"/>
      <c r="QZ81" s="22"/>
      <c r="RA81" s="22"/>
      <c r="RB81" s="22"/>
      <c r="RC81" s="22"/>
      <c r="RD81" s="22"/>
      <c r="RE81" s="22"/>
      <c r="RF81" s="22"/>
      <c r="RG81" s="22"/>
      <c r="RH81" s="22"/>
      <c r="RI81" s="22"/>
      <c r="RJ81" s="22"/>
      <c r="RK81" s="22"/>
      <c r="RL81" s="22"/>
      <c r="RM81" s="22"/>
      <c r="RN81" s="22"/>
      <c r="RO81" s="22"/>
      <c r="RP81" s="22"/>
      <c r="RQ81" s="22"/>
      <c r="RR81" s="22"/>
      <c r="RS81" s="22"/>
      <c r="RT81" s="22"/>
      <c r="RU81" s="22"/>
      <c r="RV81" s="22"/>
      <c r="RW81" s="22"/>
      <c r="RX81" s="22"/>
      <c r="RY81" s="22"/>
      <c r="RZ81" s="22"/>
      <c r="SA81" s="22"/>
      <c r="SB81" s="22"/>
      <c r="SC81" s="22"/>
      <c r="SD81" s="22"/>
      <c r="SE81" s="22"/>
      <c r="SF81" s="22"/>
      <c r="SG81" s="22"/>
      <c r="SH81" s="22"/>
      <c r="SI81" s="22"/>
      <c r="SJ81" s="22"/>
      <c r="SK81" s="22"/>
      <c r="SL81" s="22"/>
      <c r="SM81" s="22"/>
      <c r="VP81" s="30"/>
      <c r="VQ81" s="30"/>
      <c r="VR81" s="30"/>
      <c r="VS81" s="30"/>
      <c r="VT81" s="30"/>
      <c r="VU81" s="30"/>
      <c r="VV81" s="30"/>
      <c r="VW81" s="30"/>
      <c r="VX81" s="30"/>
      <c r="VY81" s="30"/>
      <c r="VZ81" s="30"/>
      <c r="WA81" s="30"/>
      <c r="WB81" s="30"/>
      <c r="WC81" s="30"/>
      <c r="WD81" s="30"/>
      <c r="WE81" s="30"/>
      <c r="WF81" s="30"/>
      <c r="WG81" s="30"/>
      <c r="WH81" s="30"/>
      <c r="WI81" s="30"/>
      <c r="WJ81" s="30"/>
      <c r="WK81" s="30"/>
      <c r="WL81" s="30"/>
      <c r="WM81" s="30"/>
      <c r="WN81" s="30"/>
      <c r="WO81" s="30"/>
      <c r="WP81" s="30"/>
      <c r="WQ81" s="30"/>
      <c r="WR81" s="30"/>
      <c r="WS81" s="30"/>
      <c r="WT81" s="30"/>
      <c r="WU81" s="30"/>
      <c r="WV81" s="30"/>
      <c r="WW81" s="30"/>
      <c r="WX81" s="30"/>
      <c r="WY81" s="30"/>
      <c r="WZ81" s="30"/>
      <c r="XA81" s="30"/>
      <c r="XB81" s="30"/>
      <c r="XC81" s="30"/>
      <c r="XD81" s="30"/>
      <c r="XE81" s="30"/>
      <c r="XF81" s="30"/>
      <c r="XG81" s="30"/>
      <c r="XH81" s="30"/>
      <c r="XI81" s="30"/>
      <c r="XJ81" s="30"/>
      <c r="XK81" s="30"/>
      <c r="XL81" s="30"/>
      <c r="XM81" s="30"/>
      <c r="XN81" s="30"/>
      <c r="XO81" s="30"/>
      <c r="XP81" s="30"/>
      <c r="XQ81" s="30"/>
      <c r="XR81" s="30"/>
      <c r="XS81" s="30"/>
      <c r="XT81" s="30"/>
      <c r="XU81" s="30"/>
      <c r="XV81" s="30"/>
      <c r="XW81" s="30"/>
      <c r="XX81" s="30"/>
      <c r="XZ81" s="10"/>
      <c r="YD81" s="10"/>
      <c r="YR81" s="10"/>
      <c r="ZK81" s="10"/>
      <c r="ZR81" s="10"/>
      <c r="ZS81" s="31"/>
      <c r="ZT81" s="31"/>
    </row>
    <row r="82" spans="1:696" ht="14.4" thickBot="1" x14ac:dyDescent="0.3">
      <c r="A82" s="7"/>
      <c r="D82" s="6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3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3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3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3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3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3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3"/>
      <c r="EV82" s="22"/>
      <c r="EW82" s="22"/>
      <c r="EX82" s="22"/>
      <c r="EY82" s="22"/>
      <c r="EZ82" s="23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3"/>
      <c r="GT82" s="22"/>
      <c r="GU82" s="22"/>
      <c r="GV82" s="22"/>
      <c r="GW82" s="22"/>
      <c r="GX82" s="22"/>
      <c r="GY82" s="23"/>
      <c r="GZ82" s="22"/>
      <c r="HA82" s="22"/>
      <c r="HB82" s="22"/>
      <c r="HC82" s="22"/>
      <c r="HD82" s="23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3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3"/>
      <c r="IU82" s="22"/>
      <c r="IV82" s="22"/>
      <c r="IW82" s="22"/>
      <c r="IX82" s="22"/>
      <c r="IY82" s="22"/>
      <c r="IZ82" s="22"/>
      <c r="JA82" s="22"/>
      <c r="JB82" s="22"/>
      <c r="JC82" s="23"/>
      <c r="JD82" s="22"/>
      <c r="JE82" s="22"/>
      <c r="JF82" s="22"/>
      <c r="JG82" s="22"/>
      <c r="JH82" s="22"/>
      <c r="JI82" s="22"/>
      <c r="JJ82" s="22"/>
      <c r="JK82" s="23"/>
      <c r="JL82" s="22"/>
      <c r="JM82" s="22"/>
      <c r="JN82" s="22"/>
      <c r="JO82" s="22"/>
      <c r="JP82" s="22"/>
      <c r="JQ82" s="22"/>
      <c r="JR82" s="22"/>
      <c r="JS82" s="22"/>
      <c r="JT82" s="23"/>
      <c r="JU82" s="22"/>
      <c r="JV82" s="22"/>
      <c r="JW82" s="22"/>
      <c r="JX82" s="22"/>
      <c r="JY82" s="22"/>
      <c r="JZ82" s="22"/>
      <c r="KA82" s="23"/>
      <c r="KB82" s="22"/>
      <c r="KC82" s="22"/>
      <c r="KD82" s="22"/>
      <c r="KE82" s="22"/>
      <c r="KF82" s="23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  <c r="KY82" s="22"/>
      <c r="KZ82" s="22"/>
      <c r="LA82" s="22"/>
      <c r="LB82" s="22"/>
      <c r="LC82" s="22"/>
      <c r="LD82" s="23"/>
      <c r="LE82" s="22"/>
      <c r="LF82" s="22"/>
      <c r="LG82" s="22"/>
      <c r="LH82" s="22"/>
      <c r="LI82" s="22"/>
      <c r="LJ82" s="22"/>
      <c r="LK82" s="22"/>
      <c r="LL82" s="22"/>
      <c r="LM82" s="22"/>
      <c r="LN82" s="23"/>
      <c r="LO82" s="22"/>
      <c r="LP82" s="22"/>
      <c r="LQ82" s="22"/>
      <c r="LR82" s="22"/>
      <c r="LS82" s="22"/>
      <c r="LT82" s="22"/>
      <c r="LU82" s="22"/>
      <c r="LV82" s="22"/>
      <c r="LW82" s="22"/>
      <c r="LX82" s="22"/>
      <c r="LY82" s="22"/>
      <c r="LZ82" s="22"/>
      <c r="MA82" s="22"/>
      <c r="MB82" s="22"/>
      <c r="MC82" s="22"/>
      <c r="MD82" s="22"/>
      <c r="ME82" s="22"/>
      <c r="MF82" s="22"/>
      <c r="MG82" s="22"/>
      <c r="MH82" s="22"/>
      <c r="MI82" s="22"/>
      <c r="MJ82" s="22"/>
      <c r="MK82" s="25"/>
      <c r="ML82" s="25"/>
      <c r="MM82" s="22"/>
      <c r="MN82" s="25"/>
      <c r="MO82" s="23"/>
      <c r="MP82" s="23"/>
      <c r="MQ82" s="23"/>
      <c r="MR82" s="23"/>
      <c r="MS82" s="23"/>
      <c r="MT82" s="26"/>
      <c r="MU82" s="22"/>
      <c r="MV82" s="22"/>
      <c r="MW82" s="22"/>
      <c r="MX82" s="22"/>
      <c r="MY82" s="22"/>
      <c r="MZ82" s="22"/>
      <c r="NA82" s="22"/>
      <c r="NB82" s="22"/>
      <c r="NC82" s="22"/>
      <c r="ND82" s="22"/>
      <c r="NE82" s="22"/>
      <c r="NF82" s="22"/>
      <c r="NG82" s="22"/>
      <c r="NH82" s="22"/>
      <c r="NI82" s="22"/>
      <c r="NJ82" s="22"/>
      <c r="NK82" s="22"/>
      <c r="NL82" s="22"/>
      <c r="NM82" s="22"/>
      <c r="NN82" s="22"/>
      <c r="NO82" s="22"/>
      <c r="NP82" s="22"/>
      <c r="NQ82" s="22"/>
      <c r="NR82" s="22"/>
      <c r="NS82" s="22"/>
      <c r="NT82" s="22"/>
      <c r="NU82" s="22"/>
      <c r="NV82" s="22"/>
      <c r="NW82" s="22"/>
      <c r="NX82" s="22"/>
      <c r="NY82" s="22"/>
      <c r="NZ82" s="22"/>
      <c r="OA82" s="22"/>
      <c r="OB82" s="22"/>
      <c r="OC82" s="22"/>
      <c r="OD82" s="22"/>
      <c r="OE82" s="22"/>
      <c r="OF82" s="22"/>
      <c r="OG82" s="22"/>
      <c r="OH82" s="22"/>
      <c r="OI82" s="22"/>
      <c r="OJ82" s="22"/>
      <c r="OK82" s="22"/>
      <c r="OL82" s="22"/>
      <c r="OM82" s="22"/>
      <c r="ON82" s="22"/>
      <c r="OO82" s="22"/>
      <c r="OP82" s="22"/>
      <c r="OQ82" s="22"/>
      <c r="OR82" s="22"/>
      <c r="OS82" s="22"/>
      <c r="OT82" s="22"/>
      <c r="OU82" s="22"/>
      <c r="OV82" s="22"/>
      <c r="OW82" s="22"/>
      <c r="OX82" s="22"/>
      <c r="OY82" s="22"/>
      <c r="OZ82" s="22"/>
      <c r="PA82" s="22"/>
      <c r="PB82" s="22"/>
      <c r="PC82" s="22"/>
      <c r="PD82" s="22"/>
      <c r="PE82" s="22"/>
      <c r="PF82" s="22"/>
      <c r="PG82" s="22"/>
      <c r="PH82" s="22"/>
      <c r="PI82" s="22"/>
      <c r="PJ82" s="22"/>
      <c r="PK82" s="22"/>
      <c r="PL82" s="22"/>
      <c r="PM82" s="22"/>
      <c r="PN82" s="22"/>
      <c r="PO82" s="22"/>
      <c r="PP82" s="22"/>
      <c r="PQ82" s="22"/>
      <c r="PR82" s="22"/>
      <c r="PS82" s="22"/>
      <c r="PT82" s="22"/>
      <c r="PU82" s="22"/>
      <c r="PV82" s="22"/>
      <c r="PW82" s="22"/>
      <c r="PX82" s="22"/>
      <c r="PY82" s="22"/>
      <c r="PZ82" s="22"/>
      <c r="QA82" s="22"/>
      <c r="QB82" s="22"/>
      <c r="QC82" s="22"/>
      <c r="QD82" s="22"/>
      <c r="QE82" s="22"/>
      <c r="QF82" s="22"/>
      <c r="QG82" s="22"/>
      <c r="QH82" s="22"/>
      <c r="QI82" s="22"/>
      <c r="QJ82" s="22"/>
      <c r="QK82" s="22"/>
      <c r="QL82" s="22"/>
      <c r="QM82" s="22"/>
      <c r="QN82" s="22"/>
      <c r="QO82" s="22"/>
      <c r="QP82" s="22"/>
      <c r="QQ82" s="22"/>
      <c r="QR82" s="22"/>
      <c r="QS82" s="22"/>
      <c r="QT82" s="22"/>
      <c r="QU82" s="22"/>
      <c r="QV82" s="22"/>
      <c r="QW82" s="22"/>
      <c r="QX82" s="22"/>
      <c r="QY82" s="22"/>
      <c r="QZ82" s="22"/>
      <c r="RA82" s="22"/>
      <c r="RB82" s="22"/>
      <c r="RC82" s="22"/>
      <c r="RD82" s="22"/>
      <c r="RE82" s="22"/>
      <c r="RF82" s="22"/>
      <c r="RG82" s="22"/>
      <c r="RH82" s="22"/>
      <c r="RI82" s="22"/>
      <c r="RJ82" s="22"/>
      <c r="RK82" s="22"/>
      <c r="RL82" s="22"/>
      <c r="RM82" s="22"/>
      <c r="RN82" s="22"/>
      <c r="RO82" s="22"/>
      <c r="RP82" s="22"/>
      <c r="RQ82" s="22"/>
      <c r="RR82" s="22"/>
      <c r="RS82" s="22"/>
      <c r="RT82" s="22"/>
      <c r="RU82" s="22"/>
      <c r="RV82" s="22"/>
      <c r="RW82" s="22"/>
      <c r="RX82" s="22"/>
      <c r="RY82" s="22"/>
      <c r="RZ82" s="22"/>
      <c r="SA82" s="22"/>
      <c r="SB82" s="22"/>
      <c r="SC82" s="22"/>
      <c r="SD82" s="22"/>
      <c r="SE82" s="22"/>
      <c r="SF82" s="22"/>
      <c r="SG82" s="22"/>
      <c r="SH82" s="22"/>
      <c r="SI82" s="22"/>
      <c r="SJ82" s="22"/>
      <c r="SK82" s="22"/>
      <c r="SL82" s="22"/>
      <c r="SM82" s="22"/>
      <c r="VP82" s="30"/>
      <c r="VQ82" s="30"/>
      <c r="VR82" s="30"/>
      <c r="VS82" s="30"/>
      <c r="VT82" s="30"/>
      <c r="VU82" s="30"/>
      <c r="VV82" s="30"/>
      <c r="VW82" s="30"/>
      <c r="VX82" s="30"/>
      <c r="VY82" s="30"/>
      <c r="VZ82" s="30"/>
      <c r="WA82" s="30"/>
      <c r="WB82" s="30"/>
      <c r="WC82" s="30"/>
      <c r="WD82" s="30"/>
      <c r="WE82" s="30"/>
      <c r="WF82" s="30"/>
      <c r="WG82" s="30"/>
      <c r="WH82" s="30"/>
      <c r="WI82" s="30"/>
      <c r="WJ82" s="30"/>
      <c r="WK82" s="30"/>
      <c r="WL82" s="30"/>
      <c r="WM82" s="30"/>
      <c r="WN82" s="30"/>
      <c r="WO82" s="30"/>
      <c r="WP82" s="30"/>
      <c r="WQ82" s="30"/>
      <c r="WR82" s="30"/>
      <c r="WS82" s="30"/>
      <c r="WT82" s="30"/>
      <c r="WU82" s="30"/>
      <c r="WV82" s="30"/>
      <c r="WW82" s="30"/>
      <c r="WX82" s="30"/>
      <c r="WY82" s="30"/>
      <c r="WZ82" s="30"/>
      <c r="XA82" s="30"/>
      <c r="XB82" s="30"/>
      <c r="XC82" s="30"/>
      <c r="XD82" s="30"/>
      <c r="XE82" s="30"/>
      <c r="XF82" s="30"/>
      <c r="XG82" s="30"/>
      <c r="XH82" s="30"/>
      <c r="XI82" s="30"/>
      <c r="XJ82" s="30"/>
      <c r="XK82" s="30"/>
      <c r="XL82" s="30"/>
      <c r="XM82" s="30"/>
      <c r="XN82" s="30"/>
      <c r="XO82" s="30"/>
      <c r="XP82" s="30"/>
      <c r="XQ82" s="30"/>
      <c r="XR82" s="30"/>
      <c r="XS82" s="30"/>
      <c r="XT82" s="30"/>
      <c r="XU82" s="30"/>
      <c r="XV82" s="30"/>
      <c r="XW82" s="30"/>
      <c r="XX82" s="30"/>
      <c r="ZR82" s="10"/>
      <c r="ZS82" s="31"/>
      <c r="ZT82" s="31"/>
    </row>
    <row r="83" spans="1:696" ht="14.4" thickBot="1" x14ac:dyDescent="0.3">
      <c r="A83" s="7"/>
      <c r="D83" s="6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3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3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3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3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3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3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3"/>
      <c r="EV83" s="22"/>
      <c r="EW83" s="22"/>
      <c r="EX83" s="22"/>
      <c r="EY83" s="22"/>
      <c r="EZ83" s="23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3"/>
      <c r="GT83" s="22"/>
      <c r="GU83" s="22"/>
      <c r="GV83" s="22"/>
      <c r="GW83" s="22"/>
      <c r="GX83" s="22"/>
      <c r="GY83" s="23"/>
      <c r="GZ83" s="22"/>
      <c r="HA83" s="22"/>
      <c r="HB83" s="22"/>
      <c r="HC83" s="22"/>
      <c r="HD83" s="23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3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3"/>
      <c r="IU83" s="22"/>
      <c r="IV83" s="22"/>
      <c r="IW83" s="22"/>
      <c r="IX83" s="22"/>
      <c r="IY83" s="22"/>
      <c r="IZ83" s="22"/>
      <c r="JA83" s="22"/>
      <c r="JB83" s="22"/>
      <c r="JC83" s="23"/>
      <c r="JD83" s="22"/>
      <c r="JE83" s="22"/>
      <c r="JF83" s="22"/>
      <c r="JG83" s="22"/>
      <c r="JH83" s="22"/>
      <c r="JI83" s="22"/>
      <c r="JJ83" s="22"/>
      <c r="JK83" s="23"/>
      <c r="JL83" s="22"/>
      <c r="JM83" s="22"/>
      <c r="JN83" s="22"/>
      <c r="JO83" s="22"/>
      <c r="JP83" s="22"/>
      <c r="JQ83" s="22"/>
      <c r="JR83" s="22"/>
      <c r="JS83" s="22"/>
      <c r="JT83" s="23"/>
      <c r="JU83" s="22"/>
      <c r="JV83" s="22"/>
      <c r="JW83" s="22"/>
      <c r="JX83" s="22"/>
      <c r="JY83" s="22"/>
      <c r="JZ83" s="22"/>
      <c r="KA83" s="23"/>
      <c r="KB83" s="22"/>
      <c r="KC83" s="22"/>
      <c r="KD83" s="22"/>
      <c r="KE83" s="22"/>
      <c r="KF83" s="23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  <c r="KY83" s="22"/>
      <c r="KZ83" s="22"/>
      <c r="LA83" s="22"/>
      <c r="LB83" s="22"/>
      <c r="LC83" s="22"/>
      <c r="LD83" s="23"/>
      <c r="LE83" s="22"/>
      <c r="LF83" s="22"/>
      <c r="LG83" s="22"/>
      <c r="LH83" s="22"/>
      <c r="LI83" s="22"/>
      <c r="LJ83" s="22"/>
      <c r="LK83" s="22"/>
      <c r="LL83" s="22"/>
      <c r="LM83" s="22"/>
      <c r="LN83" s="23"/>
      <c r="LO83" s="22"/>
      <c r="LP83" s="22"/>
      <c r="LQ83" s="22"/>
      <c r="LR83" s="22"/>
      <c r="LS83" s="22"/>
      <c r="LT83" s="22"/>
      <c r="LU83" s="22"/>
      <c r="LV83" s="22"/>
      <c r="LW83" s="22"/>
      <c r="LX83" s="22"/>
      <c r="LY83" s="22"/>
      <c r="LZ83" s="22"/>
      <c r="MA83" s="22"/>
      <c r="MB83" s="22"/>
      <c r="MC83" s="22"/>
      <c r="MD83" s="22"/>
      <c r="ME83" s="22"/>
      <c r="MF83" s="22"/>
      <c r="MG83" s="22"/>
      <c r="MH83" s="22"/>
      <c r="MI83" s="22"/>
      <c r="MJ83" s="22"/>
      <c r="MK83" s="25"/>
      <c r="ML83" s="25"/>
      <c r="MM83" s="22"/>
      <c r="MN83" s="25"/>
      <c r="MO83" s="23"/>
      <c r="MP83" s="23"/>
      <c r="MQ83" s="23"/>
      <c r="MR83" s="23"/>
      <c r="MS83" s="23"/>
      <c r="MT83" s="26"/>
      <c r="MU83" s="22"/>
      <c r="MV83" s="22"/>
      <c r="MW83" s="22"/>
      <c r="MX83" s="22"/>
      <c r="MY83" s="22"/>
      <c r="MZ83" s="22"/>
      <c r="NA83" s="22"/>
      <c r="NB83" s="22"/>
      <c r="NC83" s="22"/>
      <c r="ND83" s="22"/>
      <c r="NE83" s="22"/>
      <c r="NF83" s="22"/>
      <c r="NG83" s="22"/>
      <c r="NH83" s="22"/>
      <c r="NI83" s="22"/>
      <c r="NJ83" s="22"/>
      <c r="NK83" s="22"/>
      <c r="NL83" s="22"/>
      <c r="NM83" s="22"/>
      <c r="NN83" s="22"/>
      <c r="NO83" s="22"/>
      <c r="NP83" s="22"/>
      <c r="NQ83" s="22"/>
      <c r="NR83" s="22"/>
      <c r="NS83" s="22"/>
      <c r="NT83" s="22"/>
      <c r="NU83" s="22"/>
      <c r="NV83" s="22"/>
      <c r="NW83" s="22"/>
      <c r="NX83" s="22"/>
      <c r="NY83" s="22"/>
      <c r="NZ83" s="22"/>
      <c r="OA83" s="22"/>
      <c r="OB83" s="22"/>
      <c r="OC83" s="22"/>
      <c r="OD83" s="22"/>
      <c r="OE83" s="22"/>
      <c r="OF83" s="22"/>
      <c r="OG83" s="22"/>
      <c r="OH83" s="22"/>
      <c r="OI83" s="22"/>
      <c r="OJ83" s="22"/>
      <c r="OK83" s="22"/>
      <c r="OL83" s="22"/>
      <c r="OM83" s="22"/>
      <c r="ON83" s="22"/>
      <c r="OO83" s="22"/>
      <c r="OP83" s="22"/>
      <c r="OQ83" s="22"/>
      <c r="OR83" s="22"/>
      <c r="OS83" s="22"/>
      <c r="OT83" s="22"/>
      <c r="OU83" s="22"/>
      <c r="OV83" s="22"/>
      <c r="OW83" s="22"/>
      <c r="OX83" s="22"/>
      <c r="OY83" s="22"/>
      <c r="OZ83" s="22"/>
      <c r="PA83" s="22"/>
      <c r="PB83" s="22"/>
      <c r="PC83" s="22"/>
      <c r="PD83" s="22"/>
      <c r="PE83" s="22"/>
      <c r="PF83" s="22"/>
      <c r="PG83" s="22"/>
      <c r="PH83" s="22"/>
      <c r="PI83" s="22"/>
      <c r="PJ83" s="22"/>
      <c r="PK83" s="22"/>
      <c r="PL83" s="22"/>
      <c r="PM83" s="22"/>
      <c r="PN83" s="22"/>
      <c r="PO83" s="22"/>
      <c r="PP83" s="22"/>
      <c r="PQ83" s="22"/>
      <c r="PR83" s="22"/>
      <c r="PS83" s="22"/>
      <c r="PT83" s="22"/>
      <c r="PU83" s="22"/>
      <c r="PV83" s="22"/>
      <c r="PW83" s="22"/>
      <c r="PX83" s="22"/>
      <c r="PY83" s="22"/>
      <c r="PZ83" s="22"/>
      <c r="QA83" s="22"/>
      <c r="QB83" s="22"/>
      <c r="QC83" s="22"/>
      <c r="QD83" s="22"/>
      <c r="QE83" s="22"/>
      <c r="QF83" s="22"/>
      <c r="QG83" s="22"/>
      <c r="QH83" s="22"/>
      <c r="QI83" s="22"/>
      <c r="QJ83" s="22"/>
      <c r="QK83" s="22"/>
      <c r="QL83" s="22"/>
      <c r="QM83" s="22"/>
      <c r="QN83" s="22"/>
      <c r="QO83" s="22"/>
      <c r="QP83" s="22"/>
      <c r="QQ83" s="22"/>
      <c r="QR83" s="22"/>
      <c r="QS83" s="22"/>
      <c r="QT83" s="22"/>
      <c r="QU83" s="22"/>
      <c r="QV83" s="22"/>
      <c r="QW83" s="22"/>
      <c r="QX83" s="22"/>
      <c r="QY83" s="22"/>
      <c r="QZ83" s="22"/>
      <c r="RA83" s="22"/>
      <c r="RB83" s="22"/>
      <c r="RC83" s="22"/>
      <c r="RD83" s="22"/>
      <c r="RE83" s="22"/>
      <c r="RF83" s="22"/>
      <c r="RG83" s="22"/>
      <c r="RH83" s="22"/>
      <c r="RI83" s="22"/>
      <c r="RJ83" s="22"/>
      <c r="RK83" s="22"/>
      <c r="RL83" s="22"/>
      <c r="RM83" s="22"/>
      <c r="RN83" s="22"/>
      <c r="RO83" s="22"/>
      <c r="RP83" s="22"/>
      <c r="RQ83" s="22"/>
      <c r="RR83" s="22"/>
      <c r="RS83" s="22"/>
      <c r="RT83" s="22"/>
      <c r="RU83" s="22"/>
      <c r="RV83" s="22"/>
      <c r="RW83" s="22"/>
      <c r="RX83" s="22"/>
      <c r="RY83" s="22"/>
      <c r="RZ83" s="22"/>
      <c r="SA83" s="22"/>
      <c r="SB83" s="22"/>
      <c r="SC83" s="22"/>
      <c r="SD83" s="22"/>
      <c r="SE83" s="22"/>
      <c r="SF83" s="22"/>
      <c r="SG83" s="22"/>
      <c r="SH83" s="22"/>
      <c r="SI83" s="22"/>
      <c r="SJ83" s="22"/>
      <c r="SK83" s="22"/>
      <c r="SL83" s="22"/>
      <c r="SM83" s="22"/>
      <c r="VP83" s="30"/>
      <c r="VQ83" s="30"/>
      <c r="VR83" s="30"/>
      <c r="VS83" s="30"/>
      <c r="VT83" s="30"/>
      <c r="VU83" s="30"/>
      <c r="VV83" s="30"/>
      <c r="VW83" s="30"/>
      <c r="VX83" s="30"/>
      <c r="VY83" s="30"/>
      <c r="VZ83" s="30"/>
      <c r="WA83" s="30"/>
      <c r="WB83" s="30"/>
      <c r="WC83" s="30"/>
      <c r="WD83" s="30"/>
      <c r="WE83" s="30"/>
      <c r="WF83" s="30"/>
      <c r="WG83" s="30"/>
      <c r="WH83" s="30"/>
      <c r="WI83" s="30"/>
      <c r="WJ83" s="30"/>
      <c r="WK83" s="30"/>
      <c r="WL83" s="30"/>
      <c r="WM83" s="30"/>
      <c r="WN83" s="30"/>
      <c r="WO83" s="30"/>
      <c r="WP83" s="30"/>
      <c r="WQ83" s="30"/>
      <c r="WR83" s="30"/>
      <c r="WS83" s="30"/>
      <c r="WT83" s="30"/>
      <c r="WU83" s="30"/>
      <c r="WV83" s="30"/>
      <c r="WW83" s="30"/>
      <c r="WX83" s="30"/>
      <c r="WY83" s="30"/>
      <c r="WZ83" s="30"/>
      <c r="XA83" s="30"/>
      <c r="XB83" s="30"/>
      <c r="XC83" s="30"/>
      <c r="XD83" s="30"/>
      <c r="XE83" s="30"/>
      <c r="XF83" s="30"/>
      <c r="XG83" s="30"/>
      <c r="XH83" s="30"/>
      <c r="XI83" s="30"/>
      <c r="XJ83" s="30"/>
      <c r="XK83" s="30"/>
      <c r="XL83" s="30"/>
      <c r="XM83" s="30"/>
      <c r="XN83" s="30"/>
      <c r="XO83" s="30"/>
      <c r="XP83" s="30"/>
      <c r="XQ83" s="30"/>
      <c r="XR83" s="30"/>
      <c r="XS83" s="30"/>
      <c r="XT83" s="30"/>
      <c r="XU83" s="30"/>
      <c r="XV83" s="30"/>
      <c r="XW83" s="30"/>
      <c r="XX83" s="30"/>
      <c r="ZR83" s="10"/>
      <c r="ZS83" s="31"/>
      <c r="ZT83" s="31"/>
    </row>
    <row r="84" spans="1:696" ht="14.4" thickBot="1" x14ac:dyDescent="0.3">
      <c r="A84" s="7"/>
      <c r="D84" s="6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3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3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3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3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3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3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3"/>
      <c r="EV84" s="22"/>
      <c r="EW84" s="22"/>
      <c r="EX84" s="22"/>
      <c r="EY84" s="22"/>
      <c r="EZ84" s="23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3"/>
      <c r="GT84" s="22"/>
      <c r="GU84" s="22"/>
      <c r="GV84" s="22"/>
      <c r="GW84" s="22"/>
      <c r="GX84" s="22"/>
      <c r="GY84" s="23"/>
      <c r="GZ84" s="22"/>
      <c r="HA84" s="22"/>
      <c r="HB84" s="22"/>
      <c r="HC84" s="22"/>
      <c r="HD84" s="23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3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3"/>
      <c r="IU84" s="22"/>
      <c r="IV84" s="22"/>
      <c r="IW84" s="22"/>
      <c r="IX84" s="22"/>
      <c r="IY84" s="22"/>
      <c r="IZ84" s="22"/>
      <c r="JA84" s="22"/>
      <c r="JB84" s="22"/>
      <c r="JC84" s="23"/>
      <c r="JD84" s="22"/>
      <c r="JE84" s="22"/>
      <c r="JF84" s="22"/>
      <c r="JG84" s="22"/>
      <c r="JH84" s="22"/>
      <c r="JI84" s="22"/>
      <c r="JJ84" s="22"/>
      <c r="JK84" s="23"/>
      <c r="JL84" s="22"/>
      <c r="JM84" s="22"/>
      <c r="JN84" s="22"/>
      <c r="JO84" s="22"/>
      <c r="JP84" s="22"/>
      <c r="JQ84" s="22"/>
      <c r="JR84" s="22"/>
      <c r="JS84" s="22"/>
      <c r="JT84" s="23"/>
      <c r="JU84" s="22"/>
      <c r="JV84" s="22"/>
      <c r="JW84" s="22"/>
      <c r="JX84" s="22"/>
      <c r="JY84" s="22"/>
      <c r="JZ84" s="22"/>
      <c r="KA84" s="23"/>
      <c r="KB84" s="22"/>
      <c r="KC84" s="22"/>
      <c r="KD84" s="22"/>
      <c r="KE84" s="22"/>
      <c r="KF84" s="23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  <c r="KY84" s="22"/>
      <c r="KZ84" s="22"/>
      <c r="LA84" s="22"/>
      <c r="LB84" s="22"/>
      <c r="LC84" s="22"/>
      <c r="LD84" s="23"/>
      <c r="LE84" s="22"/>
      <c r="LF84" s="22"/>
      <c r="LG84" s="22"/>
      <c r="LH84" s="22"/>
      <c r="LI84" s="22"/>
      <c r="LJ84" s="22"/>
      <c r="LK84" s="22"/>
      <c r="LL84" s="22"/>
      <c r="LM84" s="22"/>
      <c r="LN84" s="23"/>
      <c r="LO84" s="22"/>
      <c r="LP84" s="22"/>
      <c r="LQ84" s="22"/>
      <c r="LR84" s="22"/>
      <c r="LS84" s="22"/>
      <c r="LT84" s="22"/>
      <c r="LU84" s="22"/>
      <c r="LV84" s="22"/>
      <c r="LW84" s="22"/>
      <c r="LX84" s="22"/>
      <c r="LY84" s="22"/>
      <c r="LZ84" s="22"/>
      <c r="MA84" s="22"/>
      <c r="MB84" s="22"/>
      <c r="MC84" s="22"/>
      <c r="MD84" s="22"/>
      <c r="ME84" s="22"/>
      <c r="MF84" s="22"/>
      <c r="MG84" s="22"/>
      <c r="MH84" s="22"/>
      <c r="MI84" s="22"/>
      <c r="MJ84" s="22"/>
      <c r="MK84" s="25"/>
      <c r="ML84" s="25"/>
      <c r="MM84" s="22"/>
      <c r="MN84" s="25"/>
      <c r="MO84" s="23"/>
      <c r="MP84" s="23"/>
      <c r="MQ84" s="23"/>
      <c r="MR84" s="23"/>
      <c r="MS84" s="23"/>
      <c r="MT84" s="26"/>
      <c r="MU84" s="22"/>
      <c r="MV84" s="22"/>
      <c r="MW84" s="22"/>
      <c r="MX84" s="22"/>
      <c r="MY84" s="22"/>
      <c r="MZ84" s="22"/>
      <c r="NA84" s="22"/>
      <c r="NB84" s="22"/>
      <c r="NC84" s="22"/>
      <c r="ND84" s="22"/>
      <c r="NE84" s="22"/>
      <c r="NF84" s="22"/>
      <c r="NG84" s="22"/>
      <c r="NH84" s="22"/>
      <c r="NI84" s="22"/>
      <c r="NJ84" s="22"/>
      <c r="NK84" s="22"/>
      <c r="NL84" s="22"/>
      <c r="NM84" s="22"/>
      <c r="NN84" s="22"/>
      <c r="NO84" s="22"/>
      <c r="NP84" s="22"/>
      <c r="NQ84" s="22"/>
      <c r="NR84" s="22"/>
      <c r="NS84" s="22"/>
      <c r="NT84" s="22"/>
      <c r="NU84" s="22"/>
      <c r="NV84" s="22"/>
      <c r="NW84" s="22"/>
      <c r="NX84" s="22"/>
      <c r="NY84" s="22"/>
      <c r="NZ84" s="22"/>
      <c r="OA84" s="22"/>
      <c r="OB84" s="22"/>
      <c r="OC84" s="22"/>
      <c r="OD84" s="22"/>
      <c r="OE84" s="22"/>
      <c r="OF84" s="22"/>
      <c r="OG84" s="22"/>
      <c r="OH84" s="22"/>
      <c r="OI84" s="22"/>
      <c r="OJ84" s="22"/>
      <c r="OK84" s="22"/>
      <c r="OL84" s="22"/>
      <c r="OM84" s="22"/>
      <c r="ON84" s="22"/>
      <c r="OO84" s="22"/>
      <c r="OP84" s="22"/>
      <c r="OQ84" s="22"/>
      <c r="OR84" s="22"/>
      <c r="OS84" s="22"/>
      <c r="OT84" s="22"/>
      <c r="OU84" s="22"/>
      <c r="OV84" s="22"/>
      <c r="OW84" s="22"/>
      <c r="OX84" s="22"/>
      <c r="OY84" s="22"/>
      <c r="OZ84" s="22"/>
      <c r="PA84" s="22"/>
      <c r="PB84" s="22"/>
      <c r="PC84" s="22"/>
      <c r="PD84" s="22"/>
      <c r="PE84" s="22"/>
      <c r="PF84" s="22"/>
      <c r="PG84" s="22"/>
      <c r="PH84" s="22"/>
      <c r="PI84" s="22"/>
      <c r="PJ84" s="22"/>
      <c r="PK84" s="22"/>
      <c r="PL84" s="22"/>
      <c r="PM84" s="22"/>
      <c r="PN84" s="22"/>
      <c r="PO84" s="22"/>
      <c r="PP84" s="22"/>
      <c r="PQ84" s="22"/>
      <c r="PR84" s="22"/>
      <c r="PS84" s="22"/>
      <c r="PT84" s="22"/>
      <c r="PU84" s="22"/>
      <c r="PV84" s="22"/>
      <c r="PW84" s="22"/>
      <c r="PX84" s="22"/>
      <c r="PY84" s="22"/>
      <c r="PZ84" s="22"/>
      <c r="QA84" s="22"/>
      <c r="QB84" s="22"/>
      <c r="QC84" s="22"/>
      <c r="QD84" s="22"/>
      <c r="QE84" s="22"/>
      <c r="QF84" s="22"/>
      <c r="QG84" s="22"/>
      <c r="QH84" s="22"/>
      <c r="QI84" s="22"/>
      <c r="QJ84" s="22"/>
      <c r="QK84" s="22"/>
      <c r="QL84" s="22"/>
      <c r="QM84" s="22"/>
      <c r="QN84" s="22"/>
      <c r="QO84" s="22"/>
      <c r="QP84" s="22"/>
      <c r="QQ84" s="22"/>
      <c r="QR84" s="22"/>
      <c r="QS84" s="22"/>
      <c r="QT84" s="22"/>
      <c r="QU84" s="22"/>
      <c r="QV84" s="22"/>
      <c r="QW84" s="22"/>
      <c r="QX84" s="22"/>
      <c r="QY84" s="22"/>
      <c r="QZ84" s="22"/>
      <c r="RA84" s="22"/>
      <c r="RB84" s="22"/>
      <c r="RC84" s="22"/>
      <c r="RD84" s="22"/>
      <c r="RE84" s="22"/>
      <c r="RF84" s="22"/>
      <c r="RG84" s="22"/>
      <c r="RH84" s="22"/>
      <c r="RI84" s="22"/>
      <c r="RJ84" s="22"/>
      <c r="RK84" s="22"/>
      <c r="RL84" s="22"/>
      <c r="RM84" s="22"/>
      <c r="RN84" s="22"/>
      <c r="RO84" s="22"/>
      <c r="RP84" s="22"/>
      <c r="RQ84" s="22"/>
      <c r="RR84" s="22"/>
      <c r="RS84" s="22"/>
      <c r="RT84" s="22"/>
      <c r="RU84" s="22"/>
      <c r="RV84" s="22"/>
      <c r="RW84" s="22"/>
      <c r="RX84" s="22"/>
      <c r="RY84" s="22"/>
      <c r="RZ84" s="22"/>
      <c r="SA84" s="22"/>
      <c r="SB84" s="22"/>
      <c r="SC84" s="22"/>
      <c r="SD84" s="22"/>
      <c r="SE84" s="22"/>
      <c r="SF84" s="22"/>
      <c r="SG84" s="22"/>
      <c r="SH84" s="22"/>
      <c r="SI84" s="22"/>
      <c r="SJ84" s="22"/>
      <c r="SK84" s="22"/>
      <c r="SL84" s="22"/>
      <c r="SM84" s="22"/>
      <c r="VP84" s="30"/>
      <c r="VQ84" s="30"/>
      <c r="VR84" s="30"/>
      <c r="VS84" s="30"/>
      <c r="VT84" s="30"/>
      <c r="VU84" s="30"/>
      <c r="VV84" s="30"/>
      <c r="VW84" s="30"/>
      <c r="VX84" s="30"/>
      <c r="VY84" s="30"/>
      <c r="VZ84" s="30"/>
      <c r="WA84" s="30"/>
      <c r="WB84" s="30"/>
      <c r="WC84" s="30"/>
      <c r="WD84" s="30"/>
      <c r="WE84" s="30"/>
      <c r="WF84" s="30"/>
      <c r="WG84" s="30"/>
      <c r="WH84" s="30"/>
      <c r="WI84" s="30"/>
      <c r="WJ84" s="30"/>
      <c r="WK84" s="30"/>
      <c r="WL84" s="30"/>
      <c r="WM84" s="30"/>
      <c r="WN84" s="30"/>
      <c r="WO84" s="30"/>
      <c r="WP84" s="30"/>
      <c r="WQ84" s="30"/>
      <c r="WR84" s="30"/>
      <c r="WS84" s="30"/>
      <c r="WT84" s="30"/>
      <c r="WU84" s="30"/>
      <c r="WV84" s="30"/>
      <c r="WW84" s="30"/>
      <c r="WX84" s="30"/>
      <c r="WY84" s="30"/>
      <c r="WZ84" s="30"/>
      <c r="XA84" s="30"/>
      <c r="XB84" s="30"/>
      <c r="XC84" s="30"/>
      <c r="XD84" s="30"/>
      <c r="XE84" s="30"/>
      <c r="XF84" s="30"/>
      <c r="XG84" s="30"/>
      <c r="XH84" s="30"/>
      <c r="XI84" s="30"/>
      <c r="XJ84" s="30"/>
      <c r="XK84" s="30"/>
      <c r="XL84" s="30"/>
      <c r="XM84" s="30"/>
      <c r="XN84" s="30"/>
      <c r="XO84" s="30"/>
      <c r="XP84" s="30"/>
      <c r="XQ84" s="30"/>
      <c r="XR84" s="30"/>
      <c r="XS84" s="30"/>
      <c r="XT84" s="30"/>
      <c r="XU84" s="30"/>
      <c r="XV84" s="30"/>
      <c r="XW84" s="30"/>
      <c r="XX84" s="30"/>
      <c r="XZ84" s="10"/>
      <c r="YD84" s="10"/>
      <c r="YR84" s="10"/>
      <c r="ZK84" s="10"/>
      <c r="ZR84" s="10"/>
      <c r="ZS84" s="31"/>
      <c r="ZT84" s="31"/>
    </row>
    <row r="85" spans="1:696" ht="14.4" thickBot="1" x14ac:dyDescent="0.3">
      <c r="A85" s="7"/>
      <c r="D85" s="6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3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3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3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3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3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3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3"/>
      <c r="EV85" s="22"/>
      <c r="EW85" s="22"/>
      <c r="EX85" s="22"/>
      <c r="EY85" s="22"/>
      <c r="EZ85" s="23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3"/>
      <c r="GT85" s="22"/>
      <c r="GU85" s="22"/>
      <c r="GV85" s="22"/>
      <c r="GW85" s="22"/>
      <c r="GX85" s="22"/>
      <c r="GY85" s="23"/>
      <c r="GZ85" s="22"/>
      <c r="HA85" s="22"/>
      <c r="HB85" s="22"/>
      <c r="HC85" s="22"/>
      <c r="HD85" s="23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3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3"/>
      <c r="IU85" s="22"/>
      <c r="IV85" s="22"/>
      <c r="IW85" s="22"/>
      <c r="IX85" s="22"/>
      <c r="IY85" s="22"/>
      <c r="IZ85" s="22"/>
      <c r="JA85" s="22"/>
      <c r="JB85" s="22"/>
      <c r="JC85" s="23"/>
      <c r="JD85" s="22"/>
      <c r="JE85" s="22"/>
      <c r="JF85" s="22"/>
      <c r="JG85" s="22"/>
      <c r="JH85" s="22"/>
      <c r="JI85" s="22"/>
      <c r="JJ85" s="22"/>
      <c r="JK85" s="23"/>
      <c r="JL85" s="22"/>
      <c r="JM85" s="22"/>
      <c r="JN85" s="22"/>
      <c r="JO85" s="22"/>
      <c r="JP85" s="22"/>
      <c r="JQ85" s="22"/>
      <c r="JR85" s="22"/>
      <c r="JS85" s="22"/>
      <c r="JT85" s="23"/>
      <c r="JU85" s="22"/>
      <c r="JV85" s="22"/>
      <c r="JW85" s="22"/>
      <c r="JX85" s="22"/>
      <c r="JY85" s="22"/>
      <c r="JZ85" s="22"/>
      <c r="KA85" s="23"/>
      <c r="KB85" s="22"/>
      <c r="KC85" s="22"/>
      <c r="KD85" s="22"/>
      <c r="KE85" s="22"/>
      <c r="KF85" s="23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  <c r="KY85" s="22"/>
      <c r="KZ85" s="22"/>
      <c r="LA85" s="22"/>
      <c r="LB85" s="22"/>
      <c r="LC85" s="22"/>
      <c r="LD85" s="23"/>
      <c r="LE85" s="22"/>
      <c r="LF85" s="22"/>
      <c r="LG85" s="22"/>
      <c r="LH85" s="22"/>
      <c r="LI85" s="22"/>
      <c r="LJ85" s="22"/>
      <c r="LK85" s="22"/>
      <c r="LL85" s="22"/>
      <c r="LM85" s="22"/>
      <c r="LN85" s="23"/>
      <c r="LO85" s="22"/>
      <c r="LP85" s="22"/>
      <c r="LQ85" s="22"/>
      <c r="LR85" s="22"/>
      <c r="LS85" s="22"/>
      <c r="LT85" s="22"/>
      <c r="LU85" s="22"/>
      <c r="LV85" s="22"/>
      <c r="LW85" s="22"/>
      <c r="LX85" s="22"/>
      <c r="LY85" s="22"/>
      <c r="LZ85" s="22"/>
      <c r="MA85" s="22"/>
      <c r="MB85" s="22"/>
      <c r="MC85" s="22"/>
      <c r="MD85" s="22"/>
      <c r="ME85" s="22"/>
      <c r="MF85" s="22"/>
      <c r="MG85" s="22"/>
      <c r="MH85" s="22"/>
      <c r="MI85" s="22"/>
      <c r="MJ85" s="22"/>
      <c r="MK85" s="25"/>
      <c r="ML85" s="25"/>
      <c r="MM85" s="22"/>
      <c r="MN85" s="25"/>
      <c r="MO85" s="23"/>
      <c r="MP85" s="23"/>
      <c r="MQ85" s="23"/>
      <c r="MR85" s="23"/>
      <c r="MS85" s="23"/>
      <c r="MT85" s="26"/>
      <c r="MU85" s="22"/>
      <c r="MV85" s="22"/>
      <c r="MW85" s="22"/>
      <c r="MX85" s="22"/>
      <c r="MY85" s="22"/>
      <c r="MZ85" s="22"/>
      <c r="NA85" s="22"/>
      <c r="NB85" s="22"/>
      <c r="NC85" s="22"/>
      <c r="ND85" s="22"/>
      <c r="NE85" s="22"/>
      <c r="NF85" s="22"/>
      <c r="NG85" s="22"/>
      <c r="NH85" s="22"/>
      <c r="NI85" s="22"/>
      <c r="NJ85" s="22"/>
      <c r="NK85" s="22"/>
      <c r="NL85" s="22"/>
      <c r="NM85" s="22"/>
      <c r="NN85" s="22"/>
      <c r="NO85" s="22"/>
      <c r="NP85" s="22"/>
      <c r="NQ85" s="22"/>
      <c r="NR85" s="22"/>
      <c r="NS85" s="22"/>
      <c r="NT85" s="22"/>
      <c r="NU85" s="22"/>
      <c r="NV85" s="22"/>
      <c r="NW85" s="22"/>
      <c r="NX85" s="22"/>
      <c r="NY85" s="22"/>
      <c r="NZ85" s="22"/>
      <c r="OA85" s="22"/>
      <c r="OB85" s="22"/>
      <c r="OC85" s="22"/>
      <c r="OD85" s="22"/>
      <c r="OE85" s="22"/>
      <c r="OF85" s="22"/>
      <c r="OG85" s="22"/>
      <c r="OH85" s="22"/>
      <c r="OI85" s="22"/>
      <c r="OJ85" s="22"/>
      <c r="OK85" s="22"/>
      <c r="OL85" s="22"/>
      <c r="OM85" s="22"/>
      <c r="ON85" s="22"/>
      <c r="OO85" s="22"/>
      <c r="OP85" s="22"/>
      <c r="OQ85" s="22"/>
      <c r="OR85" s="22"/>
      <c r="OS85" s="22"/>
      <c r="OT85" s="22"/>
      <c r="OU85" s="22"/>
      <c r="OV85" s="22"/>
      <c r="OW85" s="22"/>
      <c r="OX85" s="22"/>
      <c r="OY85" s="22"/>
      <c r="OZ85" s="22"/>
      <c r="PA85" s="22"/>
      <c r="PB85" s="22"/>
      <c r="PC85" s="22"/>
      <c r="PD85" s="22"/>
      <c r="PE85" s="22"/>
      <c r="PF85" s="22"/>
      <c r="PG85" s="22"/>
      <c r="PH85" s="22"/>
      <c r="PI85" s="22"/>
      <c r="PJ85" s="22"/>
      <c r="PK85" s="22"/>
      <c r="PL85" s="22"/>
      <c r="PM85" s="22"/>
      <c r="PN85" s="22"/>
      <c r="PO85" s="22"/>
      <c r="PP85" s="22"/>
      <c r="PQ85" s="22"/>
      <c r="PR85" s="22"/>
      <c r="PS85" s="22"/>
      <c r="PT85" s="22"/>
      <c r="PU85" s="22"/>
      <c r="PV85" s="22"/>
      <c r="PW85" s="22"/>
      <c r="PX85" s="22"/>
      <c r="PY85" s="22"/>
      <c r="PZ85" s="22"/>
      <c r="QA85" s="22"/>
      <c r="QB85" s="22"/>
      <c r="QC85" s="22"/>
      <c r="QD85" s="22"/>
      <c r="QE85" s="22"/>
      <c r="QF85" s="22"/>
      <c r="QG85" s="22"/>
      <c r="QH85" s="22"/>
      <c r="QI85" s="22"/>
      <c r="QJ85" s="22"/>
      <c r="QK85" s="22"/>
      <c r="QL85" s="22"/>
      <c r="QM85" s="22"/>
      <c r="QN85" s="22"/>
      <c r="QO85" s="22"/>
      <c r="QP85" s="22"/>
      <c r="QQ85" s="22"/>
      <c r="QR85" s="22"/>
      <c r="QS85" s="22"/>
      <c r="QT85" s="22"/>
      <c r="QU85" s="22"/>
      <c r="QV85" s="22"/>
      <c r="QW85" s="22"/>
      <c r="QX85" s="22"/>
      <c r="QY85" s="22"/>
      <c r="QZ85" s="22"/>
      <c r="RA85" s="22"/>
      <c r="RB85" s="22"/>
      <c r="RC85" s="22"/>
      <c r="RD85" s="22"/>
      <c r="RE85" s="22"/>
      <c r="RF85" s="22"/>
      <c r="RG85" s="22"/>
      <c r="RH85" s="22"/>
      <c r="RI85" s="22"/>
      <c r="RJ85" s="22"/>
      <c r="RK85" s="22"/>
      <c r="RL85" s="22"/>
      <c r="RM85" s="22"/>
      <c r="RN85" s="22"/>
      <c r="RO85" s="22"/>
      <c r="RP85" s="22"/>
      <c r="RQ85" s="22"/>
      <c r="RR85" s="22"/>
      <c r="RS85" s="22"/>
      <c r="RT85" s="22"/>
      <c r="RU85" s="22"/>
      <c r="RV85" s="22"/>
      <c r="RW85" s="22"/>
      <c r="RX85" s="22"/>
      <c r="RY85" s="22"/>
      <c r="RZ85" s="22"/>
      <c r="SA85" s="22"/>
      <c r="SB85" s="22"/>
      <c r="SC85" s="22"/>
      <c r="SD85" s="22"/>
      <c r="SE85" s="22"/>
      <c r="SF85" s="22"/>
      <c r="SG85" s="22"/>
      <c r="SH85" s="22"/>
      <c r="SI85" s="22"/>
      <c r="SJ85" s="22"/>
      <c r="SK85" s="22"/>
      <c r="SL85" s="22"/>
      <c r="SM85" s="22"/>
      <c r="VP85" s="30"/>
      <c r="VQ85" s="30"/>
      <c r="VR85" s="30"/>
      <c r="VS85" s="30"/>
      <c r="VT85" s="30"/>
      <c r="VU85" s="30"/>
      <c r="VV85" s="30"/>
      <c r="VW85" s="30"/>
      <c r="VX85" s="30"/>
      <c r="VY85" s="30"/>
      <c r="VZ85" s="30"/>
      <c r="WA85" s="30"/>
      <c r="WB85" s="30"/>
      <c r="WC85" s="30"/>
      <c r="WD85" s="30"/>
      <c r="WE85" s="30"/>
      <c r="WF85" s="30"/>
      <c r="WG85" s="30"/>
      <c r="WH85" s="30"/>
      <c r="WI85" s="30"/>
      <c r="WJ85" s="30"/>
      <c r="WK85" s="30"/>
      <c r="WL85" s="30"/>
      <c r="WM85" s="30"/>
      <c r="WN85" s="30"/>
      <c r="WO85" s="30"/>
      <c r="WP85" s="30"/>
      <c r="WQ85" s="30"/>
      <c r="WR85" s="30"/>
      <c r="WS85" s="30"/>
      <c r="WT85" s="30"/>
      <c r="WU85" s="30"/>
      <c r="WV85" s="30"/>
      <c r="WW85" s="30"/>
      <c r="WX85" s="30"/>
      <c r="WY85" s="30"/>
      <c r="WZ85" s="30"/>
      <c r="XA85" s="30"/>
      <c r="XB85" s="30"/>
      <c r="XC85" s="30"/>
      <c r="XD85" s="30"/>
      <c r="XE85" s="30"/>
      <c r="XF85" s="30"/>
      <c r="XG85" s="30"/>
      <c r="XH85" s="30"/>
      <c r="XI85" s="30"/>
      <c r="XJ85" s="30"/>
      <c r="XK85" s="30"/>
      <c r="XL85" s="30"/>
      <c r="XM85" s="30"/>
      <c r="XN85" s="30"/>
      <c r="XO85" s="30"/>
      <c r="XP85" s="30"/>
      <c r="XQ85" s="30"/>
      <c r="XR85" s="30"/>
      <c r="XS85" s="30"/>
      <c r="XT85" s="30"/>
      <c r="XU85" s="30"/>
      <c r="XV85" s="30"/>
      <c r="XW85" s="30"/>
      <c r="XX85" s="30"/>
    </row>
    <row r="86" spans="1:696" ht="14.4" thickBot="1" x14ac:dyDescent="0.3">
      <c r="A86" s="7"/>
      <c r="D86" s="6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3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3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3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3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3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3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3"/>
      <c r="EV86" s="22"/>
      <c r="EW86" s="22"/>
      <c r="EX86" s="22"/>
      <c r="EY86" s="22"/>
      <c r="EZ86" s="23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3"/>
      <c r="GT86" s="22"/>
      <c r="GU86" s="22"/>
      <c r="GV86" s="22"/>
      <c r="GW86" s="22"/>
      <c r="GX86" s="22"/>
      <c r="GY86" s="23"/>
      <c r="GZ86" s="22"/>
      <c r="HA86" s="22"/>
      <c r="HB86" s="22"/>
      <c r="HC86" s="22"/>
      <c r="HD86" s="23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3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3"/>
      <c r="IU86" s="22"/>
      <c r="IV86" s="22"/>
      <c r="IW86" s="22"/>
      <c r="IX86" s="22"/>
      <c r="IY86" s="22"/>
      <c r="IZ86" s="22"/>
      <c r="JA86" s="22"/>
      <c r="JB86" s="22"/>
      <c r="JC86" s="23"/>
      <c r="JD86" s="22"/>
      <c r="JE86" s="22"/>
      <c r="JF86" s="22"/>
      <c r="JG86" s="22"/>
      <c r="JH86" s="22"/>
      <c r="JI86" s="22"/>
      <c r="JJ86" s="22"/>
      <c r="JK86" s="23"/>
      <c r="JL86" s="22"/>
      <c r="JM86" s="22"/>
      <c r="JN86" s="22"/>
      <c r="JO86" s="22"/>
      <c r="JP86" s="22"/>
      <c r="JQ86" s="22"/>
      <c r="JR86" s="22"/>
      <c r="JS86" s="22"/>
      <c r="JT86" s="23"/>
      <c r="JU86" s="22"/>
      <c r="JV86" s="22"/>
      <c r="JW86" s="22"/>
      <c r="JX86" s="22"/>
      <c r="JY86" s="22"/>
      <c r="JZ86" s="22"/>
      <c r="KA86" s="23"/>
      <c r="KB86" s="22"/>
      <c r="KC86" s="22"/>
      <c r="KD86" s="22"/>
      <c r="KE86" s="22"/>
      <c r="KF86" s="23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  <c r="KY86" s="22"/>
      <c r="KZ86" s="22"/>
      <c r="LA86" s="22"/>
      <c r="LB86" s="22"/>
      <c r="LC86" s="22"/>
      <c r="LD86" s="23"/>
      <c r="LE86" s="22"/>
      <c r="LF86" s="22"/>
      <c r="LG86" s="22"/>
      <c r="LH86" s="22"/>
      <c r="LI86" s="22"/>
      <c r="LJ86" s="22"/>
      <c r="LK86" s="22"/>
      <c r="LL86" s="22"/>
      <c r="LM86" s="22"/>
      <c r="LN86" s="23"/>
      <c r="LO86" s="22"/>
      <c r="LP86" s="22"/>
      <c r="LQ86" s="22"/>
      <c r="LR86" s="22"/>
      <c r="LS86" s="22"/>
      <c r="LT86" s="22"/>
      <c r="LU86" s="22"/>
      <c r="LV86" s="22"/>
      <c r="LW86" s="22"/>
      <c r="LX86" s="22"/>
      <c r="LY86" s="22"/>
      <c r="LZ86" s="22"/>
      <c r="MA86" s="22"/>
      <c r="MB86" s="22"/>
      <c r="MC86" s="22"/>
      <c r="MD86" s="22"/>
      <c r="ME86" s="22"/>
      <c r="MF86" s="22"/>
      <c r="MG86" s="22"/>
      <c r="MH86" s="22"/>
      <c r="MI86" s="22"/>
      <c r="MJ86" s="22"/>
      <c r="MK86" s="25"/>
      <c r="ML86" s="25"/>
      <c r="MM86" s="22"/>
      <c r="MN86" s="25"/>
      <c r="MO86" s="23"/>
      <c r="MP86" s="23"/>
      <c r="MQ86" s="23"/>
      <c r="MR86" s="23"/>
      <c r="MS86" s="23"/>
      <c r="MT86" s="26"/>
      <c r="MU86" s="22"/>
      <c r="MV86" s="22"/>
      <c r="MW86" s="22"/>
      <c r="MX86" s="22"/>
      <c r="MY86" s="22"/>
      <c r="MZ86" s="22"/>
      <c r="NA86" s="22"/>
      <c r="NB86" s="22"/>
      <c r="NC86" s="22"/>
      <c r="ND86" s="22"/>
      <c r="NE86" s="22"/>
      <c r="NF86" s="22"/>
      <c r="NG86" s="22"/>
      <c r="NH86" s="22"/>
      <c r="NI86" s="22"/>
      <c r="NJ86" s="22"/>
      <c r="NK86" s="22"/>
      <c r="NL86" s="22"/>
      <c r="NM86" s="22"/>
      <c r="NN86" s="22"/>
      <c r="NO86" s="22"/>
      <c r="NP86" s="22"/>
      <c r="NQ86" s="22"/>
      <c r="NR86" s="22"/>
      <c r="NS86" s="22"/>
      <c r="NT86" s="22"/>
      <c r="NU86" s="22"/>
      <c r="NV86" s="22"/>
      <c r="NW86" s="22"/>
      <c r="NX86" s="22"/>
      <c r="NY86" s="22"/>
      <c r="NZ86" s="22"/>
      <c r="OA86" s="22"/>
      <c r="OB86" s="22"/>
      <c r="OC86" s="22"/>
      <c r="OD86" s="22"/>
      <c r="OE86" s="22"/>
      <c r="OF86" s="22"/>
      <c r="OG86" s="22"/>
      <c r="OH86" s="22"/>
      <c r="OI86" s="22"/>
      <c r="OJ86" s="22"/>
      <c r="OK86" s="22"/>
      <c r="OL86" s="22"/>
      <c r="OM86" s="22"/>
      <c r="ON86" s="22"/>
      <c r="OO86" s="22"/>
      <c r="OP86" s="22"/>
      <c r="OQ86" s="22"/>
      <c r="OR86" s="22"/>
      <c r="OS86" s="22"/>
      <c r="OT86" s="22"/>
      <c r="OU86" s="22"/>
      <c r="OV86" s="22"/>
      <c r="OW86" s="22"/>
      <c r="OX86" s="22"/>
      <c r="OY86" s="22"/>
      <c r="OZ86" s="22"/>
      <c r="PA86" s="22"/>
      <c r="PB86" s="22"/>
      <c r="PC86" s="22"/>
      <c r="PD86" s="22"/>
      <c r="PE86" s="22"/>
      <c r="PF86" s="22"/>
      <c r="PG86" s="22"/>
      <c r="PH86" s="22"/>
      <c r="PI86" s="22"/>
      <c r="PJ86" s="22"/>
      <c r="PK86" s="22"/>
      <c r="PL86" s="22"/>
      <c r="PM86" s="22"/>
      <c r="PN86" s="22"/>
      <c r="PO86" s="22"/>
      <c r="PP86" s="22"/>
      <c r="PQ86" s="22"/>
      <c r="PR86" s="22"/>
      <c r="PS86" s="22"/>
      <c r="PT86" s="22"/>
      <c r="PU86" s="22"/>
      <c r="PV86" s="22"/>
      <c r="PW86" s="22"/>
      <c r="PX86" s="22"/>
      <c r="PY86" s="22"/>
      <c r="PZ86" s="22"/>
      <c r="QA86" s="22"/>
      <c r="QB86" s="22"/>
      <c r="QC86" s="22"/>
      <c r="QD86" s="22"/>
      <c r="QE86" s="22"/>
      <c r="QF86" s="22"/>
      <c r="QG86" s="22"/>
      <c r="QH86" s="22"/>
      <c r="QI86" s="22"/>
      <c r="QJ86" s="22"/>
      <c r="QK86" s="22"/>
      <c r="QL86" s="22"/>
      <c r="QM86" s="22"/>
      <c r="QN86" s="22"/>
      <c r="QO86" s="22"/>
      <c r="QP86" s="22"/>
      <c r="QQ86" s="22"/>
      <c r="QR86" s="22"/>
      <c r="QS86" s="22"/>
      <c r="QT86" s="22"/>
      <c r="QU86" s="22"/>
      <c r="QV86" s="22"/>
      <c r="QW86" s="22"/>
      <c r="QX86" s="22"/>
      <c r="QY86" s="22"/>
      <c r="QZ86" s="22"/>
      <c r="RA86" s="22"/>
      <c r="RB86" s="22"/>
      <c r="RC86" s="22"/>
      <c r="RD86" s="22"/>
      <c r="RE86" s="22"/>
      <c r="RF86" s="22"/>
      <c r="RG86" s="22"/>
      <c r="RH86" s="22"/>
      <c r="RI86" s="22"/>
      <c r="RJ86" s="22"/>
      <c r="RK86" s="22"/>
      <c r="RL86" s="22"/>
      <c r="RM86" s="22"/>
      <c r="RN86" s="22"/>
      <c r="RO86" s="22"/>
      <c r="RP86" s="22"/>
      <c r="RQ86" s="22"/>
      <c r="RR86" s="22"/>
      <c r="RS86" s="22"/>
      <c r="RT86" s="22"/>
      <c r="RU86" s="22"/>
      <c r="RV86" s="22"/>
      <c r="RW86" s="22"/>
      <c r="RX86" s="22"/>
      <c r="RY86" s="22"/>
      <c r="RZ86" s="22"/>
      <c r="SA86" s="22"/>
      <c r="SB86" s="22"/>
      <c r="SC86" s="22"/>
      <c r="SD86" s="22"/>
      <c r="SE86" s="22"/>
      <c r="SF86" s="22"/>
      <c r="SG86" s="22"/>
      <c r="SH86" s="22"/>
      <c r="SI86" s="22"/>
      <c r="SJ86" s="22"/>
      <c r="SK86" s="22"/>
      <c r="SL86" s="22"/>
      <c r="SM86" s="22"/>
      <c r="VP86" s="30"/>
      <c r="VQ86" s="30"/>
      <c r="VR86" s="30"/>
      <c r="VS86" s="30"/>
      <c r="VT86" s="30"/>
      <c r="VU86" s="30"/>
      <c r="VV86" s="30"/>
      <c r="VW86" s="30"/>
      <c r="VX86" s="30"/>
      <c r="VY86" s="30"/>
      <c r="VZ86" s="30"/>
      <c r="WA86" s="30"/>
      <c r="WB86" s="30"/>
      <c r="WC86" s="30"/>
      <c r="WD86" s="30"/>
      <c r="WE86" s="30"/>
      <c r="WF86" s="30"/>
      <c r="WG86" s="30"/>
      <c r="WH86" s="30"/>
      <c r="WI86" s="30"/>
      <c r="WJ86" s="30"/>
      <c r="WK86" s="30"/>
      <c r="WL86" s="30"/>
      <c r="WM86" s="30"/>
      <c r="WN86" s="30"/>
      <c r="WO86" s="30"/>
      <c r="WP86" s="30"/>
      <c r="WQ86" s="30"/>
      <c r="WR86" s="30"/>
      <c r="WS86" s="30"/>
      <c r="WT86" s="30"/>
      <c r="WU86" s="30"/>
      <c r="WV86" s="30"/>
      <c r="WW86" s="30"/>
      <c r="WX86" s="30"/>
      <c r="WY86" s="30"/>
      <c r="WZ86" s="30"/>
      <c r="XA86" s="30"/>
      <c r="XB86" s="30"/>
      <c r="XC86" s="30"/>
      <c r="XD86" s="30"/>
      <c r="XE86" s="30"/>
      <c r="XF86" s="30"/>
      <c r="XG86" s="30"/>
      <c r="XH86" s="30"/>
      <c r="XI86" s="30"/>
      <c r="XJ86" s="30"/>
      <c r="XK86" s="30"/>
      <c r="XL86" s="30"/>
      <c r="XM86" s="30"/>
      <c r="XN86" s="30"/>
      <c r="XO86" s="30"/>
      <c r="XP86" s="30"/>
      <c r="XQ86" s="30"/>
      <c r="XR86" s="30"/>
      <c r="XS86" s="30"/>
      <c r="XT86" s="30"/>
      <c r="XU86" s="30"/>
      <c r="XV86" s="30"/>
      <c r="XW86" s="30"/>
      <c r="XX86" s="30"/>
    </row>
    <row r="87" spans="1:696" ht="14.4" thickBot="1" x14ac:dyDescent="0.3">
      <c r="A87" s="7"/>
      <c r="D87" s="6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3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3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3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3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3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3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3"/>
      <c r="EV87" s="22"/>
      <c r="EW87" s="22"/>
      <c r="EX87" s="22"/>
      <c r="EY87" s="22"/>
      <c r="EZ87" s="23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3"/>
      <c r="GT87" s="22"/>
      <c r="GU87" s="22"/>
      <c r="GV87" s="22"/>
      <c r="GW87" s="22"/>
      <c r="GX87" s="22"/>
      <c r="GY87" s="23"/>
      <c r="GZ87" s="22"/>
      <c r="HA87" s="22"/>
      <c r="HB87" s="22"/>
      <c r="HC87" s="22"/>
      <c r="HD87" s="23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3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3"/>
      <c r="IU87" s="22"/>
      <c r="IV87" s="22"/>
      <c r="IW87" s="22"/>
      <c r="IX87" s="22"/>
      <c r="IY87" s="22"/>
      <c r="IZ87" s="22"/>
      <c r="JA87" s="22"/>
      <c r="JB87" s="22"/>
      <c r="JC87" s="23"/>
      <c r="JD87" s="22"/>
      <c r="JE87" s="22"/>
      <c r="JF87" s="22"/>
      <c r="JG87" s="22"/>
      <c r="JH87" s="22"/>
      <c r="JI87" s="22"/>
      <c r="JJ87" s="22"/>
      <c r="JK87" s="23"/>
      <c r="JL87" s="22"/>
      <c r="JM87" s="22"/>
      <c r="JN87" s="22"/>
      <c r="JO87" s="22"/>
      <c r="JP87" s="22"/>
      <c r="JQ87" s="22"/>
      <c r="JR87" s="22"/>
      <c r="JS87" s="22"/>
      <c r="JT87" s="23"/>
      <c r="JU87" s="22"/>
      <c r="JV87" s="22"/>
      <c r="JW87" s="22"/>
      <c r="JX87" s="22"/>
      <c r="JY87" s="22"/>
      <c r="JZ87" s="22"/>
      <c r="KA87" s="23"/>
      <c r="KB87" s="22"/>
      <c r="KC87" s="22"/>
      <c r="KD87" s="22"/>
      <c r="KE87" s="22"/>
      <c r="KF87" s="23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  <c r="KY87" s="22"/>
      <c r="KZ87" s="22"/>
      <c r="LA87" s="22"/>
      <c r="LB87" s="22"/>
      <c r="LC87" s="22"/>
      <c r="LD87" s="23"/>
      <c r="LE87" s="22"/>
      <c r="LF87" s="22"/>
      <c r="LG87" s="22"/>
      <c r="LH87" s="22"/>
      <c r="LI87" s="22"/>
      <c r="LJ87" s="22"/>
      <c r="LK87" s="22"/>
      <c r="LL87" s="22"/>
      <c r="LM87" s="22"/>
      <c r="LN87" s="23"/>
      <c r="LO87" s="22"/>
      <c r="LP87" s="22"/>
      <c r="LQ87" s="22"/>
      <c r="LR87" s="22"/>
      <c r="LS87" s="22"/>
      <c r="LT87" s="22"/>
      <c r="LU87" s="22"/>
      <c r="LV87" s="22"/>
      <c r="LW87" s="22"/>
      <c r="LX87" s="22"/>
      <c r="LY87" s="22"/>
      <c r="LZ87" s="22"/>
      <c r="MA87" s="22"/>
      <c r="MB87" s="22"/>
      <c r="MC87" s="22"/>
      <c r="MD87" s="22"/>
      <c r="ME87" s="22"/>
      <c r="MF87" s="22"/>
      <c r="MG87" s="22"/>
      <c r="MH87" s="22"/>
      <c r="MI87" s="22"/>
      <c r="MJ87" s="22"/>
      <c r="MK87" s="25"/>
      <c r="ML87" s="25"/>
      <c r="MM87" s="22"/>
      <c r="MN87" s="25"/>
      <c r="MO87" s="23"/>
      <c r="MP87" s="23"/>
      <c r="MQ87" s="23"/>
      <c r="MR87" s="23"/>
      <c r="MS87" s="23"/>
      <c r="MT87" s="26"/>
      <c r="MU87" s="22"/>
      <c r="MV87" s="22"/>
      <c r="MW87" s="22"/>
      <c r="MX87" s="22"/>
      <c r="MY87" s="22"/>
      <c r="MZ87" s="22"/>
      <c r="NA87" s="22"/>
      <c r="NB87" s="22"/>
      <c r="NC87" s="22"/>
      <c r="ND87" s="22"/>
      <c r="NE87" s="22"/>
      <c r="NF87" s="22"/>
      <c r="NG87" s="22"/>
      <c r="NH87" s="22"/>
      <c r="NI87" s="22"/>
      <c r="NJ87" s="22"/>
      <c r="NK87" s="22"/>
      <c r="NL87" s="22"/>
      <c r="NM87" s="22"/>
      <c r="NN87" s="22"/>
      <c r="NO87" s="22"/>
      <c r="NP87" s="22"/>
      <c r="NQ87" s="22"/>
      <c r="NR87" s="22"/>
      <c r="NS87" s="22"/>
      <c r="NT87" s="22"/>
      <c r="NU87" s="22"/>
      <c r="NV87" s="22"/>
      <c r="NW87" s="22"/>
      <c r="NX87" s="22"/>
      <c r="NY87" s="22"/>
      <c r="NZ87" s="22"/>
      <c r="OA87" s="22"/>
      <c r="OB87" s="22"/>
      <c r="OC87" s="22"/>
      <c r="OD87" s="22"/>
      <c r="OE87" s="22"/>
      <c r="OF87" s="22"/>
      <c r="OG87" s="22"/>
      <c r="OH87" s="22"/>
      <c r="OI87" s="22"/>
      <c r="OJ87" s="22"/>
      <c r="OK87" s="22"/>
      <c r="OL87" s="22"/>
      <c r="OM87" s="22"/>
      <c r="ON87" s="22"/>
      <c r="OO87" s="22"/>
      <c r="OP87" s="22"/>
      <c r="OQ87" s="22"/>
      <c r="OR87" s="22"/>
      <c r="OS87" s="22"/>
      <c r="OT87" s="22"/>
      <c r="OU87" s="22"/>
      <c r="OV87" s="22"/>
      <c r="OW87" s="22"/>
      <c r="OX87" s="22"/>
      <c r="OY87" s="22"/>
      <c r="OZ87" s="22"/>
      <c r="PA87" s="22"/>
      <c r="PB87" s="22"/>
      <c r="PC87" s="22"/>
      <c r="PD87" s="22"/>
      <c r="PE87" s="22"/>
      <c r="PF87" s="22"/>
      <c r="PG87" s="22"/>
      <c r="PH87" s="22"/>
      <c r="PI87" s="22"/>
      <c r="PJ87" s="22"/>
      <c r="PK87" s="22"/>
      <c r="PL87" s="22"/>
      <c r="PM87" s="22"/>
      <c r="PN87" s="22"/>
      <c r="PO87" s="22"/>
      <c r="PP87" s="22"/>
      <c r="PQ87" s="22"/>
      <c r="PR87" s="22"/>
      <c r="PS87" s="22"/>
      <c r="PT87" s="22"/>
      <c r="PU87" s="22"/>
      <c r="PV87" s="22"/>
      <c r="PW87" s="22"/>
      <c r="PX87" s="22"/>
      <c r="PY87" s="22"/>
      <c r="PZ87" s="22"/>
      <c r="QA87" s="22"/>
      <c r="QB87" s="22"/>
      <c r="QC87" s="22"/>
      <c r="QD87" s="22"/>
      <c r="QE87" s="22"/>
      <c r="QF87" s="22"/>
      <c r="QG87" s="22"/>
      <c r="QH87" s="22"/>
      <c r="QI87" s="22"/>
      <c r="QJ87" s="22"/>
      <c r="QK87" s="22"/>
      <c r="QL87" s="22"/>
      <c r="QM87" s="22"/>
      <c r="QN87" s="22"/>
      <c r="QO87" s="22"/>
      <c r="QP87" s="22"/>
      <c r="QQ87" s="22"/>
      <c r="QR87" s="22"/>
      <c r="QS87" s="22"/>
      <c r="QT87" s="22"/>
      <c r="QU87" s="22"/>
      <c r="QV87" s="22"/>
      <c r="QW87" s="22"/>
      <c r="QX87" s="22"/>
      <c r="QY87" s="22"/>
      <c r="QZ87" s="22"/>
      <c r="RA87" s="22"/>
      <c r="RB87" s="22"/>
      <c r="RC87" s="22"/>
      <c r="RD87" s="22"/>
      <c r="RE87" s="22"/>
      <c r="RF87" s="22"/>
      <c r="RG87" s="22"/>
      <c r="RH87" s="22"/>
      <c r="RI87" s="22"/>
      <c r="RJ87" s="22"/>
      <c r="RK87" s="22"/>
      <c r="RL87" s="22"/>
      <c r="RM87" s="22"/>
      <c r="RN87" s="22"/>
      <c r="RO87" s="22"/>
      <c r="RP87" s="22"/>
      <c r="RQ87" s="22"/>
      <c r="RR87" s="22"/>
      <c r="RS87" s="22"/>
      <c r="RT87" s="22"/>
      <c r="RU87" s="22"/>
      <c r="RV87" s="22"/>
      <c r="RW87" s="22"/>
      <c r="RX87" s="22"/>
      <c r="RY87" s="22"/>
      <c r="RZ87" s="22"/>
      <c r="SA87" s="22"/>
      <c r="SB87" s="22"/>
      <c r="SC87" s="22"/>
      <c r="SD87" s="22"/>
      <c r="SE87" s="22"/>
      <c r="SF87" s="22"/>
      <c r="SG87" s="22"/>
      <c r="SH87" s="22"/>
      <c r="SI87" s="22"/>
      <c r="SJ87" s="22"/>
      <c r="SK87" s="22"/>
      <c r="SL87" s="22"/>
      <c r="SM87" s="22"/>
      <c r="VP87" s="30"/>
      <c r="VQ87" s="30"/>
      <c r="VR87" s="30"/>
      <c r="VS87" s="30"/>
      <c r="VT87" s="30"/>
      <c r="VU87" s="30"/>
      <c r="VV87" s="30"/>
      <c r="VW87" s="30"/>
      <c r="VX87" s="30"/>
      <c r="VY87" s="30"/>
      <c r="VZ87" s="30"/>
      <c r="WA87" s="30"/>
      <c r="WB87" s="30"/>
      <c r="WC87" s="30"/>
      <c r="WD87" s="30"/>
      <c r="WE87" s="30"/>
      <c r="WF87" s="30"/>
      <c r="WG87" s="30"/>
      <c r="WH87" s="30"/>
      <c r="WI87" s="30"/>
      <c r="WJ87" s="30"/>
      <c r="WK87" s="30"/>
      <c r="WL87" s="30"/>
      <c r="WM87" s="30"/>
      <c r="WN87" s="30"/>
      <c r="WO87" s="30"/>
      <c r="WP87" s="30"/>
      <c r="WQ87" s="30"/>
      <c r="WR87" s="30"/>
      <c r="WS87" s="30"/>
      <c r="WT87" s="30"/>
      <c r="WU87" s="30"/>
      <c r="WV87" s="30"/>
      <c r="WW87" s="30"/>
      <c r="WX87" s="30"/>
      <c r="WY87" s="30"/>
      <c r="WZ87" s="30"/>
      <c r="XA87" s="30"/>
      <c r="XB87" s="30"/>
      <c r="XC87" s="30"/>
      <c r="XD87" s="30"/>
      <c r="XE87" s="30"/>
      <c r="XF87" s="30"/>
      <c r="XG87" s="30"/>
      <c r="XH87" s="30"/>
      <c r="XI87" s="30"/>
      <c r="XJ87" s="30"/>
      <c r="XK87" s="30"/>
      <c r="XL87" s="30"/>
      <c r="XM87" s="30"/>
      <c r="XN87" s="30"/>
      <c r="XO87" s="30"/>
      <c r="XP87" s="30"/>
      <c r="XQ87" s="30"/>
      <c r="XR87" s="30"/>
      <c r="XS87" s="30"/>
      <c r="XT87" s="30"/>
      <c r="XU87" s="30"/>
      <c r="XV87" s="30"/>
      <c r="XW87" s="30"/>
      <c r="XX87" s="30"/>
      <c r="YT87" s="31"/>
      <c r="ZG87" s="31"/>
      <c r="ZR87" s="10"/>
      <c r="ZS87" s="31"/>
      <c r="ZT87" s="31"/>
    </row>
    <row r="88" spans="1:696" ht="14.4" thickBot="1" x14ac:dyDescent="0.3">
      <c r="A88" s="7"/>
      <c r="D88" s="6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3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3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3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3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3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3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3"/>
      <c r="EV88" s="22"/>
      <c r="EW88" s="22"/>
      <c r="EX88" s="22"/>
      <c r="EY88" s="22"/>
      <c r="EZ88" s="23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3"/>
      <c r="GT88" s="22"/>
      <c r="GU88" s="22"/>
      <c r="GV88" s="22"/>
      <c r="GW88" s="22"/>
      <c r="GX88" s="22"/>
      <c r="GY88" s="23"/>
      <c r="GZ88" s="22"/>
      <c r="HA88" s="22"/>
      <c r="HB88" s="22"/>
      <c r="HC88" s="22"/>
      <c r="HD88" s="23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3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3"/>
      <c r="IU88" s="22"/>
      <c r="IV88" s="22"/>
      <c r="IW88" s="22"/>
      <c r="IX88" s="22"/>
      <c r="IY88" s="22"/>
      <c r="IZ88" s="22"/>
      <c r="JA88" s="22"/>
      <c r="JB88" s="22"/>
      <c r="JC88" s="23"/>
      <c r="JD88" s="22"/>
      <c r="JE88" s="22"/>
      <c r="JF88" s="22"/>
      <c r="JG88" s="22"/>
      <c r="JH88" s="22"/>
      <c r="JI88" s="22"/>
      <c r="JJ88" s="22"/>
      <c r="JK88" s="23"/>
      <c r="JL88" s="22"/>
      <c r="JM88" s="22"/>
      <c r="JN88" s="22"/>
      <c r="JO88" s="22"/>
      <c r="JP88" s="22"/>
      <c r="JQ88" s="22"/>
      <c r="JR88" s="22"/>
      <c r="JS88" s="22"/>
      <c r="JT88" s="23"/>
      <c r="JU88" s="22"/>
      <c r="JV88" s="22"/>
      <c r="JW88" s="22"/>
      <c r="JX88" s="22"/>
      <c r="JY88" s="22"/>
      <c r="JZ88" s="22"/>
      <c r="KA88" s="23"/>
      <c r="KB88" s="22"/>
      <c r="KC88" s="22"/>
      <c r="KD88" s="22"/>
      <c r="KE88" s="22"/>
      <c r="KF88" s="23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  <c r="KY88" s="22"/>
      <c r="KZ88" s="22"/>
      <c r="LA88" s="22"/>
      <c r="LB88" s="22"/>
      <c r="LC88" s="22"/>
      <c r="LD88" s="23"/>
      <c r="LE88" s="22"/>
      <c r="LF88" s="22"/>
      <c r="LG88" s="22"/>
      <c r="LH88" s="22"/>
      <c r="LI88" s="22"/>
      <c r="LJ88" s="22"/>
      <c r="LK88" s="22"/>
      <c r="LL88" s="22"/>
      <c r="LM88" s="22"/>
      <c r="LN88" s="23"/>
      <c r="LO88" s="22"/>
      <c r="LP88" s="22"/>
      <c r="LQ88" s="22"/>
      <c r="LR88" s="22"/>
      <c r="LS88" s="22"/>
      <c r="LT88" s="22"/>
      <c r="LU88" s="22"/>
      <c r="LV88" s="22"/>
      <c r="LW88" s="22"/>
      <c r="LX88" s="22"/>
      <c r="LY88" s="22"/>
      <c r="LZ88" s="22"/>
      <c r="MA88" s="22"/>
      <c r="MB88" s="22"/>
      <c r="MC88" s="22"/>
      <c r="MD88" s="22"/>
      <c r="ME88" s="22"/>
      <c r="MF88" s="22"/>
      <c r="MG88" s="22"/>
      <c r="MH88" s="22"/>
      <c r="MI88" s="22"/>
      <c r="MJ88" s="22"/>
      <c r="MK88" s="25"/>
      <c r="ML88" s="25"/>
      <c r="MM88" s="22"/>
      <c r="MN88" s="25"/>
      <c r="MO88" s="23"/>
      <c r="MP88" s="23"/>
      <c r="MQ88" s="23"/>
      <c r="MR88" s="23"/>
      <c r="MS88" s="23"/>
      <c r="MT88" s="26"/>
      <c r="MU88" s="22"/>
      <c r="MV88" s="22"/>
      <c r="MW88" s="22"/>
      <c r="MX88" s="22"/>
      <c r="MY88" s="22"/>
      <c r="MZ88" s="22"/>
      <c r="NA88" s="22"/>
      <c r="NB88" s="22"/>
      <c r="NC88" s="22"/>
      <c r="ND88" s="22"/>
      <c r="NE88" s="22"/>
      <c r="NF88" s="22"/>
      <c r="NG88" s="22"/>
      <c r="NH88" s="22"/>
      <c r="NI88" s="22"/>
      <c r="NJ88" s="22"/>
      <c r="NK88" s="22"/>
      <c r="NL88" s="22"/>
      <c r="NM88" s="22"/>
      <c r="NN88" s="22"/>
      <c r="NO88" s="22"/>
      <c r="NP88" s="22"/>
      <c r="NQ88" s="22"/>
      <c r="NR88" s="22"/>
      <c r="NS88" s="22"/>
      <c r="NT88" s="22"/>
      <c r="NU88" s="22"/>
      <c r="NV88" s="22"/>
      <c r="NW88" s="22"/>
      <c r="NX88" s="22"/>
      <c r="NY88" s="22"/>
      <c r="NZ88" s="22"/>
      <c r="OA88" s="22"/>
      <c r="OB88" s="22"/>
      <c r="OC88" s="22"/>
      <c r="OD88" s="22"/>
      <c r="OE88" s="22"/>
      <c r="OF88" s="22"/>
      <c r="OG88" s="22"/>
      <c r="OH88" s="22"/>
      <c r="OI88" s="22"/>
      <c r="OJ88" s="22"/>
      <c r="OK88" s="22"/>
      <c r="OL88" s="22"/>
      <c r="OM88" s="22"/>
      <c r="ON88" s="22"/>
      <c r="OO88" s="22"/>
      <c r="OP88" s="22"/>
      <c r="OQ88" s="22"/>
      <c r="OR88" s="22"/>
      <c r="OS88" s="22"/>
      <c r="OT88" s="22"/>
      <c r="OU88" s="22"/>
      <c r="OV88" s="22"/>
      <c r="OW88" s="22"/>
      <c r="OX88" s="22"/>
      <c r="OY88" s="22"/>
      <c r="OZ88" s="22"/>
      <c r="PA88" s="22"/>
      <c r="PB88" s="22"/>
      <c r="PC88" s="22"/>
      <c r="PD88" s="22"/>
      <c r="PE88" s="22"/>
      <c r="PF88" s="22"/>
      <c r="PG88" s="22"/>
      <c r="PH88" s="22"/>
      <c r="PI88" s="22"/>
      <c r="PJ88" s="22"/>
      <c r="PK88" s="22"/>
      <c r="PL88" s="22"/>
      <c r="PM88" s="22"/>
      <c r="PN88" s="22"/>
      <c r="PO88" s="22"/>
      <c r="PP88" s="22"/>
      <c r="PQ88" s="22"/>
      <c r="PR88" s="22"/>
      <c r="PS88" s="22"/>
      <c r="PT88" s="22"/>
      <c r="PU88" s="22"/>
      <c r="PV88" s="22"/>
      <c r="PW88" s="22"/>
      <c r="PX88" s="22"/>
      <c r="PY88" s="22"/>
      <c r="PZ88" s="22"/>
      <c r="QA88" s="22"/>
      <c r="QB88" s="22"/>
      <c r="QC88" s="22"/>
      <c r="QD88" s="22"/>
      <c r="QE88" s="22"/>
      <c r="QF88" s="22"/>
      <c r="QG88" s="22"/>
      <c r="QH88" s="22"/>
      <c r="QI88" s="22"/>
      <c r="QJ88" s="22"/>
      <c r="QK88" s="22"/>
      <c r="QL88" s="22"/>
      <c r="QM88" s="22"/>
      <c r="QN88" s="22"/>
      <c r="QO88" s="22"/>
      <c r="QP88" s="22"/>
      <c r="QQ88" s="22"/>
      <c r="QR88" s="22"/>
      <c r="QS88" s="22"/>
      <c r="QT88" s="22"/>
      <c r="QU88" s="22"/>
      <c r="QV88" s="22"/>
      <c r="QW88" s="22"/>
      <c r="QX88" s="22"/>
      <c r="QY88" s="22"/>
      <c r="QZ88" s="22"/>
      <c r="RA88" s="22"/>
      <c r="RB88" s="22"/>
      <c r="RC88" s="22"/>
      <c r="RD88" s="22"/>
      <c r="RE88" s="22"/>
      <c r="RF88" s="22"/>
      <c r="RG88" s="22"/>
      <c r="RH88" s="22"/>
      <c r="RI88" s="22"/>
      <c r="RJ88" s="22"/>
      <c r="RK88" s="22"/>
      <c r="RL88" s="22"/>
      <c r="RM88" s="22"/>
      <c r="RN88" s="22"/>
      <c r="RO88" s="22"/>
      <c r="RP88" s="22"/>
      <c r="RQ88" s="22"/>
      <c r="RR88" s="22"/>
      <c r="RS88" s="22"/>
      <c r="RT88" s="22"/>
      <c r="RU88" s="22"/>
      <c r="RV88" s="22"/>
      <c r="RW88" s="22"/>
      <c r="RX88" s="22"/>
      <c r="RY88" s="22"/>
      <c r="RZ88" s="22"/>
      <c r="SA88" s="22"/>
      <c r="SB88" s="22"/>
      <c r="SC88" s="22"/>
      <c r="SD88" s="22"/>
      <c r="SE88" s="22"/>
      <c r="SF88" s="22"/>
      <c r="SG88" s="22"/>
      <c r="SH88" s="22"/>
      <c r="SI88" s="22"/>
      <c r="SJ88" s="22"/>
      <c r="SK88" s="22"/>
      <c r="SL88" s="22"/>
      <c r="SM88" s="22"/>
      <c r="VP88" s="30"/>
      <c r="VQ88" s="30"/>
      <c r="VR88" s="30"/>
      <c r="VS88" s="30"/>
      <c r="VT88" s="30"/>
      <c r="VU88" s="30"/>
      <c r="VV88" s="30"/>
      <c r="VW88" s="30"/>
      <c r="VX88" s="30"/>
      <c r="VY88" s="30"/>
      <c r="VZ88" s="30"/>
      <c r="WA88" s="30"/>
      <c r="WB88" s="30"/>
      <c r="WC88" s="30"/>
      <c r="WD88" s="30"/>
      <c r="WE88" s="30"/>
      <c r="WF88" s="30"/>
      <c r="WG88" s="30"/>
      <c r="WH88" s="30"/>
      <c r="WI88" s="30"/>
      <c r="WJ88" s="30"/>
      <c r="WK88" s="30"/>
      <c r="WL88" s="30"/>
      <c r="WM88" s="30"/>
      <c r="WN88" s="30"/>
      <c r="WO88" s="30"/>
      <c r="WP88" s="30"/>
      <c r="WQ88" s="30"/>
      <c r="WR88" s="30"/>
      <c r="WS88" s="30"/>
      <c r="WT88" s="30"/>
      <c r="WU88" s="30"/>
      <c r="WV88" s="30"/>
      <c r="WW88" s="30"/>
      <c r="WX88" s="30"/>
      <c r="WY88" s="30"/>
      <c r="WZ88" s="30"/>
      <c r="XA88" s="30"/>
      <c r="XB88" s="30"/>
      <c r="XC88" s="30"/>
      <c r="XD88" s="30"/>
      <c r="XE88" s="30"/>
      <c r="XF88" s="30"/>
      <c r="XG88" s="30"/>
      <c r="XH88" s="30"/>
      <c r="XI88" s="30"/>
      <c r="XJ88" s="30"/>
      <c r="XK88" s="30"/>
      <c r="XL88" s="30"/>
      <c r="XM88" s="30"/>
      <c r="XN88" s="30"/>
      <c r="XO88" s="30"/>
      <c r="XP88" s="30"/>
      <c r="XQ88" s="30"/>
      <c r="XR88" s="30"/>
      <c r="XS88" s="30"/>
      <c r="XT88" s="30"/>
      <c r="XU88" s="30"/>
      <c r="XV88" s="30"/>
      <c r="XW88" s="30"/>
      <c r="XX88" s="30"/>
    </row>
    <row r="89" spans="1:696" ht="14.4" thickBot="1" x14ac:dyDescent="0.3">
      <c r="A89" s="7"/>
      <c r="D89" s="6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3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3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3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3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3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3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3"/>
      <c r="EV89" s="22"/>
      <c r="EW89" s="22"/>
      <c r="EX89" s="22"/>
      <c r="EY89" s="22"/>
      <c r="EZ89" s="23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3"/>
      <c r="GT89" s="22"/>
      <c r="GU89" s="22"/>
      <c r="GV89" s="22"/>
      <c r="GW89" s="22"/>
      <c r="GX89" s="22"/>
      <c r="GY89" s="23"/>
      <c r="GZ89" s="22"/>
      <c r="HA89" s="22"/>
      <c r="HB89" s="22"/>
      <c r="HC89" s="22"/>
      <c r="HD89" s="23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3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3"/>
      <c r="IU89" s="22"/>
      <c r="IV89" s="22"/>
      <c r="IW89" s="22"/>
      <c r="IX89" s="22"/>
      <c r="IY89" s="22"/>
      <c r="IZ89" s="22"/>
      <c r="JA89" s="22"/>
      <c r="JB89" s="22"/>
      <c r="JC89" s="23"/>
      <c r="JD89" s="22"/>
      <c r="JE89" s="22"/>
      <c r="JF89" s="22"/>
      <c r="JG89" s="22"/>
      <c r="JH89" s="22"/>
      <c r="JI89" s="22"/>
      <c r="JJ89" s="22"/>
      <c r="JK89" s="23"/>
      <c r="JL89" s="22"/>
      <c r="JM89" s="22"/>
      <c r="JN89" s="22"/>
      <c r="JO89" s="22"/>
      <c r="JP89" s="22"/>
      <c r="JQ89" s="22"/>
      <c r="JR89" s="22"/>
      <c r="JS89" s="22"/>
      <c r="JT89" s="23"/>
      <c r="JU89" s="22"/>
      <c r="JV89" s="22"/>
      <c r="JW89" s="22"/>
      <c r="JX89" s="22"/>
      <c r="JY89" s="22"/>
      <c r="JZ89" s="22"/>
      <c r="KA89" s="23"/>
      <c r="KB89" s="22"/>
      <c r="KC89" s="22"/>
      <c r="KD89" s="22"/>
      <c r="KE89" s="22"/>
      <c r="KF89" s="23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  <c r="KY89" s="22"/>
      <c r="KZ89" s="22"/>
      <c r="LA89" s="22"/>
      <c r="LB89" s="22"/>
      <c r="LC89" s="22"/>
      <c r="LD89" s="23"/>
      <c r="LE89" s="22"/>
      <c r="LF89" s="22"/>
      <c r="LG89" s="22"/>
      <c r="LH89" s="22"/>
      <c r="LI89" s="22"/>
      <c r="LJ89" s="22"/>
      <c r="LK89" s="22"/>
      <c r="LL89" s="22"/>
      <c r="LM89" s="22"/>
      <c r="LN89" s="23"/>
      <c r="LO89" s="22"/>
      <c r="LP89" s="22"/>
      <c r="LQ89" s="22"/>
      <c r="LR89" s="22"/>
      <c r="LS89" s="22"/>
      <c r="LT89" s="22"/>
      <c r="LU89" s="22"/>
      <c r="LV89" s="22"/>
      <c r="LW89" s="22"/>
      <c r="LX89" s="22"/>
      <c r="LY89" s="22"/>
      <c r="LZ89" s="22"/>
      <c r="MA89" s="22"/>
      <c r="MB89" s="22"/>
      <c r="MC89" s="22"/>
      <c r="MD89" s="22"/>
      <c r="ME89" s="22"/>
      <c r="MF89" s="22"/>
      <c r="MG89" s="22"/>
      <c r="MH89" s="22"/>
      <c r="MI89" s="22"/>
      <c r="MJ89" s="22"/>
      <c r="MK89" s="25"/>
      <c r="ML89" s="25"/>
      <c r="MM89" s="22"/>
      <c r="MN89" s="25"/>
      <c r="MO89" s="23"/>
      <c r="MP89" s="23"/>
      <c r="MQ89" s="23"/>
      <c r="MR89" s="23"/>
      <c r="MS89" s="23"/>
      <c r="MT89" s="26"/>
      <c r="MU89" s="22"/>
      <c r="MV89" s="22"/>
      <c r="MW89" s="22"/>
      <c r="MX89" s="22"/>
      <c r="MY89" s="22"/>
      <c r="MZ89" s="22"/>
      <c r="NA89" s="22"/>
      <c r="NB89" s="22"/>
      <c r="NC89" s="22"/>
      <c r="ND89" s="22"/>
      <c r="NE89" s="22"/>
      <c r="NF89" s="22"/>
      <c r="NG89" s="22"/>
      <c r="NH89" s="22"/>
      <c r="NI89" s="22"/>
      <c r="NJ89" s="22"/>
      <c r="NK89" s="22"/>
      <c r="NL89" s="22"/>
      <c r="NM89" s="22"/>
      <c r="NN89" s="22"/>
      <c r="NO89" s="22"/>
      <c r="NP89" s="22"/>
      <c r="NQ89" s="22"/>
      <c r="NR89" s="22"/>
      <c r="NS89" s="22"/>
      <c r="NT89" s="22"/>
      <c r="NU89" s="22"/>
      <c r="NV89" s="22"/>
      <c r="NW89" s="22"/>
      <c r="NX89" s="22"/>
      <c r="NY89" s="22"/>
      <c r="NZ89" s="22"/>
      <c r="OA89" s="22"/>
      <c r="OB89" s="22"/>
      <c r="OC89" s="22"/>
      <c r="OD89" s="22"/>
      <c r="OE89" s="22"/>
      <c r="OF89" s="22"/>
      <c r="OG89" s="22"/>
      <c r="OH89" s="22"/>
      <c r="OI89" s="22"/>
      <c r="OJ89" s="22"/>
      <c r="OK89" s="22"/>
      <c r="OL89" s="22"/>
      <c r="OM89" s="22"/>
      <c r="ON89" s="22"/>
      <c r="OO89" s="22"/>
      <c r="OP89" s="22"/>
      <c r="OQ89" s="22"/>
      <c r="OR89" s="22"/>
      <c r="OS89" s="22"/>
      <c r="OT89" s="22"/>
      <c r="OU89" s="22"/>
      <c r="OV89" s="22"/>
      <c r="OW89" s="22"/>
      <c r="OX89" s="22"/>
      <c r="OY89" s="22"/>
      <c r="OZ89" s="22"/>
      <c r="PA89" s="22"/>
      <c r="PB89" s="22"/>
      <c r="PC89" s="22"/>
      <c r="PD89" s="22"/>
      <c r="PE89" s="22"/>
      <c r="PF89" s="22"/>
      <c r="PG89" s="22"/>
      <c r="PH89" s="22"/>
      <c r="PI89" s="22"/>
      <c r="PJ89" s="22"/>
      <c r="PK89" s="22"/>
      <c r="PL89" s="22"/>
      <c r="PM89" s="22"/>
      <c r="PN89" s="22"/>
      <c r="PO89" s="22"/>
      <c r="PP89" s="22"/>
      <c r="PQ89" s="22"/>
      <c r="PR89" s="22"/>
      <c r="PS89" s="22"/>
      <c r="PT89" s="22"/>
      <c r="PU89" s="22"/>
      <c r="PV89" s="22"/>
      <c r="PW89" s="22"/>
      <c r="PX89" s="22"/>
      <c r="PY89" s="22"/>
      <c r="PZ89" s="22"/>
      <c r="QA89" s="22"/>
      <c r="QB89" s="22"/>
      <c r="QC89" s="22"/>
      <c r="QD89" s="22"/>
      <c r="QE89" s="22"/>
      <c r="QF89" s="22"/>
      <c r="QG89" s="22"/>
      <c r="QH89" s="22"/>
      <c r="QI89" s="22"/>
      <c r="QJ89" s="22"/>
      <c r="QK89" s="22"/>
      <c r="QL89" s="22"/>
      <c r="QM89" s="22"/>
      <c r="QN89" s="22"/>
      <c r="QO89" s="22"/>
      <c r="QP89" s="22"/>
      <c r="QQ89" s="22"/>
      <c r="QR89" s="22"/>
      <c r="QS89" s="22"/>
      <c r="QT89" s="22"/>
      <c r="QU89" s="22"/>
      <c r="QV89" s="22"/>
      <c r="QW89" s="22"/>
      <c r="QX89" s="22"/>
      <c r="QY89" s="22"/>
      <c r="QZ89" s="22"/>
      <c r="RA89" s="22"/>
      <c r="RB89" s="22"/>
      <c r="RC89" s="22"/>
      <c r="RD89" s="22"/>
      <c r="RE89" s="22"/>
      <c r="RF89" s="22"/>
      <c r="RG89" s="22"/>
      <c r="RH89" s="22"/>
      <c r="RI89" s="22"/>
      <c r="RJ89" s="22"/>
      <c r="RK89" s="22"/>
      <c r="RL89" s="22"/>
      <c r="RM89" s="22"/>
      <c r="RN89" s="22"/>
      <c r="RO89" s="22"/>
      <c r="RP89" s="22"/>
      <c r="RQ89" s="22"/>
      <c r="RR89" s="22"/>
      <c r="RS89" s="22"/>
      <c r="RT89" s="22"/>
      <c r="RU89" s="22"/>
      <c r="RV89" s="22"/>
      <c r="RW89" s="22"/>
      <c r="RX89" s="22"/>
      <c r="RY89" s="22"/>
      <c r="RZ89" s="22"/>
      <c r="SA89" s="22"/>
      <c r="SB89" s="22"/>
      <c r="SC89" s="22"/>
      <c r="SD89" s="22"/>
      <c r="SE89" s="22"/>
      <c r="SF89" s="22"/>
      <c r="SG89" s="22"/>
      <c r="SH89" s="22"/>
      <c r="SI89" s="22"/>
      <c r="SJ89" s="22"/>
      <c r="SK89" s="22"/>
      <c r="SL89" s="22"/>
      <c r="SM89" s="22"/>
      <c r="VP89" s="30"/>
      <c r="VQ89" s="30"/>
      <c r="VR89" s="30"/>
      <c r="VS89" s="30"/>
      <c r="VT89" s="30"/>
      <c r="VU89" s="30"/>
      <c r="VV89" s="30"/>
      <c r="VW89" s="30"/>
      <c r="VX89" s="30"/>
      <c r="VY89" s="30"/>
      <c r="VZ89" s="30"/>
      <c r="WA89" s="30"/>
      <c r="WB89" s="30"/>
      <c r="WC89" s="30"/>
      <c r="WD89" s="30"/>
      <c r="WE89" s="30"/>
      <c r="WF89" s="30"/>
      <c r="WG89" s="30"/>
      <c r="WH89" s="30"/>
      <c r="WI89" s="30"/>
      <c r="WJ89" s="30"/>
      <c r="WK89" s="30"/>
      <c r="WL89" s="30"/>
      <c r="WM89" s="30"/>
      <c r="WN89" s="30"/>
      <c r="WO89" s="30"/>
      <c r="WP89" s="30"/>
      <c r="WQ89" s="30"/>
      <c r="WR89" s="30"/>
      <c r="WS89" s="30"/>
      <c r="WT89" s="30"/>
      <c r="WU89" s="30"/>
      <c r="WV89" s="30"/>
      <c r="WW89" s="30"/>
      <c r="WX89" s="30"/>
      <c r="WY89" s="30"/>
      <c r="WZ89" s="30"/>
      <c r="XA89" s="30"/>
      <c r="XB89" s="30"/>
      <c r="XC89" s="30"/>
      <c r="XD89" s="30"/>
      <c r="XE89" s="30"/>
      <c r="XF89" s="30"/>
      <c r="XG89" s="30"/>
      <c r="XH89" s="30"/>
      <c r="XI89" s="30"/>
      <c r="XJ89" s="30"/>
      <c r="XK89" s="30"/>
      <c r="XL89" s="30"/>
      <c r="XM89" s="30"/>
      <c r="XN89" s="30"/>
      <c r="XO89" s="30"/>
      <c r="XP89" s="30"/>
      <c r="XQ89" s="30"/>
      <c r="XR89" s="30"/>
      <c r="XS89" s="30"/>
      <c r="XT89" s="30"/>
      <c r="XU89" s="30"/>
      <c r="XV89" s="30"/>
      <c r="XW89" s="30"/>
      <c r="XX89" s="30"/>
    </row>
    <row r="90" spans="1:696" ht="14.4" thickBot="1" x14ac:dyDescent="0.3">
      <c r="A90" s="7"/>
      <c r="D90" s="6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3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3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3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3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3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3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3"/>
      <c r="EV90" s="22"/>
      <c r="EW90" s="22"/>
      <c r="EX90" s="22"/>
      <c r="EY90" s="22"/>
      <c r="EZ90" s="23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3"/>
      <c r="GT90" s="22"/>
      <c r="GU90" s="22"/>
      <c r="GV90" s="22"/>
      <c r="GW90" s="22"/>
      <c r="GX90" s="22"/>
      <c r="GY90" s="23"/>
      <c r="GZ90" s="22"/>
      <c r="HA90" s="22"/>
      <c r="HB90" s="22"/>
      <c r="HC90" s="22"/>
      <c r="HD90" s="23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3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3"/>
      <c r="IU90" s="22"/>
      <c r="IV90" s="22"/>
      <c r="IW90" s="22"/>
      <c r="IX90" s="22"/>
      <c r="IY90" s="22"/>
      <c r="IZ90" s="22"/>
      <c r="JA90" s="22"/>
      <c r="JB90" s="22"/>
      <c r="JC90" s="23"/>
      <c r="JD90" s="22"/>
      <c r="JE90" s="22"/>
      <c r="JF90" s="22"/>
      <c r="JG90" s="22"/>
      <c r="JH90" s="22"/>
      <c r="JI90" s="22"/>
      <c r="JJ90" s="22"/>
      <c r="JK90" s="23"/>
      <c r="JL90" s="22"/>
      <c r="JM90" s="22"/>
      <c r="JN90" s="22"/>
      <c r="JO90" s="22"/>
      <c r="JP90" s="22"/>
      <c r="JQ90" s="22"/>
      <c r="JR90" s="22"/>
      <c r="JS90" s="22"/>
      <c r="JT90" s="23"/>
      <c r="JU90" s="22"/>
      <c r="JV90" s="22"/>
      <c r="JW90" s="22"/>
      <c r="JX90" s="22"/>
      <c r="JY90" s="22"/>
      <c r="JZ90" s="22"/>
      <c r="KA90" s="23"/>
      <c r="KB90" s="22"/>
      <c r="KC90" s="22"/>
      <c r="KD90" s="22"/>
      <c r="KE90" s="22"/>
      <c r="KF90" s="23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  <c r="KY90" s="22"/>
      <c r="KZ90" s="22"/>
      <c r="LA90" s="22"/>
      <c r="LB90" s="22"/>
      <c r="LC90" s="22"/>
      <c r="LD90" s="23"/>
      <c r="LE90" s="22"/>
      <c r="LF90" s="22"/>
      <c r="LG90" s="22"/>
      <c r="LH90" s="22"/>
      <c r="LI90" s="22"/>
      <c r="LJ90" s="22"/>
      <c r="LK90" s="22"/>
      <c r="LL90" s="22"/>
      <c r="LM90" s="22"/>
      <c r="LN90" s="23"/>
      <c r="LO90" s="22"/>
      <c r="LP90" s="22"/>
      <c r="LQ90" s="22"/>
      <c r="LR90" s="22"/>
      <c r="LS90" s="22"/>
      <c r="LT90" s="22"/>
      <c r="LU90" s="22"/>
      <c r="LV90" s="22"/>
      <c r="LW90" s="22"/>
      <c r="LX90" s="22"/>
      <c r="LY90" s="22"/>
      <c r="LZ90" s="22"/>
      <c r="MA90" s="22"/>
      <c r="MB90" s="22"/>
      <c r="MC90" s="22"/>
      <c r="MD90" s="22"/>
      <c r="ME90" s="22"/>
      <c r="MF90" s="22"/>
      <c r="MG90" s="22"/>
      <c r="MH90" s="22"/>
      <c r="MI90" s="22"/>
      <c r="MJ90" s="22"/>
      <c r="MK90" s="25"/>
      <c r="ML90" s="25"/>
      <c r="MM90" s="22"/>
      <c r="MN90" s="25"/>
      <c r="MO90" s="23"/>
      <c r="MP90" s="23"/>
      <c r="MQ90" s="23"/>
      <c r="MR90" s="23"/>
      <c r="MS90" s="23"/>
      <c r="MT90" s="26"/>
      <c r="MU90" s="22"/>
      <c r="MV90" s="22"/>
      <c r="MW90" s="22"/>
      <c r="MX90" s="22"/>
      <c r="MY90" s="22"/>
      <c r="MZ90" s="22"/>
      <c r="NA90" s="22"/>
      <c r="NB90" s="22"/>
      <c r="NC90" s="22"/>
      <c r="ND90" s="22"/>
      <c r="NE90" s="22"/>
      <c r="NF90" s="22"/>
      <c r="NG90" s="22"/>
      <c r="NH90" s="22"/>
      <c r="NI90" s="22"/>
      <c r="NJ90" s="22"/>
      <c r="NK90" s="22"/>
      <c r="NL90" s="22"/>
      <c r="NM90" s="22"/>
      <c r="NN90" s="22"/>
      <c r="NO90" s="22"/>
      <c r="NP90" s="22"/>
      <c r="NQ90" s="22"/>
      <c r="NR90" s="22"/>
      <c r="NS90" s="22"/>
      <c r="NT90" s="22"/>
      <c r="NU90" s="22"/>
      <c r="NV90" s="22"/>
      <c r="NW90" s="22"/>
      <c r="NX90" s="22"/>
      <c r="NY90" s="22"/>
      <c r="NZ90" s="22"/>
      <c r="OA90" s="22"/>
      <c r="OB90" s="22"/>
      <c r="OC90" s="22"/>
      <c r="OD90" s="22"/>
      <c r="OE90" s="22"/>
      <c r="OF90" s="22"/>
      <c r="OG90" s="22"/>
      <c r="OH90" s="22"/>
      <c r="OI90" s="22"/>
      <c r="OJ90" s="22"/>
      <c r="OK90" s="22"/>
      <c r="OL90" s="22"/>
      <c r="OM90" s="22"/>
      <c r="ON90" s="22"/>
      <c r="OO90" s="22"/>
      <c r="OP90" s="22"/>
      <c r="OQ90" s="22"/>
      <c r="OR90" s="22"/>
      <c r="OS90" s="22"/>
      <c r="OT90" s="22"/>
      <c r="OU90" s="22"/>
      <c r="OV90" s="22"/>
      <c r="OW90" s="22"/>
      <c r="OX90" s="22"/>
      <c r="OY90" s="22"/>
      <c r="OZ90" s="22"/>
      <c r="PA90" s="22"/>
      <c r="PB90" s="22"/>
      <c r="PC90" s="22"/>
      <c r="PD90" s="22"/>
      <c r="PE90" s="22"/>
      <c r="PF90" s="22"/>
      <c r="PG90" s="22"/>
      <c r="PH90" s="22"/>
      <c r="PI90" s="22"/>
      <c r="PJ90" s="22"/>
      <c r="PK90" s="22"/>
      <c r="PL90" s="22"/>
      <c r="PM90" s="22"/>
      <c r="PN90" s="22"/>
      <c r="PO90" s="22"/>
      <c r="PP90" s="22"/>
      <c r="PQ90" s="22"/>
      <c r="PR90" s="22"/>
      <c r="PS90" s="22"/>
      <c r="PT90" s="22"/>
      <c r="PU90" s="22"/>
      <c r="PV90" s="22"/>
      <c r="PW90" s="22"/>
      <c r="PX90" s="22"/>
      <c r="PY90" s="22"/>
      <c r="PZ90" s="22"/>
      <c r="QA90" s="22"/>
      <c r="QB90" s="22"/>
      <c r="QC90" s="22"/>
      <c r="QD90" s="22"/>
      <c r="QE90" s="22"/>
      <c r="QF90" s="22"/>
      <c r="QG90" s="22"/>
      <c r="QH90" s="22"/>
      <c r="QI90" s="22"/>
      <c r="QJ90" s="22"/>
      <c r="QK90" s="22"/>
      <c r="QL90" s="22"/>
      <c r="QM90" s="22"/>
      <c r="QN90" s="22"/>
      <c r="QO90" s="22"/>
      <c r="QP90" s="22"/>
      <c r="QQ90" s="22"/>
      <c r="QR90" s="22"/>
      <c r="QS90" s="22"/>
      <c r="QT90" s="22"/>
      <c r="QU90" s="22"/>
      <c r="QV90" s="22"/>
      <c r="QW90" s="22"/>
      <c r="QX90" s="22"/>
      <c r="QY90" s="22"/>
      <c r="QZ90" s="22"/>
      <c r="RA90" s="22"/>
      <c r="RB90" s="22"/>
      <c r="RC90" s="22"/>
      <c r="RD90" s="22"/>
      <c r="RE90" s="22"/>
      <c r="RF90" s="22"/>
      <c r="RG90" s="22"/>
      <c r="RH90" s="22"/>
      <c r="RI90" s="22"/>
      <c r="RJ90" s="22"/>
      <c r="RK90" s="22"/>
      <c r="RL90" s="22"/>
      <c r="RM90" s="22"/>
      <c r="RN90" s="22"/>
      <c r="RO90" s="22"/>
      <c r="RP90" s="22"/>
      <c r="RQ90" s="22"/>
      <c r="RR90" s="22"/>
      <c r="RS90" s="22"/>
      <c r="RT90" s="22"/>
      <c r="RU90" s="22"/>
      <c r="RV90" s="22"/>
      <c r="RW90" s="22"/>
      <c r="RX90" s="22"/>
      <c r="RY90" s="22"/>
      <c r="RZ90" s="22"/>
      <c r="SA90" s="22"/>
      <c r="SB90" s="22"/>
      <c r="SC90" s="22"/>
      <c r="SD90" s="22"/>
      <c r="SE90" s="22"/>
      <c r="SF90" s="22"/>
      <c r="SG90" s="22"/>
      <c r="SH90" s="22"/>
      <c r="SI90" s="22"/>
      <c r="SJ90" s="22"/>
      <c r="SK90" s="22"/>
      <c r="SL90" s="22"/>
      <c r="SM90" s="22"/>
      <c r="VP90" s="30"/>
      <c r="VQ90" s="30"/>
      <c r="VR90" s="30"/>
      <c r="VS90" s="30"/>
      <c r="VT90" s="30"/>
      <c r="VU90" s="30"/>
      <c r="VV90" s="30"/>
      <c r="VW90" s="30"/>
      <c r="VX90" s="30"/>
      <c r="VY90" s="30"/>
      <c r="VZ90" s="30"/>
      <c r="WA90" s="30"/>
      <c r="WB90" s="30"/>
      <c r="WC90" s="30"/>
      <c r="WD90" s="30"/>
      <c r="WE90" s="30"/>
      <c r="WF90" s="30"/>
      <c r="WG90" s="30"/>
      <c r="WH90" s="30"/>
      <c r="WI90" s="30"/>
      <c r="WJ90" s="30"/>
      <c r="WK90" s="30"/>
      <c r="WL90" s="30"/>
      <c r="WM90" s="30"/>
      <c r="WN90" s="30"/>
      <c r="WO90" s="30"/>
      <c r="WP90" s="30"/>
      <c r="WQ90" s="30"/>
      <c r="WR90" s="30"/>
      <c r="WS90" s="30"/>
      <c r="WT90" s="30"/>
      <c r="WU90" s="30"/>
      <c r="WV90" s="30"/>
      <c r="WW90" s="30"/>
      <c r="WX90" s="30"/>
      <c r="WY90" s="30"/>
      <c r="WZ90" s="30"/>
      <c r="XA90" s="30"/>
      <c r="XB90" s="30"/>
      <c r="XC90" s="30"/>
      <c r="XD90" s="30"/>
      <c r="XE90" s="30"/>
      <c r="XF90" s="30"/>
      <c r="XG90" s="30"/>
      <c r="XH90" s="30"/>
      <c r="XI90" s="30"/>
      <c r="XJ90" s="30"/>
      <c r="XK90" s="30"/>
      <c r="XL90" s="30"/>
      <c r="XM90" s="30"/>
      <c r="XN90" s="30"/>
      <c r="XO90" s="30"/>
      <c r="XP90" s="30"/>
      <c r="XQ90" s="30"/>
      <c r="XR90" s="30"/>
      <c r="XS90" s="30"/>
      <c r="XT90" s="30"/>
      <c r="XU90" s="30"/>
      <c r="XV90" s="30"/>
      <c r="XW90" s="30"/>
      <c r="XX90" s="30"/>
      <c r="XZ90" s="10"/>
      <c r="YD90" s="10"/>
      <c r="YR90" s="10"/>
      <c r="YT90" s="31"/>
      <c r="ZK90" s="10"/>
    </row>
    <row r="91" spans="1:696" ht="14.4" thickBot="1" x14ac:dyDescent="0.3">
      <c r="A91" s="7"/>
      <c r="D91" s="6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3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3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3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3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3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3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3"/>
      <c r="EV91" s="22"/>
      <c r="EW91" s="22"/>
      <c r="EX91" s="22"/>
      <c r="EY91" s="22"/>
      <c r="EZ91" s="23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3"/>
      <c r="GT91" s="22"/>
      <c r="GU91" s="22"/>
      <c r="GV91" s="22"/>
      <c r="GW91" s="22"/>
      <c r="GX91" s="22"/>
      <c r="GY91" s="23"/>
      <c r="GZ91" s="22"/>
      <c r="HA91" s="22"/>
      <c r="HB91" s="22"/>
      <c r="HC91" s="22"/>
      <c r="HD91" s="23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3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3"/>
      <c r="IU91" s="22"/>
      <c r="IV91" s="22"/>
      <c r="IW91" s="22"/>
      <c r="IX91" s="22"/>
      <c r="IY91" s="22"/>
      <c r="IZ91" s="22"/>
      <c r="JA91" s="22"/>
      <c r="JB91" s="22"/>
      <c r="JC91" s="23"/>
      <c r="JD91" s="22"/>
      <c r="JE91" s="22"/>
      <c r="JF91" s="22"/>
      <c r="JG91" s="22"/>
      <c r="JH91" s="22"/>
      <c r="JI91" s="22"/>
      <c r="JJ91" s="22"/>
      <c r="JK91" s="23"/>
      <c r="JL91" s="22"/>
      <c r="JM91" s="22"/>
      <c r="JN91" s="22"/>
      <c r="JO91" s="22"/>
      <c r="JP91" s="22"/>
      <c r="JQ91" s="22"/>
      <c r="JR91" s="22"/>
      <c r="JS91" s="22"/>
      <c r="JT91" s="23"/>
      <c r="JU91" s="22"/>
      <c r="JV91" s="22"/>
      <c r="JW91" s="22"/>
      <c r="JX91" s="22"/>
      <c r="JY91" s="22"/>
      <c r="JZ91" s="22"/>
      <c r="KA91" s="23"/>
      <c r="KB91" s="22"/>
      <c r="KC91" s="22"/>
      <c r="KD91" s="22"/>
      <c r="KE91" s="22"/>
      <c r="KF91" s="23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  <c r="KY91" s="22"/>
      <c r="KZ91" s="22"/>
      <c r="LA91" s="22"/>
      <c r="LB91" s="22"/>
      <c r="LC91" s="22"/>
      <c r="LD91" s="23"/>
      <c r="LE91" s="22"/>
      <c r="LF91" s="22"/>
      <c r="LG91" s="22"/>
      <c r="LH91" s="22"/>
      <c r="LI91" s="22"/>
      <c r="LJ91" s="22"/>
      <c r="LK91" s="22"/>
      <c r="LL91" s="22"/>
      <c r="LM91" s="22"/>
      <c r="LN91" s="23"/>
      <c r="LO91" s="22"/>
      <c r="LP91" s="22"/>
      <c r="LQ91" s="22"/>
      <c r="LR91" s="22"/>
      <c r="LS91" s="22"/>
      <c r="LT91" s="22"/>
      <c r="LU91" s="22"/>
      <c r="LV91" s="22"/>
      <c r="LW91" s="22"/>
      <c r="LX91" s="22"/>
      <c r="LY91" s="22"/>
      <c r="LZ91" s="22"/>
      <c r="MA91" s="22"/>
      <c r="MB91" s="22"/>
      <c r="MC91" s="22"/>
      <c r="MD91" s="22"/>
      <c r="ME91" s="22"/>
      <c r="MF91" s="22"/>
      <c r="MG91" s="22"/>
      <c r="MH91" s="22"/>
      <c r="MI91" s="22"/>
      <c r="MJ91" s="22"/>
      <c r="MK91" s="25"/>
      <c r="ML91" s="25"/>
      <c r="MM91" s="22"/>
      <c r="MN91" s="25"/>
      <c r="MO91" s="23"/>
      <c r="MP91" s="23"/>
      <c r="MQ91" s="23"/>
      <c r="MR91" s="23"/>
      <c r="MS91" s="23"/>
      <c r="MT91" s="26"/>
      <c r="MU91" s="22"/>
      <c r="MV91" s="22"/>
      <c r="MW91" s="22"/>
      <c r="MX91" s="22"/>
      <c r="MY91" s="22"/>
      <c r="MZ91" s="22"/>
      <c r="NA91" s="22"/>
      <c r="NB91" s="22"/>
      <c r="NC91" s="22"/>
      <c r="ND91" s="22"/>
      <c r="NE91" s="22"/>
      <c r="NF91" s="22"/>
      <c r="NG91" s="22"/>
      <c r="NH91" s="22"/>
      <c r="NI91" s="22"/>
      <c r="NJ91" s="22"/>
      <c r="NK91" s="22"/>
      <c r="NL91" s="22"/>
      <c r="NM91" s="22"/>
      <c r="NN91" s="22"/>
      <c r="NO91" s="22"/>
      <c r="NP91" s="22"/>
      <c r="NQ91" s="22"/>
      <c r="NR91" s="22"/>
      <c r="NS91" s="22"/>
      <c r="NT91" s="22"/>
      <c r="NU91" s="22"/>
      <c r="NV91" s="22"/>
      <c r="NW91" s="22"/>
      <c r="NX91" s="22"/>
      <c r="NY91" s="22"/>
      <c r="NZ91" s="22"/>
      <c r="OA91" s="22"/>
      <c r="OB91" s="22"/>
      <c r="OC91" s="22"/>
      <c r="OD91" s="22"/>
      <c r="OE91" s="22"/>
      <c r="OF91" s="22"/>
      <c r="OG91" s="22"/>
      <c r="OH91" s="22"/>
      <c r="OI91" s="22"/>
      <c r="OJ91" s="22"/>
      <c r="OK91" s="22"/>
      <c r="OL91" s="22"/>
      <c r="OM91" s="22"/>
      <c r="ON91" s="22"/>
      <c r="OO91" s="22"/>
      <c r="OP91" s="22"/>
      <c r="OQ91" s="22"/>
      <c r="OR91" s="22"/>
      <c r="OS91" s="22"/>
      <c r="OT91" s="22"/>
      <c r="OU91" s="22"/>
      <c r="OV91" s="22"/>
      <c r="OW91" s="22"/>
      <c r="OX91" s="22"/>
      <c r="OY91" s="22"/>
      <c r="OZ91" s="22"/>
      <c r="PA91" s="22"/>
      <c r="PB91" s="22"/>
      <c r="PC91" s="22"/>
      <c r="PD91" s="22"/>
      <c r="PE91" s="22"/>
      <c r="PF91" s="22"/>
      <c r="PG91" s="22"/>
      <c r="PH91" s="22"/>
      <c r="PI91" s="22"/>
      <c r="PJ91" s="22"/>
      <c r="PK91" s="22"/>
      <c r="PL91" s="22"/>
      <c r="PM91" s="22"/>
      <c r="PN91" s="22"/>
      <c r="PO91" s="22"/>
      <c r="PP91" s="22"/>
      <c r="PQ91" s="22"/>
      <c r="PR91" s="22"/>
      <c r="PS91" s="22"/>
      <c r="PT91" s="22"/>
      <c r="PU91" s="22"/>
      <c r="PV91" s="22"/>
      <c r="PW91" s="22"/>
      <c r="PX91" s="22"/>
      <c r="PY91" s="22"/>
      <c r="PZ91" s="22"/>
      <c r="QA91" s="22"/>
      <c r="QB91" s="22"/>
      <c r="QC91" s="22"/>
      <c r="QD91" s="22"/>
      <c r="QE91" s="22"/>
      <c r="QF91" s="22"/>
      <c r="QG91" s="22"/>
      <c r="QH91" s="22"/>
      <c r="QI91" s="22"/>
      <c r="QJ91" s="22"/>
      <c r="QK91" s="22"/>
      <c r="QL91" s="22"/>
      <c r="QM91" s="22"/>
      <c r="QN91" s="22"/>
      <c r="QO91" s="22"/>
      <c r="QP91" s="22"/>
      <c r="QQ91" s="22"/>
      <c r="QR91" s="22"/>
      <c r="QS91" s="22"/>
      <c r="QT91" s="22"/>
      <c r="QU91" s="22"/>
      <c r="QV91" s="22"/>
      <c r="QW91" s="22"/>
      <c r="QX91" s="22"/>
      <c r="QY91" s="22"/>
      <c r="QZ91" s="22"/>
      <c r="RA91" s="22"/>
      <c r="RB91" s="22"/>
      <c r="RC91" s="22"/>
      <c r="RD91" s="22"/>
      <c r="RE91" s="22"/>
      <c r="RF91" s="22"/>
      <c r="RG91" s="22"/>
      <c r="RH91" s="22"/>
      <c r="RI91" s="22"/>
      <c r="RJ91" s="22"/>
      <c r="RK91" s="22"/>
      <c r="RL91" s="22"/>
      <c r="RM91" s="22"/>
      <c r="RN91" s="22"/>
      <c r="RO91" s="22"/>
      <c r="RP91" s="22"/>
      <c r="RQ91" s="22"/>
      <c r="RR91" s="22"/>
      <c r="RS91" s="22"/>
      <c r="RT91" s="22"/>
      <c r="RU91" s="22"/>
      <c r="RV91" s="22"/>
      <c r="RW91" s="22"/>
      <c r="RX91" s="22"/>
      <c r="RY91" s="22"/>
      <c r="RZ91" s="22"/>
      <c r="SA91" s="22"/>
      <c r="SB91" s="22"/>
      <c r="SC91" s="22"/>
      <c r="SD91" s="22"/>
      <c r="SE91" s="22"/>
      <c r="SF91" s="22"/>
      <c r="SG91" s="22"/>
      <c r="SH91" s="22"/>
      <c r="SI91" s="22"/>
      <c r="SJ91" s="22"/>
      <c r="SK91" s="22"/>
      <c r="SL91" s="22"/>
      <c r="SM91" s="22"/>
      <c r="VP91" s="30"/>
      <c r="VQ91" s="30"/>
      <c r="VR91" s="30"/>
      <c r="VS91" s="30"/>
      <c r="VT91" s="30"/>
      <c r="VU91" s="30"/>
      <c r="VV91" s="30"/>
      <c r="VW91" s="30"/>
      <c r="VX91" s="30"/>
      <c r="VY91" s="30"/>
      <c r="VZ91" s="30"/>
      <c r="WA91" s="30"/>
      <c r="WB91" s="30"/>
      <c r="WC91" s="30"/>
      <c r="WD91" s="30"/>
      <c r="WE91" s="30"/>
      <c r="WF91" s="30"/>
      <c r="WG91" s="30"/>
      <c r="WH91" s="30"/>
      <c r="WI91" s="30"/>
      <c r="WJ91" s="30"/>
      <c r="WK91" s="30"/>
      <c r="WL91" s="30"/>
      <c r="WM91" s="30"/>
      <c r="WN91" s="30"/>
      <c r="WO91" s="30"/>
      <c r="WP91" s="30"/>
      <c r="WQ91" s="30"/>
      <c r="WR91" s="30"/>
      <c r="WS91" s="30"/>
      <c r="WT91" s="30"/>
      <c r="WU91" s="30"/>
      <c r="WV91" s="30"/>
      <c r="WW91" s="30"/>
      <c r="WX91" s="30"/>
      <c r="WY91" s="30"/>
      <c r="WZ91" s="30"/>
      <c r="XA91" s="30"/>
      <c r="XB91" s="30"/>
      <c r="XC91" s="30"/>
      <c r="XD91" s="30"/>
      <c r="XE91" s="30"/>
      <c r="XF91" s="30"/>
      <c r="XG91" s="30"/>
      <c r="XH91" s="30"/>
      <c r="XI91" s="30"/>
      <c r="XJ91" s="30"/>
      <c r="XK91" s="30"/>
      <c r="XL91" s="30"/>
      <c r="XM91" s="30"/>
      <c r="XN91" s="30"/>
      <c r="XO91" s="30"/>
      <c r="XP91" s="30"/>
      <c r="XQ91" s="30"/>
      <c r="XR91" s="30"/>
      <c r="XS91" s="30"/>
      <c r="XT91" s="30"/>
      <c r="XU91" s="30"/>
      <c r="XV91" s="30"/>
      <c r="XW91" s="30"/>
      <c r="XX91" s="30"/>
      <c r="XZ91" s="10"/>
      <c r="YD91" s="10"/>
      <c r="YR91" s="10"/>
      <c r="YT91" s="31"/>
      <c r="YW91" s="31"/>
      <c r="YZ91" s="31"/>
      <c r="ZG91" s="31"/>
      <c r="ZK91" s="10"/>
      <c r="ZR91" s="10"/>
      <c r="ZS91" s="31"/>
      <c r="ZT91" s="31"/>
    </row>
    <row r="92" spans="1:696" ht="14.4" thickBot="1" x14ac:dyDescent="0.3">
      <c r="A92" s="7"/>
      <c r="D92" s="6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3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3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3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3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3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3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3"/>
      <c r="EV92" s="22"/>
      <c r="EW92" s="22"/>
      <c r="EX92" s="22"/>
      <c r="EY92" s="22"/>
      <c r="EZ92" s="23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3"/>
      <c r="GT92" s="22"/>
      <c r="GU92" s="22"/>
      <c r="GV92" s="22"/>
      <c r="GW92" s="22"/>
      <c r="GX92" s="22"/>
      <c r="GY92" s="23"/>
      <c r="GZ92" s="22"/>
      <c r="HA92" s="22"/>
      <c r="HB92" s="22"/>
      <c r="HC92" s="22"/>
      <c r="HD92" s="23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3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3"/>
      <c r="IU92" s="22"/>
      <c r="IV92" s="22"/>
      <c r="IW92" s="22"/>
      <c r="IX92" s="22"/>
      <c r="IY92" s="22"/>
      <c r="IZ92" s="22"/>
      <c r="JA92" s="22"/>
      <c r="JB92" s="22"/>
      <c r="JC92" s="23"/>
      <c r="JD92" s="22"/>
      <c r="JE92" s="22"/>
      <c r="JF92" s="22"/>
      <c r="JG92" s="22"/>
      <c r="JH92" s="22"/>
      <c r="JI92" s="22"/>
      <c r="JJ92" s="22"/>
      <c r="JK92" s="23"/>
      <c r="JL92" s="22"/>
      <c r="JM92" s="22"/>
      <c r="JN92" s="22"/>
      <c r="JO92" s="22"/>
      <c r="JP92" s="22"/>
      <c r="JQ92" s="22"/>
      <c r="JR92" s="22"/>
      <c r="JS92" s="22"/>
      <c r="JT92" s="23"/>
      <c r="JU92" s="22"/>
      <c r="JV92" s="22"/>
      <c r="JW92" s="22"/>
      <c r="JX92" s="22"/>
      <c r="JY92" s="22"/>
      <c r="JZ92" s="22"/>
      <c r="KA92" s="23"/>
      <c r="KB92" s="22"/>
      <c r="KC92" s="22"/>
      <c r="KD92" s="22"/>
      <c r="KE92" s="22"/>
      <c r="KF92" s="23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  <c r="KY92" s="22"/>
      <c r="KZ92" s="22"/>
      <c r="LA92" s="22"/>
      <c r="LB92" s="22"/>
      <c r="LC92" s="22"/>
      <c r="LD92" s="23"/>
      <c r="LE92" s="22"/>
      <c r="LF92" s="22"/>
      <c r="LG92" s="22"/>
      <c r="LH92" s="22"/>
      <c r="LI92" s="22"/>
      <c r="LJ92" s="22"/>
      <c r="LK92" s="22"/>
      <c r="LL92" s="22"/>
      <c r="LM92" s="22"/>
      <c r="LN92" s="23"/>
      <c r="LO92" s="22"/>
      <c r="LP92" s="22"/>
      <c r="LQ92" s="22"/>
      <c r="LR92" s="22"/>
      <c r="LS92" s="22"/>
      <c r="LT92" s="22"/>
      <c r="LU92" s="22"/>
      <c r="LV92" s="22"/>
      <c r="LW92" s="22"/>
      <c r="LX92" s="22"/>
      <c r="LY92" s="22"/>
      <c r="LZ92" s="22"/>
      <c r="MA92" s="22"/>
      <c r="MB92" s="22"/>
      <c r="MC92" s="22"/>
      <c r="MD92" s="22"/>
      <c r="ME92" s="22"/>
      <c r="MF92" s="22"/>
      <c r="MG92" s="22"/>
      <c r="MH92" s="22"/>
      <c r="MI92" s="22"/>
      <c r="MJ92" s="22"/>
      <c r="MK92" s="25"/>
      <c r="ML92" s="25"/>
      <c r="MM92" s="22"/>
      <c r="MN92" s="25"/>
      <c r="MO92" s="23"/>
      <c r="MP92" s="23"/>
      <c r="MQ92" s="23"/>
      <c r="MR92" s="23"/>
      <c r="MS92" s="23"/>
      <c r="MT92" s="26"/>
      <c r="MU92" s="22"/>
      <c r="MV92" s="22"/>
      <c r="MW92" s="22"/>
      <c r="MX92" s="22"/>
      <c r="MY92" s="22"/>
      <c r="MZ92" s="22"/>
      <c r="NA92" s="22"/>
      <c r="NB92" s="22"/>
      <c r="NC92" s="22"/>
      <c r="ND92" s="22"/>
      <c r="NE92" s="22"/>
      <c r="NF92" s="22"/>
      <c r="NG92" s="22"/>
      <c r="NH92" s="22"/>
      <c r="NI92" s="22"/>
      <c r="NJ92" s="22"/>
      <c r="NK92" s="22"/>
      <c r="NL92" s="22"/>
      <c r="NM92" s="22"/>
      <c r="NN92" s="22"/>
      <c r="NO92" s="22"/>
      <c r="NP92" s="22"/>
      <c r="NQ92" s="22"/>
      <c r="NR92" s="22"/>
      <c r="NS92" s="22"/>
      <c r="NT92" s="22"/>
      <c r="NU92" s="22"/>
      <c r="NV92" s="22"/>
      <c r="NW92" s="22"/>
      <c r="NX92" s="22"/>
      <c r="NY92" s="22"/>
      <c r="NZ92" s="22"/>
      <c r="OA92" s="22"/>
      <c r="OB92" s="22"/>
      <c r="OC92" s="22"/>
      <c r="OD92" s="22"/>
      <c r="OE92" s="22"/>
      <c r="OF92" s="22"/>
      <c r="OG92" s="22"/>
      <c r="OH92" s="22"/>
      <c r="OI92" s="22"/>
      <c r="OJ92" s="22"/>
      <c r="OK92" s="22"/>
      <c r="OL92" s="22"/>
      <c r="OM92" s="22"/>
      <c r="ON92" s="22"/>
      <c r="OO92" s="22"/>
      <c r="OP92" s="22"/>
      <c r="OQ92" s="22"/>
      <c r="OR92" s="22"/>
      <c r="OS92" s="22"/>
      <c r="OT92" s="22"/>
      <c r="OU92" s="22"/>
      <c r="OV92" s="22"/>
      <c r="OW92" s="22"/>
      <c r="OX92" s="22"/>
      <c r="OY92" s="22"/>
      <c r="OZ92" s="22"/>
      <c r="PA92" s="22"/>
      <c r="PB92" s="22"/>
      <c r="PC92" s="22"/>
      <c r="PD92" s="22"/>
      <c r="PE92" s="22"/>
      <c r="PF92" s="22"/>
      <c r="PG92" s="22"/>
      <c r="PH92" s="22"/>
      <c r="PI92" s="22"/>
      <c r="PJ92" s="22"/>
      <c r="PK92" s="22"/>
      <c r="PL92" s="22"/>
      <c r="PM92" s="22"/>
      <c r="PN92" s="22"/>
      <c r="PO92" s="22"/>
      <c r="PP92" s="22"/>
      <c r="PQ92" s="22"/>
      <c r="PR92" s="22"/>
      <c r="PS92" s="22"/>
      <c r="PT92" s="22"/>
      <c r="PU92" s="22"/>
      <c r="PV92" s="22"/>
      <c r="PW92" s="22"/>
      <c r="PX92" s="22"/>
      <c r="PY92" s="22"/>
      <c r="PZ92" s="22"/>
      <c r="QA92" s="22"/>
      <c r="QB92" s="22"/>
      <c r="QC92" s="22"/>
      <c r="QD92" s="22"/>
      <c r="QE92" s="22"/>
      <c r="QF92" s="22"/>
      <c r="QG92" s="22"/>
      <c r="QH92" s="22"/>
      <c r="QI92" s="22"/>
      <c r="QJ92" s="22"/>
      <c r="QK92" s="22"/>
      <c r="QL92" s="22"/>
      <c r="QM92" s="22"/>
      <c r="QN92" s="22"/>
      <c r="QO92" s="22"/>
      <c r="QP92" s="22"/>
      <c r="QQ92" s="22"/>
      <c r="QR92" s="22"/>
      <c r="QS92" s="22"/>
      <c r="QT92" s="22"/>
      <c r="QU92" s="22"/>
      <c r="QV92" s="22"/>
      <c r="QW92" s="22"/>
      <c r="QX92" s="22"/>
      <c r="QY92" s="22"/>
      <c r="QZ92" s="22"/>
      <c r="RA92" s="22"/>
      <c r="RB92" s="22"/>
      <c r="RC92" s="22"/>
      <c r="RD92" s="22"/>
      <c r="RE92" s="22"/>
      <c r="RF92" s="22"/>
      <c r="RG92" s="22"/>
      <c r="RH92" s="22"/>
      <c r="RI92" s="22"/>
      <c r="RJ92" s="22"/>
      <c r="RK92" s="22"/>
      <c r="RL92" s="22"/>
      <c r="RM92" s="22"/>
      <c r="RN92" s="22"/>
      <c r="RO92" s="22"/>
      <c r="RP92" s="22"/>
      <c r="RQ92" s="22"/>
      <c r="RR92" s="22"/>
      <c r="RS92" s="22"/>
      <c r="RT92" s="22"/>
      <c r="RU92" s="22"/>
      <c r="RV92" s="22"/>
      <c r="RW92" s="22"/>
      <c r="RX92" s="22"/>
      <c r="RY92" s="22"/>
      <c r="RZ92" s="22"/>
      <c r="SA92" s="22"/>
      <c r="SB92" s="22"/>
      <c r="SC92" s="22"/>
      <c r="SD92" s="22"/>
      <c r="SE92" s="22"/>
      <c r="SF92" s="22"/>
      <c r="SG92" s="22"/>
      <c r="SH92" s="22"/>
      <c r="SI92" s="22"/>
      <c r="SJ92" s="22"/>
      <c r="SK92" s="22"/>
      <c r="SL92" s="22"/>
      <c r="SM92" s="22"/>
      <c r="VP92" s="30"/>
      <c r="VQ92" s="30"/>
      <c r="VR92" s="30"/>
      <c r="VS92" s="30"/>
      <c r="VT92" s="30"/>
      <c r="VU92" s="30"/>
      <c r="VV92" s="30"/>
      <c r="VW92" s="30"/>
      <c r="VX92" s="30"/>
      <c r="VY92" s="30"/>
      <c r="VZ92" s="30"/>
      <c r="WA92" s="30"/>
      <c r="WB92" s="30"/>
      <c r="WC92" s="30"/>
      <c r="WD92" s="30"/>
      <c r="WE92" s="30"/>
      <c r="WF92" s="30"/>
      <c r="WG92" s="30"/>
      <c r="WH92" s="30"/>
      <c r="WI92" s="30"/>
      <c r="WJ92" s="30"/>
      <c r="WK92" s="30"/>
      <c r="WL92" s="30"/>
      <c r="WM92" s="30"/>
      <c r="WN92" s="30"/>
      <c r="WO92" s="30"/>
      <c r="WP92" s="30"/>
      <c r="WQ92" s="30"/>
      <c r="WR92" s="30"/>
      <c r="WS92" s="30"/>
      <c r="WT92" s="30"/>
      <c r="WU92" s="30"/>
      <c r="WV92" s="30"/>
      <c r="WW92" s="30"/>
      <c r="WX92" s="30"/>
      <c r="WY92" s="30"/>
      <c r="WZ92" s="30"/>
      <c r="XA92" s="30"/>
      <c r="XB92" s="30"/>
      <c r="XC92" s="30"/>
      <c r="XD92" s="30"/>
      <c r="XE92" s="30"/>
      <c r="XF92" s="30"/>
      <c r="XG92" s="30"/>
      <c r="XH92" s="30"/>
      <c r="XI92" s="30"/>
      <c r="XJ92" s="30"/>
      <c r="XK92" s="30"/>
      <c r="XL92" s="30"/>
      <c r="XM92" s="30"/>
      <c r="XN92" s="30"/>
      <c r="XO92" s="30"/>
      <c r="XP92" s="30"/>
      <c r="XQ92" s="30"/>
      <c r="XR92" s="30"/>
      <c r="XS92" s="30"/>
      <c r="XT92" s="30"/>
      <c r="XU92" s="30"/>
      <c r="XV92" s="30"/>
      <c r="XW92" s="30"/>
      <c r="XX92" s="30"/>
    </row>
    <row r="93" spans="1:696" ht="14.4" thickBot="1" x14ac:dyDescent="0.3">
      <c r="A93" s="7"/>
      <c r="D93" s="6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3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3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3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3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3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3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3"/>
      <c r="EV93" s="22"/>
      <c r="EW93" s="22"/>
      <c r="EX93" s="22"/>
      <c r="EY93" s="22"/>
      <c r="EZ93" s="23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3"/>
      <c r="GT93" s="22"/>
      <c r="GU93" s="22"/>
      <c r="GV93" s="22"/>
      <c r="GW93" s="22"/>
      <c r="GX93" s="22"/>
      <c r="GY93" s="23"/>
      <c r="GZ93" s="22"/>
      <c r="HA93" s="22"/>
      <c r="HB93" s="22"/>
      <c r="HC93" s="22"/>
      <c r="HD93" s="23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3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3"/>
      <c r="IU93" s="22"/>
      <c r="IV93" s="22"/>
      <c r="IW93" s="22"/>
      <c r="IX93" s="22"/>
      <c r="IY93" s="22"/>
      <c r="IZ93" s="22"/>
      <c r="JA93" s="22"/>
      <c r="JB93" s="22"/>
      <c r="JC93" s="23"/>
      <c r="JD93" s="22"/>
      <c r="JE93" s="22"/>
      <c r="JF93" s="22"/>
      <c r="JG93" s="22"/>
      <c r="JH93" s="22"/>
      <c r="JI93" s="22"/>
      <c r="JJ93" s="22"/>
      <c r="JK93" s="23"/>
      <c r="JL93" s="22"/>
      <c r="JM93" s="22"/>
      <c r="JN93" s="22"/>
      <c r="JO93" s="22"/>
      <c r="JP93" s="22"/>
      <c r="JQ93" s="22"/>
      <c r="JR93" s="22"/>
      <c r="JS93" s="22"/>
      <c r="JT93" s="23"/>
      <c r="JU93" s="22"/>
      <c r="JV93" s="22"/>
      <c r="JW93" s="22"/>
      <c r="JX93" s="22"/>
      <c r="JY93" s="22"/>
      <c r="JZ93" s="22"/>
      <c r="KA93" s="23"/>
      <c r="KB93" s="22"/>
      <c r="KC93" s="22"/>
      <c r="KD93" s="22"/>
      <c r="KE93" s="22"/>
      <c r="KF93" s="23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  <c r="KY93" s="22"/>
      <c r="KZ93" s="22"/>
      <c r="LA93" s="22"/>
      <c r="LB93" s="22"/>
      <c r="LC93" s="22"/>
      <c r="LD93" s="23"/>
      <c r="LE93" s="22"/>
      <c r="LF93" s="22"/>
      <c r="LG93" s="22"/>
      <c r="LH93" s="22"/>
      <c r="LI93" s="22"/>
      <c r="LJ93" s="22"/>
      <c r="LK93" s="22"/>
      <c r="LL93" s="22"/>
      <c r="LM93" s="22"/>
      <c r="LN93" s="23"/>
      <c r="LO93" s="22"/>
      <c r="LP93" s="22"/>
      <c r="LQ93" s="22"/>
      <c r="LR93" s="22"/>
      <c r="LS93" s="22"/>
      <c r="LT93" s="22"/>
      <c r="LU93" s="22"/>
      <c r="LV93" s="22"/>
      <c r="LW93" s="22"/>
      <c r="LX93" s="22"/>
      <c r="LY93" s="22"/>
      <c r="LZ93" s="22"/>
      <c r="MA93" s="22"/>
      <c r="MB93" s="22"/>
      <c r="MC93" s="22"/>
      <c r="MD93" s="22"/>
      <c r="ME93" s="22"/>
      <c r="MF93" s="22"/>
      <c r="MG93" s="22"/>
      <c r="MH93" s="22"/>
      <c r="MI93" s="22"/>
      <c r="MJ93" s="22"/>
      <c r="MK93" s="25"/>
      <c r="ML93" s="25"/>
      <c r="MM93" s="22"/>
      <c r="MN93" s="25"/>
      <c r="MO93" s="23"/>
      <c r="MP93" s="23"/>
      <c r="MQ93" s="23"/>
      <c r="MR93" s="23"/>
      <c r="MS93" s="23"/>
      <c r="MT93" s="26"/>
      <c r="MU93" s="22"/>
      <c r="MV93" s="22"/>
      <c r="MW93" s="22"/>
      <c r="MX93" s="22"/>
      <c r="MY93" s="22"/>
      <c r="MZ93" s="22"/>
      <c r="NA93" s="22"/>
      <c r="NB93" s="22"/>
      <c r="NC93" s="22"/>
      <c r="ND93" s="22"/>
      <c r="NE93" s="22"/>
      <c r="NF93" s="22"/>
      <c r="NG93" s="22"/>
      <c r="NH93" s="22"/>
      <c r="NI93" s="22"/>
      <c r="NJ93" s="22"/>
      <c r="NK93" s="22"/>
      <c r="NL93" s="22"/>
      <c r="NM93" s="22"/>
      <c r="NN93" s="22"/>
      <c r="NO93" s="22"/>
      <c r="NP93" s="22"/>
      <c r="NQ93" s="22"/>
      <c r="NR93" s="22"/>
      <c r="NS93" s="22"/>
      <c r="NT93" s="22"/>
      <c r="NU93" s="22"/>
      <c r="NV93" s="22"/>
      <c r="NW93" s="22"/>
      <c r="NX93" s="22"/>
      <c r="NY93" s="22"/>
      <c r="NZ93" s="22"/>
      <c r="OA93" s="22"/>
      <c r="OB93" s="22"/>
      <c r="OC93" s="22"/>
      <c r="OD93" s="22"/>
      <c r="OE93" s="22"/>
      <c r="OF93" s="22"/>
      <c r="OG93" s="22"/>
      <c r="OH93" s="22"/>
      <c r="OI93" s="22"/>
      <c r="OJ93" s="22"/>
      <c r="OK93" s="22"/>
      <c r="OL93" s="22"/>
      <c r="OM93" s="22"/>
      <c r="ON93" s="22"/>
      <c r="OO93" s="22"/>
      <c r="OP93" s="22"/>
      <c r="OQ93" s="22"/>
      <c r="OR93" s="22"/>
      <c r="OS93" s="22"/>
      <c r="OT93" s="22"/>
      <c r="OU93" s="22"/>
      <c r="OV93" s="22"/>
      <c r="OW93" s="22"/>
      <c r="OX93" s="22"/>
      <c r="OY93" s="22"/>
      <c r="OZ93" s="22"/>
      <c r="PA93" s="22"/>
      <c r="PB93" s="22"/>
      <c r="PC93" s="22"/>
      <c r="PD93" s="22"/>
      <c r="PE93" s="22"/>
      <c r="PF93" s="22"/>
      <c r="PG93" s="22"/>
      <c r="PH93" s="22"/>
      <c r="PI93" s="22"/>
      <c r="PJ93" s="22"/>
      <c r="PK93" s="22"/>
      <c r="PL93" s="22"/>
      <c r="PM93" s="22"/>
      <c r="PN93" s="22"/>
      <c r="PO93" s="22"/>
      <c r="PP93" s="22"/>
      <c r="PQ93" s="22"/>
      <c r="PR93" s="22"/>
      <c r="PS93" s="22"/>
      <c r="PT93" s="22"/>
      <c r="PU93" s="22"/>
      <c r="PV93" s="22"/>
      <c r="PW93" s="22"/>
      <c r="PX93" s="22"/>
      <c r="PY93" s="22"/>
      <c r="PZ93" s="22"/>
      <c r="QA93" s="22"/>
      <c r="QB93" s="22"/>
      <c r="QC93" s="22"/>
      <c r="QD93" s="22"/>
      <c r="QE93" s="22"/>
      <c r="QF93" s="22"/>
      <c r="QG93" s="22"/>
      <c r="QH93" s="22"/>
      <c r="QI93" s="22"/>
      <c r="QJ93" s="22"/>
      <c r="QK93" s="22"/>
      <c r="QL93" s="22"/>
      <c r="QM93" s="22"/>
      <c r="QN93" s="22"/>
      <c r="QO93" s="22"/>
      <c r="QP93" s="22"/>
      <c r="QQ93" s="22"/>
      <c r="QR93" s="22"/>
      <c r="QS93" s="22"/>
      <c r="QT93" s="22"/>
      <c r="QU93" s="22"/>
      <c r="QV93" s="22"/>
      <c r="QW93" s="22"/>
      <c r="QX93" s="22"/>
      <c r="QY93" s="22"/>
      <c r="QZ93" s="22"/>
      <c r="RA93" s="22"/>
      <c r="RB93" s="22"/>
      <c r="RC93" s="22"/>
      <c r="RD93" s="22"/>
      <c r="RE93" s="22"/>
      <c r="RF93" s="22"/>
      <c r="RG93" s="22"/>
      <c r="RH93" s="22"/>
      <c r="RI93" s="22"/>
      <c r="RJ93" s="22"/>
      <c r="RK93" s="22"/>
      <c r="RL93" s="22"/>
      <c r="RM93" s="22"/>
      <c r="RN93" s="22"/>
      <c r="RO93" s="22"/>
      <c r="RP93" s="22"/>
      <c r="RQ93" s="22"/>
      <c r="RR93" s="22"/>
      <c r="RS93" s="22"/>
      <c r="RT93" s="22"/>
      <c r="RU93" s="22"/>
      <c r="RV93" s="22"/>
      <c r="RW93" s="22"/>
      <c r="RX93" s="22"/>
      <c r="RY93" s="22"/>
      <c r="RZ93" s="22"/>
      <c r="SA93" s="22"/>
      <c r="SB93" s="22"/>
      <c r="SC93" s="22"/>
      <c r="SD93" s="22"/>
      <c r="SE93" s="22"/>
      <c r="SF93" s="22"/>
      <c r="SG93" s="22"/>
      <c r="SH93" s="22"/>
      <c r="SI93" s="22"/>
      <c r="SJ93" s="22"/>
      <c r="SK93" s="22"/>
      <c r="SL93" s="22"/>
      <c r="SM93" s="22"/>
      <c r="VP93" s="30"/>
      <c r="VQ93" s="30"/>
      <c r="VR93" s="30"/>
      <c r="VS93" s="30"/>
      <c r="VT93" s="30"/>
      <c r="VU93" s="30"/>
      <c r="VV93" s="30"/>
      <c r="VW93" s="30"/>
      <c r="VX93" s="30"/>
      <c r="VY93" s="30"/>
      <c r="VZ93" s="30"/>
      <c r="WA93" s="30"/>
      <c r="WB93" s="30"/>
      <c r="WC93" s="30"/>
      <c r="WD93" s="30"/>
      <c r="WE93" s="30"/>
      <c r="WF93" s="30"/>
      <c r="WG93" s="30"/>
      <c r="WH93" s="30"/>
      <c r="WI93" s="30"/>
      <c r="WJ93" s="30"/>
      <c r="WK93" s="30"/>
      <c r="WL93" s="30"/>
      <c r="WM93" s="30"/>
      <c r="WN93" s="30"/>
      <c r="WO93" s="30"/>
      <c r="WP93" s="30"/>
      <c r="WQ93" s="30"/>
      <c r="WR93" s="30"/>
      <c r="WS93" s="30"/>
      <c r="WT93" s="30"/>
      <c r="WU93" s="30"/>
      <c r="WV93" s="30"/>
      <c r="WW93" s="30"/>
      <c r="WX93" s="30"/>
      <c r="WY93" s="30"/>
      <c r="WZ93" s="30"/>
      <c r="XA93" s="30"/>
      <c r="XB93" s="30"/>
      <c r="XC93" s="30"/>
      <c r="XD93" s="30"/>
      <c r="XE93" s="30"/>
      <c r="XF93" s="30"/>
      <c r="XG93" s="30"/>
      <c r="XH93" s="30"/>
      <c r="XI93" s="30"/>
      <c r="XJ93" s="30"/>
      <c r="XK93" s="30"/>
      <c r="XL93" s="30"/>
      <c r="XM93" s="30"/>
      <c r="XN93" s="30"/>
      <c r="XO93" s="30"/>
      <c r="XP93" s="30"/>
      <c r="XQ93" s="30"/>
      <c r="XR93" s="30"/>
      <c r="XS93" s="30"/>
      <c r="XT93" s="30"/>
      <c r="XU93" s="30"/>
      <c r="XV93" s="30"/>
      <c r="XW93" s="30"/>
      <c r="XX93" s="30"/>
    </row>
    <row r="94" spans="1:696" ht="14.4" thickBot="1" x14ac:dyDescent="0.3">
      <c r="A94" s="7"/>
      <c r="D94" s="6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3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3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3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3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3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3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3"/>
      <c r="EV94" s="22"/>
      <c r="EW94" s="22"/>
      <c r="EX94" s="22"/>
      <c r="EY94" s="22"/>
      <c r="EZ94" s="23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3"/>
      <c r="GT94" s="22"/>
      <c r="GU94" s="22"/>
      <c r="GV94" s="22"/>
      <c r="GW94" s="22"/>
      <c r="GX94" s="22"/>
      <c r="GY94" s="23"/>
      <c r="GZ94" s="22"/>
      <c r="HA94" s="22"/>
      <c r="HB94" s="22"/>
      <c r="HC94" s="22"/>
      <c r="HD94" s="23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3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3"/>
      <c r="IU94" s="22"/>
      <c r="IV94" s="22"/>
      <c r="IW94" s="22"/>
      <c r="IX94" s="22"/>
      <c r="IY94" s="22"/>
      <c r="IZ94" s="22"/>
      <c r="JA94" s="22"/>
      <c r="JB94" s="22"/>
      <c r="JC94" s="23"/>
      <c r="JD94" s="22"/>
      <c r="JE94" s="22"/>
      <c r="JF94" s="22"/>
      <c r="JG94" s="22"/>
      <c r="JH94" s="22"/>
      <c r="JI94" s="22"/>
      <c r="JJ94" s="22"/>
      <c r="JK94" s="23"/>
      <c r="JL94" s="22"/>
      <c r="JM94" s="22"/>
      <c r="JN94" s="22"/>
      <c r="JO94" s="22"/>
      <c r="JP94" s="22"/>
      <c r="JQ94" s="22"/>
      <c r="JR94" s="22"/>
      <c r="JS94" s="22"/>
      <c r="JT94" s="23"/>
      <c r="JU94" s="22"/>
      <c r="JV94" s="22"/>
      <c r="JW94" s="22"/>
      <c r="JX94" s="22"/>
      <c r="JY94" s="22"/>
      <c r="JZ94" s="22"/>
      <c r="KA94" s="23"/>
      <c r="KB94" s="22"/>
      <c r="KC94" s="22"/>
      <c r="KD94" s="22"/>
      <c r="KE94" s="22"/>
      <c r="KF94" s="23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  <c r="KY94" s="22"/>
      <c r="KZ94" s="22"/>
      <c r="LA94" s="22"/>
      <c r="LB94" s="22"/>
      <c r="LC94" s="22"/>
      <c r="LD94" s="23"/>
      <c r="LE94" s="22"/>
      <c r="LF94" s="22"/>
      <c r="LG94" s="22"/>
      <c r="LH94" s="22"/>
      <c r="LI94" s="22"/>
      <c r="LJ94" s="22"/>
      <c r="LK94" s="22"/>
      <c r="LL94" s="22"/>
      <c r="LM94" s="22"/>
      <c r="LN94" s="23"/>
      <c r="LO94" s="22"/>
      <c r="LP94" s="22"/>
      <c r="LQ94" s="22"/>
      <c r="LR94" s="22"/>
      <c r="LS94" s="22"/>
      <c r="LT94" s="22"/>
      <c r="LU94" s="22"/>
      <c r="LV94" s="22"/>
      <c r="LW94" s="22"/>
      <c r="LX94" s="22"/>
      <c r="LY94" s="22"/>
      <c r="LZ94" s="22"/>
      <c r="MA94" s="22"/>
      <c r="MB94" s="22"/>
      <c r="MC94" s="22"/>
      <c r="MD94" s="22"/>
      <c r="ME94" s="22"/>
      <c r="MF94" s="22"/>
      <c r="MG94" s="22"/>
      <c r="MH94" s="22"/>
      <c r="MI94" s="22"/>
      <c r="MJ94" s="22"/>
      <c r="MK94" s="25"/>
      <c r="ML94" s="25"/>
      <c r="MM94" s="22"/>
      <c r="MN94" s="25"/>
      <c r="MO94" s="23"/>
      <c r="MP94" s="23"/>
      <c r="MQ94" s="23"/>
      <c r="MR94" s="23"/>
      <c r="MS94" s="23"/>
      <c r="MT94" s="26"/>
      <c r="MU94" s="22"/>
      <c r="MV94" s="22"/>
      <c r="MW94" s="22"/>
      <c r="MX94" s="22"/>
      <c r="MY94" s="22"/>
      <c r="MZ94" s="22"/>
      <c r="NA94" s="22"/>
      <c r="NB94" s="22"/>
      <c r="NC94" s="22"/>
      <c r="ND94" s="22"/>
      <c r="NE94" s="22"/>
      <c r="NF94" s="22"/>
      <c r="NG94" s="22"/>
      <c r="NH94" s="22"/>
      <c r="NI94" s="22"/>
      <c r="NJ94" s="22"/>
      <c r="NK94" s="22"/>
      <c r="NL94" s="22"/>
      <c r="NM94" s="22"/>
      <c r="NN94" s="22"/>
      <c r="NO94" s="22"/>
      <c r="NP94" s="22"/>
      <c r="NQ94" s="22"/>
      <c r="NR94" s="22"/>
      <c r="NS94" s="22"/>
      <c r="NT94" s="22"/>
      <c r="NU94" s="22"/>
      <c r="NV94" s="22"/>
      <c r="NW94" s="22"/>
      <c r="NX94" s="22"/>
      <c r="NY94" s="22"/>
      <c r="NZ94" s="22"/>
      <c r="OA94" s="22"/>
      <c r="OB94" s="22"/>
      <c r="OC94" s="22"/>
      <c r="OD94" s="22"/>
      <c r="OE94" s="22"/>
      <c r="OF94" s="22"/>
      <c r="OG94" s="22"/>
      <c r="OH94" s="22"/>
      <c r="OI94" s="22"/>
      <c r="OJ94" s="22"/>
      <c r="OK94" s="22"/>
      <c r="OL94" s="22"/>
      <c r="OM94" s="22"/>
      <c r="ON94" s="22"/>
      <c r="OO94" s="22"/>
      <c r="OP94" s="22"/>
      <c r="OQ94" s="22"/>
      <c r="OR94" s="22"/>
      <c r="OS94" s="22"/>
      <c r="OT94" s="22"/>
      <c r="OU94" s="22"/>
      <c r="OV94" s="22"/>
      <c r="OW94" s="22"/>
      <c r="OX94" s="22"/>
      <c r="OY94" s="22"/>
      <c r="OZ94" s="22"/>
      <c r="PA94" s="22"/>
      <c r="PB94" s="22"/>
      <c r="PC94" s="22"/>
      <c r="PD94" s="22"/>
      <c r="PE94" s="22"/>
      <c r="PF94" s="22"/>
      <c r="PG94" s="22"/>
      <c r="PH94" s="22"/>
      <c r="PI94" s="22"/>
      <c r="PJ94" s="22"/>
      <c r="PK94" s="22"/>
      <c r="PL94" s="22"/>
      <c r="PM94" s="22"/>
      <c r="PN94" s="22"/>
      <c r="PO94" s="22"/>
      <c r="PP94" s="22"/>
      <c r="PQ94" s="22"/>
      <c r="PR94" s="22"/>
      <c r="PS94" s="22"/>
      <c r="PT94" s="22"/>
      <c r="PU94" s="22"/>
      <c r="PV94" s="22"/>
      <c r="PW94" s="22"/>
      <c r="PX94" s="22"/>
      <c r="PY94" s="22"/>
      <c r="PZ94" s="22"/>
      <c r="QA94" s="22"/>
      <c r="QB94" s="22"/>
      <c r="QC94" s="22"/>
      <c r="QD94" s="22"/>
      <c r="QE94" s="22"/>
      <c r="QF94" s="22"/>
      <c r="QG94" s="22"/>
      <c r="QH94" s="22"/>
      <c r="QI94" s="22"/>
      <c r="QJ94" s="22"/>
      <c r="QK94" s="22"/>
      <c r="QL94" s="22"/>
      <c r="QM94" s="22"/>
      <c r="QN94" s="22"/>
      <c r="QO94" s="22"/>
      <c r="QP94" s="22"/>
      <c r="QQ94" s="22"/>
      <c r="QR94" s="22"/>
      <c r="QS94" s="22"/>
      <c r="QT94" s="22"/>
      <c r="QU94" s="22"/>
      <c r="QV94" s="22"/>
      <c r="QW94" s="22"/>
      <c r="QX94" s="22"/>
      <c r="QY94" s="22"/>
      <c r="QZ94" s="22"/>
      <c r="RA94" s="22"/>
      <c r="RB94" s="22"/>
      <c r="RC94" s="22"/>
      <c r="RD94" s="22"/>
      <c r="RE94" s="22"/>
      <c r="RF94" s="22"/>
      <c r="RG94" s="22"/>
      <c r="RH94" s="22"/>
      <c r="RI94" s="22"/>
      <c r="RJ94" s="22"/>
      <c r="RK94" s="22"/>
      <c r="RL94" s="22"/>
      <c r="RM94" s="22"/>
      <c r="RN94" s="22"/>
      <c r="RO94" s="22"/>
      <c r="RP94" s="22"/>
      <c r="RQ94" s="22"/>
      <c r="RR94" s="22"/>
      <c r="RS94" s="22"/>
      <c r="RT94" s="22"/>
      <c r="RU94" s="22"/>
      <c r="RV94" s="22"/>
      <c r="RW94" s="22"/>
      <c r="RX94" s="22"/>
      <c r="RY94" s="22"/>
      <c r="RZ94" s="22"/>
      <c r="SA94" s="22"/>
      <c r="SB94" s="22"/>
      <c r="SC94" s="22"/>
      <c r="SD94" s="22"/>
      <c r="SE94" s="22"/>
      <c r="SF94" s="22"/>
      <c r="SG94" s="22"/>
      <c r="SH94" s="22"/>
      <c r="SI94" s="22"/>
      <c r="SJ94" s="22"/>
      <c r="SK94" s="22"/>
      <c r="SL94" s="22"/>
      <c r="SM94" s="22"/>
      <c r="VP94" s="30"/>
      <c r="VQ94" s="30"/>
      <c r="VR94" s="30"/>
      <c r="VS94" s="30"/>
      <c r="VT94" s="30"/>
      <c r="VU94" s="30"/>
      <c r="VV94" s="30"/>
      <c r="VW94" s="30"/>
      <c r="VX94" s="30"/>
      <c r="VY94" s="30"/>
      <c r="VZ94" s="30"/>
      <c r="WA94" s="30"/>
      <c r="WB94" s="30"/>
      <c r="WC94" s="30"/>
      <c r="WD94" s="30"/>
      <c r="WE94" s="30"/>
      <c r="WF94" s="30"/>
      <c r="WG94" s="30"/>
      <c r="WH94" s="30"/>
      <c r="WI94" s="30"/>
      <c r="WJ94" s="30"/>
      <c r="WK94" s="30"/>
      <c r="WL94" s="30"/>
      <c r="WM94" s="30"/>
      <c r="WN94" s="30"/>
      <c r="WO94" s="30"/>
      <c r="WP94" s="30"/>
      <c r="WQ94" s="30"/>
      <c r="WR94" s="30"/>
      <c r="WS94" s="30"/>
      <c r="WT94" s="30"/>
      <c r="WU94" s="30"/>
      <c r="WV94" s="30"/>
      <c r="WW94" s="30"/>
      <c r="WX94" s="30"/>
      <c r="WY94" s="30"/>
      <c r="WZ94" s="30"/>
      <c r="XA94" s="30"/>
      <c r="XB94" s="30"/>
      <c r="XC94" s="30"/>
      <c r="XD94" s="30"/>
      <c r="XE94" s="30"/>
      <c r="XF94" s="30"/>
      <c r="XG94" s="30"/>
      <c r="XH94" s="30"/>
      <c r="XI94" s="30"/>
      <c r="XJ94" s="30"/>
      <c r="XK94" s="30"/>
      <c r="XL94" s="30"/>
      <c r="XM94" s="30"/>
      <c r="XN94" s="30"/>
      <c r="XO94" s="30"/>
      <c r="XP94" s="30"/>
      <c r="XQ94" s="30"/>
      <c r="XR94" s="30"/>
      <c r="XS94" s="30"/>
      <c r="XT94" s="30"/>
      <c r="XU94" s="30"/>
      <c r="XV94" s="30"/>
      <c r="XW94" s="30"/>
      <c r="XX94" s="30"/>
      <c r="XZ94" s="10"/>
      <c r="YD94" s="10"/>
      <c r="YR94" s="10"/>
      <c r="YT94" s="31"/>
      <c r="ZK94" s="10"/>
    </row>
    <row r="95" spans="1:696" ht="14.4" thickBot="1" x14ac:dyDescent="0.3">
      <c r="A95" s="7"/>
      <c r="D95" s="6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3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3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3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3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3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3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3"/>
      <c r="EV95" s="22"/>
      <c r="EW95" s="22"/>
      <c r="EX95" s="22"/>
      <c r="EY95" s="22"/>
      <c r="EZ95" s="23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3"/>
      <c r="GT95" s="22"/>
      <c r="GU95" s="22"/>
      <c r="GV95" s="22"/>
      <c r="GW95" s="22"/>
      <c r="GX95" s="22"/>
      <c r="GY95" s="23"/>
      <c r="GZ95" s="22"/>
      <c r="HA95" s="22"/>
      <c r="HB95" s="22"/>
      <c r="HC95" s="22"/>
      <c r="HD95" s="23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3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3"/>
      <c r="IU95" s="22"/>
      <c r="IV95" s="22"/>
      <c r="IW95" s="22"/>
      <c r="IX95" s="22"/>
      <c r="IY95" s="22"/>
      <c r="IZ95" s="22"/>
      <c r="JA95" s="22"/>
      <c r="JB95" s="22"/>
      <c r="JC95" s="23"/>
      <c r="JD95" s="22"/>
      <c r="JE95" s="22"/>
      <c r="JF95" s="22"/>
      <c r="JG95" s="22"/>
      <c r="JH95" s="22"/>
      <c r="JI95" s="22"/>
      <c r="JJ95" s="22"/>
      <c r="JK95" s="23"/>
      <c r="JL95" s="22"/>
      <c r="JM95" s="22"/>
      <c r="JN95" s="22"/>
      <c r="JO95" s="22"/>
      <c r="JP95" s="22"/>
      <c r="JQ95" s="22"/>
      <c r="JR95" s="22"/>
      <c r="JS95" s="22"/>
      <c r="JT95" s="23"/>
      <c r="JU95" s="22"/>
      <c r="JV95" s="22"/>
      <c r="JW95" s="22"/>
      <c r="JX95" s="22"/>
      <c r="JY95" s="22"/>
      <c r="JZ95" s="22"/>
      <c r="KA95" s="23"/>
      <c r="KB95" s="22"/>
      <c r="KC95" s="22"/>
      <c r="KD95" s="22"/>
      <c r="KE95" s="22"/>
      <c r="KF95" s="23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  <c r="KY95" s="22"/>
      <c r="KZ95" s="22"/>
      <c r="LA95" s="22"/>
      <c r="LB95" s="22"/>
      <c r="LC95" s="22"/>
      <c r="LD95" s="23"/>
      <c r="LE95" s="22"/>
      <c r="LF95" s="22"/>
      <c r="LG95" s="22"/>
      <c r="LH95" s="22"/>
      <c r="LI95" s="22"/>
      <c r="LJ95" s="22"/>
      <c r="LK95" s="22"/>
      <c r="LL95" s="22"/>
      <c r="LM95" s="22"/>
      <c r="LN95" s="23"/>
      <c r="LO95" s="22"/>
      <c r="LP95" s="22"/>
      <c r="LQ95" s="22"/>
      <c r="LR95" s="22"/>
      <c r="LS95" s="22"/>
      <c r="LT95" s="22"/>
      <c r="LU95" s="22"/>
      <c r="LV95" s="22"/>
      <c r="LW95" s="22"/>
      <c r="LX95" s="22"/>
      <c r="LY95" s="22"/>
      <c r="LZ95" s="22"/>
      <c r="MA95" s="22"/>
      <c r="MB95" s="22"/>
      <c r="MC95" s="22"/>
      <c r="MD95" s="22"/>
      <c r="ME95" s="22"/>
      <c r="MF95" s="22"/>
      <c r="MG95" s="22"/>
      <c r="MH95" s="22"/>
      <c r="MI95" s="22"/>
      <c r="MJ95" s="22"/>
      <c r="MK95" s="25"/>
      <c r="ML95" s="25"/>
      <c r="MM95" s="22"/>
      <c r="MN95" s="25"/>
      <c r="MO95" s="23"/>
      <c r="MP95" s="23"/>
      <c r="MQ95" s="23"/>
      <c r="MR95" s="23"/>
      <c r="MS95" s="23"/>
      <c r="MT95" s="26"/>
      <c r="MU95" s="22"/>
      <c r="MV95" s="22"/>
      <c r="MW95" s="22"/>
      <c r="MX95" s="22"/>
      <c r="MY95" s="22"/>
      <c r="MZ95" s="22"/>
      <c r="NA95" s="22"/>
      <c r="NB95" s="22"/>
      <c r="NC95" s="22"/>
      <c r="ND95" s="22"/>
      <c r="NE95" s="22"/>
      <c r="NF95" s="22"/>
      <c r="NG95" s="22"/>
      <c r="NH95" s="22"/>
      <c r="NI95" s="22"/>
      <c r="NJ95" s="22"/>
      <c r="NK95" s="22"/>
      <c r="NL95" s="22"/>
      <c r="NM95" s="22"/>
      <c r="NN95" s="22"/>
      <c r="NO95" s="22"/>
      <c r="NP95" s="22"/>
      <c r="NQ95" s="22"/>
      <c r="NR95" s="22"/>
      <c r="NS95" s="22"/>
      <c r="NT95" s="22"/>
      <c r="NU95" s="22"/>
      <c r="NV95" s="22"/>
      <c r="NW95" s="22"/>
      <c r="NX95" s="22"/>
      <c r="NY95" s="22"/>
      <c r="NZ95" s="22"/>
      <c r="OA95" s="22"/>
      <c r="OB95" s="22"/>
      <c r="OC95" s="22"/>
      <c r="OD95" s="22"/>
      <c r="OE95" s="22"/>
      <c r="OF95" s="22"/>
      <c r="OG95" s="22"/>
      <c r="OH95" s="22"/>
      <c r="OI95" s="22"/>
      <c r="OJ95" s="22"/>
      <c r="OK95" s="22"/>
      <c r="OL95" s="22"/>
      <c r="OM95" s="22"/>
      <c r="ON95" s="22"/>
      <c r="OO95" s="22"/>
      <c r="OP95" s="22"/>
      <c r="OQ95" s="22"/>
      <c r="OR95" s="22"/>
      <c r="OS95" s="22"/>
      <c r="OT95" s="22"/>
      <c r="OU95" s="22"/>
      <c r="OV95" s="22"/>
      <c r="OW95" s="22"/>
      <c r="OX95" s="22"/>
      <c r="OY95" s="22"/>
      <c r="OZ95" s="22"/>
      <c r="PA95" s="22"/>
      <c r="PB95" s="22"/>
      <c r="PC95" s="22"/>
      <c r="PD95" s="22"/>
      <c r="PE95" s="22"/>
      <c r="PF95" s="22"/>
      <c r="PG95" s="22"/>
      <c r="PH95" s="22"/>
      <c r="PI95" s="22"/>
      <c r="PJ95" s="22"/>
      <c r="PK95" s="22"/>
      <c r="PL95" s="22"/>
      <c r="PM95" s="22"/>
      <c r="PN95" s="22"/>
      <c r="PO95" s="22"/>
      <c r="PP95" s="22"/>
      <c r="PQ95" s="22"/>
      <c r="PR95" s="22"/>
      <c r="PS95" s="22"/>
      <c r="PT95" s="22"/>
      <c r="PU95" s="22"/>
      <c r="PV95" s="22"/>
      <c r="PW95" s="22"/>
      <c r="PX95" s="22"/>
      <c r="PY95" s="22"/>
      <c r="PZ95" s="22"/>
      <c r="QA95" s="22"/>
      <c r="QB95" s="22"/>
      <c r="QC95" s="22"/>
      <c r="QD95" s="22"/>
      <c r="QE95" s="22"/>
      <c r="QF95" s="22"/>
      <c r="QG95" s="22"/>
      <c r="QH95" s="22"/>
      <c r="QI95" s="22"/>
      <c r="QJ95" s="22"/>
      <c r="QK95" s="22"/>
      <c r="QL95" s="22"/>
      <c r="QM95" s="22"/>
      <c r="QN95" s="22"/>
      <c r="QO95" s="22"/>
      <c r="QP95" s="22"/>
      <c r="QQ95" s="22"/>
      <c r="QR95" s="22"/>
      <c r="QS95" s="22"/>
      <c r="QT95" s="22"/>
      <c r="QU95" s="22"/>
      <c r="QV95" s="22"/>
      <c r="QW95" s="22"/>
      <c r="QX95" s="22"/>
      <c r="QY95" s="22"/>
      <c r="QZ95" s="22"/>
      <c r="RA95" s="22"/>
      <c r="RB95" s="22"/>
      <c r="RC95" s="22"/>
      <c r="RD95" s="22"/>
      <c r="RE95" s="22"/>
      <c r="RF95" s="22"/>
      <c r="RG95" s="22"/>
      <c r="RH95" s="22"/>
      <c r="RI95" s="22"/>
      <c r="RJ95" s="22"/>
      <c r="RK95" s="22"/>
      <c r="RL95" s="22"/>
      <c r="RM95" s="22"/>
      <c r="RN95" s="22"/>
      <c r="RO95" s="22"/>
      <c r="RP95" s="22"/>
      <c r="RQ95" s="22"/>
      <c r="RR95" s="22"/>
      <c r="RS95" s="22"/>
      <c r="RT95" s="22"/>
      <c r="RU95" s="22"/>
      <c r="RV95" s="22"/>
      <c r="RW95" s="22"/>
      <c r="RX95" s="22"/>
      <c r="RY95" s="22"/>
      <c r="RZ95" s="22"/>
      <c r="SA95" s="22"/>
      <c r="SB95" s="22"/>
      <c r="SC95" s="22"/>
      <c r="SD95" s="22"/>
      <c r="SE95" s="22"/>
      <c r="SF95" s="22"/>
      <c r="SG95" s="22"/>
      <c r="SH95" s="22"/>
      <c r="SI95" s="22"/>
      <c r="SJ95" s="22"/>
      <c r="SK95" s="22"/>
      <c r="SL95" s="22"/>
      <c r="SM95" s="22"/>
      <c r="VP95" s="30"/>
      <c r="VQ95" s="30"/>
      <c r="VR95" s="30"/>
      <c r="VS95" s="30"/>
      <c r="VT95" s="30"/>
      <c r="VU95" s="30"/>
      <c r="VV95" s="30"/>
      <c r="VW95" s="30"/>
      <c r="VX95" s="30"/>
      <c r="VY95" s="30"/>
      <c r="VZ95" s="30"/>
      <c r="WA95" s="30"/>
      <c r="WB95" s="30"/>
      <c r="WC95" s="30"/>
      <c r="WD95" s="30"/>
      <c r="WE95" s="30"/>
      <c r="WF95" s="30"/>
      <c r="WG95" s="30"/>
      <c r="WH95" s="30"/>
      <c r="WI95" s="30"/>
      <c r="WJ95" s="30"/>
      <c r="WK95" s="30"/>
      <c r="WL95" s="30"/>
      <c r="WM95" s="30"/>
      <c r="WN95" s="30"/>
      <c r="WO95" s="30"/>
      <c r="WP95" s="30"/>
      <c r="WQ95" s="30"/>
      <c r="WR95" s="30"/>
      <c r="WS95" s="30"/>
      <c r="WT95" s="30"/>
      <c r="WU95" s="30"/>
      <c r="WV95" s="30"/>
      <c r="WW95" s="30"/>
      <c r="WX95" s="30"/>
      <c r="WY95" s="30"/>
      <c r="WZ95" s="30"/>
      <c r="XA95" s="30"/>
      <c r="XB95" s="30"/>
      <c r="XC95" s="30"/>
      <c r="XD95" s="30"/>
      <c r="XE95" s="30"/>
      <c r="XF95" s="30"/>
      <c r="XG95" s="30"/>
      <c r="XH95" s="30"/>
      <c r="XI95" s="30"/>
      <c r="XJ95" s="30"/>
      <c r="XK95" s="30"/>
      <c r="XL95" s="30"/>
      <c r="XM95" s="30"/>
      <c r="XN95" s="30"/>
      <c r="XO95" s="30"/>
      <c r="XP95" s="30"/>
      <c r="XQ95" s="30"/>
      <c r="XR95" s="30"/>
      <c r="XS95" s="30"/>
      <c r="XT95" s="30"/>
      <c r="XU95" s="30"/>
      <c r="XV95" s="30"/>
      <c r="XW95" s="30"/>
      <c r="XX95" s="30"/>
      <c r="XZ95" s="10"/>
      <c r="YD95" s="10"/>
      <c r="YR95" s="10"/>
      <c r="YT95" s="31"/>
      <c r="ZK95" s="10"/>
    </row>
    <row r="96" spans="1:696" ht="14.4" thickBot="1" x14ac:dyDescent="0.3">
      <c r="A96" s="7"/>
      <c r="D96" s="6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3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3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3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3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3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3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3"/>
      <c r="EV96" s="22"/>
      <c r="EW96" s="22"/>
      <c r="EX96" s="22"/>
      <c r="EY96" s="22"/>
      <c r="EZ96" s="23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3"/>
      <c r="GT96" s="22"/>
      <c r="GU96" s="22"/>
      <c r="GV96" s="22"/>
      <c r="GW96" s="22"/>
      <c r="GX96" s="22"/>
      <c r="GY96" s="23"/>
      <c r="GZ96" s="22"/>
      <c r="HA96" s="22"/>
      <c r="HB96" s="22"/>
      <c r="HC96" s="22"/>
      <c r="HD96" s="23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3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3"/>
      <c r="IU96" s="22"/>
      <c r="IV96" s="22"/>
      <c r="IW96" s="22"/>
      <c r="IX96" s="22"/>
      <c r="IY96" s="22"/>
      <c r="IZ96" s="22"/>
      <c r="JA96" s="22"/>
      <c r="JB96" s="22"/>
      <c r="JC96" s="23"/>
      <c r="JD96" s="22"/>
      <c r="JE96" s="22"/>
      <c r="JF96" s="22"/>
      <c r="JG96" s="22"/>
      <c r="JH96" s="22"/>
      <c r="JI96" s="22"/>
      <c r="JJ96" s="22"/>
      <c r="JK96" s="23"/>
      <c r="JL96" s="22"/>
      <c r="JM96" s="22"/>
      <c r="JN96" s="22"/>
      <c r="JO96" s="22"/>
      <c r="JP96" s="22"/>
      <c r="JQ96" s="22"/>
      <c r="JR96" s="22"/>
      <c r="JS96" s="22"/>
      <c r="JT96" s="23"/>
      <c r="JU96" s="22"/>
      <c r="JV96" s="22"/>
      <c r="JW96" s="22"/>
      <c r="JX96" s="22"/>
      <c r="JY96" s="22"/>
      <c r="JZ96" s="22"/>
      <c r="KA96" s="23"/>
      <c r="KB96" s="22"/>
      <c r="KC96" s="22"/>
      <c r="KD96" s="22"/>
      <c r="KE96" s="22"/>
      <c r="KF96" s="23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  <c r="KY96" s="22"/>
      <c r="KZ96" s="22"/>
      <c r="LA96" s="22"/>
      <c r="LB96" s="22"/>
      <c r="LC96" s="22"/>
      <c r="LD96" s="23"/>
      <c r="LE96" s="22"/>
      <c r="LF96" s="22"/>
      <c r="LG96" s="22"/>
      <c r="LH96" s="22"/>
      <c r="LI96" s="22"/>
      <c r="LJ96" s="22"/>
      <c r="LK96" s="22"/>
      <c r="LL96" s="22"/>
      <c r="LM96" s="22"/>
      <c r="LN96" s="23"/>
      <c r="LO96" s="22"/>
      <c r="LP96" s="22"/>
      <c r="LQ96" s="22"/>
      <c r="LR96" s="22"/>
      <c r="LS96" s="22"/>
      <c r="LT96" s="22"/>
      <c r="LU96" s="22"/>
      <c r="LV96" s="22"/>
      <c r="LW96" s="22"/>
      <c r="LX96" s="22"/>
      <c r="LY96" s="22"/>
      <c r="LZ96" s="22"/>
      <c r="MA96" s="22"/>
      <c r="MB96" s="22"/>
      <c r="MC96" s="22"/>
      <c r="MD96" s="22"/>
      <c r="ME96" s="22"/>
      <c r="MF96" s="22"/>
      <c r="MG96" s="22"/>
      <c r="MH96" s="22"/>
      <c r="MI96" s="22"/>
      <c r="MJ96" s="22"/>
      <c r="MK96" s="25"/>
      <c r="ML96" s="25"/>
      <c r="MM96" s="22"/>
      <c r="MN96" s="25"/>
      <c r="MO96" s="23"/>
      <c r="MP96" s="23"/>
      <c r="MQ96" s="23"/>
      <c r="MR96" s="23"/>
      <c r="MS96" s="23"/>
      <c r="MT96" s="26"/>
      <c r="MU96" s="22"/>
      <c r="MV96" s="22"/>
      <c r="MW96" s="22"/>
      <c r="MX96" s="22"/>
      <c r="MY96" s="22"/>
      <c r="MZ96" s="22"/>
      <c r="NA96" s="22"/>
      <c r="NB96" s="22"/>
      <c r="NC96" s="22"/>
      <c r="ND96" s="22"/>
      <c r="NE96" s="22"/>
      <c r="NF96" s="22"/>
      <c r="NG96" s="22"/>
      <c r="NH96" s="22"/>
      <c r="NI96" s="22"/>
      <c r="NJ96" s="22"/>
      <c r="NK96" s="22"/>
      <c r="NL96" s="22"/>
      <c r="NM96" s="22"/>
      <c r="NN96" s="22"/>
      <c r="NO96" s="22"/>
      <c r="NP96" s="22"/>
      <c r="NQ96" s="22"/>
      <c r="NR96" s="22"/>
      <c r="NS96" s="22"/>
      <c r="NT96" s="22"/>
      <c r="NU96" s="22"/>
      <c r="NV96" s="22"/>
      <c r="NW96" s="22"/>
      <c r="NX96" s="22"/>
      <c r="NY96" s="22"/>
      <c r="NZ96" s="22"/>
      <c r="OA96" s="22"/>
      <c r="OB96" s="22"/>
      <c r="OC96" s="22"/>
      <c r="OD96" s="22"/>
      <c r="OE96" s="22"/>
      <c r="OF96" s="22"/>
      <c r="OG96" s="22"/>
      <c r="OH96" s="22"/>
      <c r="OI96" s="22"/>
      <c r="OJ96" s="22"/>
      <c r="OK96" s="22"/>
      <c r="OL96" s="22"/>
      <c r="OM96" s="22"/>
      <c r="ON96" s="22"/>
      <c r="OO96" s="22"/>
      <c r="OP96" s="22"/>
      <c r="OQ96" s="22"/>
      <c r="OR96" s="22"/>
      <c r="OS96" s="22"/>
      <c r="OT96" s="22"/>
      <c r="OU96" s="22"/>
      <c r="OV96" s="22"/>
      <c r="OW96" s="22"/>
      <c r="OX96" s="22"/>
      <c r="OY96" s="22"/>
      <c r="OZ96" s="22"/>
      <c r="PA96" s="22"/>
      <c r="PB96" s="22"/>
      <c r="PC96" s="22"/>
      <c r="PD96" s="22"/>
      <c r="PE96" s="22"/>
      <c r="PF96" s="22"/>
      <c r="PG96" s="22"/>
      <c r="PH96" s="22"/>
      <c r="PI96" s="22"/>
      <c r="PJ96" s="22"/>
      <c r="PK96" s="22"/>
      <c r="PL96" s="22"/>
      <c r="PM96" s="22"/>
      <c r="PN96" s="22"/>
      <c r="PO96" s="22"/>
      <c r="PP96" s="22"/>
      <c r="PQ96" s="22"/>
      <c r="PR96" s="22"/>
      <c r="PS96" s="22"/>
      <c r="PT96" s="22"/>
      <c r="PU96" s="22"/>
      <c r="PV96" s="22"/>
      <c r="PW96" s="22"/>
      <c r="PX96" s="22"/>
      <c r="PY96" s="22"/>
      <c r="PZ96" s="22"/>
      <c r="QA96" s="22"/>
      <c r="QB96" s="22"/>
      <c r="QC96" s="22"/>
      <c r="QD96" s="22"/>
      <c r="QE96" s="22"/>
      <c r="QF96" s="22"/>
      <c r="QG96" s="22"/>
      <c r="QH96" s="22"/>
      <c r="QI96" s="22"/>
      <c r="QJ96" s="22"/>
      <c r="QK96" s="22"/>
      <c r="QL96" s="22"/>
      <c r="QM96" s="22"/>
      <c r="QN96" s="22"/>
      <c r="QO96" s="22"/>
      <c r="QP96" s="22"/>
      <c r="QQ96" s="22"/>
      <c r="QR96" s="22"/>
      <c r="QS96" s="22"/>
      <c r="QT96" s="22"/>
      <c r="QU96" s="22"/>
      <c r="QV96" s="22"/>
      <c r="QW96" s="22"/>
      <c r="QX96" s="22"/>
      <c r="QY96" s="22"/>
      <c r="QZ96" s="22"/>
      <c r="RA96" s="22"/>
      <c r="RB96" s="22"/>
      <c r="RC96" s="22"/>
      <c r="RD96" s="22"/>
      <c r="RE96" s="22"/>
      <c r="RF96" s="22"/>
      <c r="RG96" s="22"/>
      <c r="RH96" s="22"/>
      <c r="RI96" s="22"/>
      <c r="RJ96" s="22"/>
      <c r="RK96" s="22"/>
      <c r="RL96" s="22"/>
      <c r="RM96" s="22"/>
      <c r="RN96" s="22"/>
      <c r="RO96" s="22"/>
      <c r="RP96" s="22"/>
      <c r="RQ96" s="22"/>
      <c r="RR96" s="22"/>
      <c r="RS96" s="22"/>
      <c r="RT96" s="22"/>
      <c r="RU96" s="22"/>
      <c r="RV96" s="22"/>
      <c r="RW96" s="22"/>
      <c r="RX96" s="22"/>
      <c r="RY96" s="22"/>
      <c r="RZ96" s="22"/>
      <c r="SA96" s="22"/>
      <c r="SB96" s="22"/>
      <c r="SC96" s="22"/>
      <c r="SD96" s="22"/>
      <c r="SE96" s="22"/>
      <c r="SF96" s="22"/>
      <c r="SG96" s="22"/>
      <c r="SH96" s="22"/>
      <c r="SI96" s="22"/>
      <c r="SJ96" s="22"/>
      <c r="SK96" s="22"/>
      <c r="SL96" s="22"/>
      <c r="SM96" s="22"/>
      <c r="VP96" s="30"/>
      <c r="VQ96" s="30"/>
      <c r="VR96" s="30"/>
      <c r="VS96" s="30"/>
      <c r="VT96" s="30"/>
      <c r="VU96" s="30"/>
      <c r="VV96" s="30"/>
      <c r="VW96" s="30"/>
      <c r="VX96" s="30"/>
      <c r="VY96" s="30"/>
      <c r="VZ96" s="30"/>
      <c r="WA96" s="30"/>
      <c r="WB96" s="30"/>
      <c r="WC96" s="30"/>
      <c r="WD96" s="30"/>
      <c r="WE96" s="30"/>
      <c r="WF96" s="30"/>
      <c r="WG96" s="30"/>
      <c r="WH96" s="30"/>
      <c r="WI96" s="30"/>
      <c r="WJ96" s="30"/>
      <c r="WK96" s="30"/>
      <c r="WL96" s="30"/>
      <c r="WM96" s="30"/>
      <c r="WN96" s="30"/>
      <c r="WO96" s="30"/>
      <c r="WP96" s="30"/>
      <c r="WQ96" s="30"/>
      <c r="WR96" s="30"/>
      <c r="WS96" s="30"/>
      <c r="WT96" s="30"/>
      <c r="WU96" s="30"/>
      <c r="WV96" s="30"/>
      <c r="WW96" s="30"/>
      <c r="WX96" s="30"/>
      <c r="WY96" s="30"/>
      <c r="WZ96" s="30"/>
      <c r="XA96" s="30"/>
      <c r="XB96" s="30"/>
      <c r="XC96" s="30"/>
      <c r="XD96" s="30"/>
      <c r="XE96" s="30"/>
      <c r="XF96" s="30"/>
      <c r="XG96" s="30"/>
      <c r="XH96" s="30"/>
      <c r="XI96" s="30"/>
      <c r="XJ96" s="30"/>
      <c r="XK96" s="30"/>
      <c r="XL96" s="30"/>
      <c r="XM96" s="30"/>
      <c r="XN96" s="30"/>
      <c r="XO96" s="30"/>
      <c r="XP96" s="30"/>
      <c r="XQ96" s="30"/>
      <c r="XR96" s="30"/>
      <c r="XS96" s="30"/>
      <c r="XT96" s="30"/>
      <c r="XU96" s="30"/>
      <c r="XV96" s="30"/>
      <c r="XW96" s="30"/>
      <c r="XX96" s="30"/>
    </row>
    <row r="97" spans="1:696" ht="14.4" thickBot="1" x14ac:dyDescent="0.3">
      <c r="A97" s="7"/>
      <c r="D97" s="6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3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3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3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3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3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3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3"/>
      <c r="EV97" s="22"/>
      <c r="EW97" s="22"/>
      <c r="EX97" s="22"/>
      <c r="EY97" s="22"/>
      <c r="EZ97" s="23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3"/>
      <c r="GT97" s="22"/>
      <c r="GU97" s="22"/>
      <c r="GV97" s="22"/>
      <c r="GW97" s="22"/>
      <c r="GX97" s="22"/>
      <c r="GY97" s="23"/>
      <c r="GZ97" s="22"/>
      <c r="HA97" s="22"/>
      <c r="HB97" s="22"/>
      <c r="HC97" s="22"/>
      <c r="HD97" s="23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3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3"/>
      <c r="IU97" s="22"/>
      <c r="IV97" s="22"/>
      <c r="IW97" s="22"/>
      <c r="IX97" s="22"/>
      <c r="IY97" s="22"/>
      <c r="IZ97" s="22"/>
      <c r="JA97" s="22"/>
      <c r="JB97" s="22"/>
      <c r="JC97" s="23"/>
      <c r="JD97" s="22"/>
      <c r="JE97" s="22"/>
      <c r="JF97" s="22"/>
      <c r="JG97" s="22"/>
      <c r="JH97" s="22"/>
      <c r="JI97" s="22"/>
      <c r="JJ97" s="22"/>
      <c r="JK97" s="23"/>
      <c r="JL97" s="22"/>
      <c r="JM97" s="22"/>
      <c r="JN97" s="22"/>
      <c r="JO97" s="22"/>
      <c r="JP97" s="22"/>
      <c r="JQ97" s="22"/>
      <c r="JR97" s="22"/>
      <c r="JS97" s="22"/>
      <c r="JT97" s="23"/>
      <c r="JU97" s="22"/>
      <c r="JV97" s="22"/>
      <c r="JW97" s="22"/>
      <c r="JX97" s="22"/>
      <c r="JY97" s="22"/>
      <c r="JZ97" s="22"/>
      <c r="KA97" s="23"/>
      <c r="KB97" s="22"/>
      <c r="KC97" s="22"/>
      <c r="KD97" s="22"/>
      <c r="KE97" s="22"/>
      <c r="KF97" s="23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  <c r="KY97" s="22"/>
      <c r="KZ97" s="22"/>
      <c r="LA97" s="22"/>
      <c r="LB97" s="22"/>
      <c r="LC97" s="22"/>
      <c r="LD97" s="23"/>
      <c r="LE97" s="22"/>
      <c r="LF97" s="22"/>
      <c r="LG97" s="22"/>
      <c r="LH97" s="22"/>
      <c r="LI97" s="22"/>
      <c r="LJ97" s="22"/>
      <c r="LK97" s="22"/>
      <c r="LL97" s="22"/>
      <c r="LM97" s="22"/>
      <c r="LN97" s="23"/>
      <c r="LO97" s="22"/>
      <c r="LP97" s="22"/>
      <c r="LQ97" s="22"/>
      <c r="LR97" s="22"/>
      <c r="LS97" s="22"/>
      <c r="LT97" s="22"/>
      <c r="LU97" s="22"/>
      <c r="LV97" s="22"/>
      <c r="LW97" s="22"/>
      <c r="LX97" s="22"/>
      <c r="LY97" s="22"/>
      <c r="LZ97" s="22"/>
      <c r="MA97" s="22"/>
      <c r="MB97" s="22"/>
      <c r="MC97" s="22"/>
      <c r="MD97" s="22"/>
      <c r="ME97" s="22"/>
      <c r="MF97" s="22"/>
      <c r="MG97" s="22"/>
      <c r="MH97" s="22"/>
      <c r="MI97" s="22"/>
      <c r="MJ97" s="22"/>
      <c r="MK97" s="25"/>
      <c r="ML97" s="25"/>
      <c r="MM97" s="22"/>
      <c r="MN97" s="25"/>
      <c r="MO97" s="23"/>
      <c r="MP97" s="23"/>
      <c r="MQ97" s="23"/>
      <c r="MR97" s="23"/>
      <c r="MS97" s="23"/>
      <c r="MT97" s="26"/>
      <c r="MU97" s="22"/>
      <c r="MV97" s="22"/>
      <c r="MW97" s="22"/>
      <c r="MX97" s="22"/>
      <c r="MY97" s="22"/>
      <c r="MZ97" s="22"/>
      <c r="NA97" s="22"/>
      <c r="NB97" s="22"/>
      <c r="NC97" s="22"/>
      <c r="ND97" s="22"/>
      <c r="NE97" s="22"/>
      <c r="NF97" s="22"/>
      <c r="NG97" s="22"/>
      <c r="NH97" s="22"/>
      <c r="NI97" s="22"/>
      <c r="NJ97" s="22"/>
      <c r="NK97" s="22"/>
      <c r="NL97" s="22"/>
      <c r="NM97" s="22"/>
      <c r="NN97" s="22"/>
      <c r="NO97" s="22"/>
      <c r="NP97" s="22"/>
      <c r="NQ97" s="22"/>
      <c r="NR97" s="22"/>
      <c r="NS97" s="22"/>
      <c r="NT97" s="22"/>
      <c r="NU97" s="22"/>
      <c r="NV97" s="22"/>
      <c r="NW97" s="22"/>
      <c r="NX97" s="22"/>
      <c r="NY97" s="22"/>
      <c r="NZ97" s="22"/>
      <c r="OA97" s="22"/>
      <c r="OB97" s="22"/>
      <c r="OC97" s="22"/>
      <c r="OD97" s="22"/>
      <c r="OE97" s="22"/>
      <c r="OF97" s="22"/>
      <c r="OG97" s="22"/>
      <c r="OH97" s="22"/>
      <c r="OI97" s="22"/>
      <c r="OJ97" s="22"/>
      <c r="OK97" s="22"/>
      <c r="OL97" s="22"/>
      <c r="OM97" s="22"/>
      <c r="ON97" s="22"/>
      <c r="OO97" s="22"/>
      <c r="OP97" s="22"/>
      <c r="OQ97" s="22"/>
      <c r="OR97" s="22"/>
      <c r="OS97" s="22"/>
      <c r="OT97" s="22"/>
      <c r="OU97" s="22"/>
      <c r="OV97" s="22"/>
      <c r="OW97" s="22"/>
      <c r="OX97" s="22"/>
      <c r="OY97" s="22"/>
      <c r="OZ97" s="22"/>
      <c r="PA97" s="22"/>
      <c r="PB97" s="22"/>
      <c r="PC97" s="22"/>
      <c r="PD97" s="22"/>
      <c r="PE97" s="22"/>
      <c r="PF97" s="22"/>
      <c r="PG97" s="22"/>
      <c r="PH97" s="22"/>
      <c r="PI97" s="22"/>
      <c r="PJ97" s="22"/>
      <c r="PK97" s="22"/>
      <c r="PL97" s="22"/>
      <c r="PM97" s="22"/>
      <c r="PN97" s="22"/>
      <c r="PO97" s="22"/>
      <c r="PP97" s="22"/>
      <c r="PQ97" s="22"/>
      <c r="PR97" s="22"/>
      <c r="PS97" s="22"/>
      <c r="PT97" s="22"/>
      <c r="PU97" s="22"/>
      <c r="PV97" s="22"/>
      <c r="PW97" s="22"/>
      <c r="PX97" s="22"/>
      <c r="PY97" s="22"/>
      <c r="PZ97" s="22"/>
      <c r="QA97" s="22"/>
      <c r="QB97" s="22"/>
      <c r="QC97" s="22"/>
      <c r="QD97" s="22"/>
      <c r="QE97" s="22"/>
      <c r="QF97" s="22"/>
      <c r="QG97" s="22"/>
      <c r="QH97" s="22"/>
      <c r="QI97" s="22"/>
      <c r="QJ97" s="22"/>
      <c r="QK97" s="22"/>
      <c r="QL97" s="22"/>
      <c r="QM97" s="22"/>
      <c r="QN97" s="22"/>
      <c r="QO97" s="22"/>
      <c r="QP97" s="22"/>
      <c r="QQ97" s="22"/>
      <c r="QR97" s="22"/>
      <c r="QS97" s="22"/>
      <c r="QT97" s="22"/>
      <c r="QU97" s="22"/>
      <c r="QV97" s="22"/>
      <c r="QW97" s="22"/>
      <c r="QX97" s="22"/>
      <c r="QY97" s="22"/>
      <c r="QZ97" s="22"/>
      <c r="RA97" s="22"/>
      <c r="RB97" s="22"/>
      <c r="RC97" s="22"/>
      <c r="RD97" s="22"/>
      <c r="RE97" s="22"/>
      <c r="RF97" s="22"/>
      <c r="RG97" s="22"/>
      <c r="RH97" s="22"/>
      <c r="RI97" s="22"/>
      <c r="RJ97" s="22"/>
      <c r="RK97" s="22"/>
      <c r="RL97" s="22"/>
      <c r="RM97" s="22"/>
      <c r="RN97" s="22"/>
      <c r="RO97" s="22"/>
      <c r="RP97" s="22"/>
      <c r="RQ97" s="22"/>
      <c r="RR97" s="22"/>
      <c r="RS97" s="22"/>
      <c r="RT97" s="22"/>
      <c r="RU97" s="22"/>
      <c r="RV97" s="22"/>
      <c r="RW97" s="22"/>
      <c r="RX97" s="22"/>
      <c r="RY97" s="22"/>
      <c r="RZ97" s="22"/>
      <c r="SA97" s="22"/>
      <c r="SB97" s="22"/>
      <c r="SC97" s="22"/>
      <c r="SD97" s="22"/>
      <c r="SE97" s="22"/>
      <c r="SF97" s="22"/>
      <c r="SG97" s="22"/>
      <c r="SH97" s="22"/>
      <c r="SI97" s="22"/>
      <c r="SJ97" s="22"/>
      <c r="SK97" s="22"/>
      <c r="SL97" s="22"/>
      <c r="SM97" s="22"/>
      <c r="VP97" s="30"/>
      <c r="VQ97" s="30"/>
      <c r="VR97" s="30"/>
      <c r="VS97" s="30"/>
      <c r="VT97" s="30"/>
      <c r="VU97" s="30"/>
      <c r="VV97" s="30"/>
      <c r="VW97" s="30"/>
      <c r="VX97" s="30"/>
      <c r="VY97" s="30"/>
      <c r="VZ97" s="30"/>
      <c r="WA97" s="30"/>
      <c r="WB97" s="30"/>
      <c r="WC97" s="30"/>
      <c r="WD97" s="30"/>
      <c r="WE97" s="30"/>
      <c r="WF97" s="30"/>
      <c r="WG97" s="30"/>
      <c r="WH97" s="30"/>
      <c r="WI97" s="30"/>
      <c r="WJ97" s="30"/>
      <c r="WK97" s="30"/>
      <c r="WL97" s="30"/>
      <c r="WM97" s="30"/>
      <c r="WN97" s="30"/>
      <c r="WO97" s="30"/>
      <c r="WP97" s="30"/>
      <c r="WQ97" s="30"/>
      <c r="WR97" s="30"/>
      <c r="WS97" s="30"/>
      <c r="WT97" s="30"/>
      <c r="WU97" s="30"/>
      <c r="WV97" s="30"/>
      <c r="WW97" s="30"/>
      <c r="WX97" s="30"/>
      <c r="WY97" s="30"/>
      <c r="WZ97" s="30"/>
      <c r="XA97" s="30"/>
      <c r="XB97" s="30"/>
      <c r="XC97" s="30"/>
      <c r="XD97" s="30"/>
      <c r="XE97" s="30"/>
      <c r="XF97" s="30"/>
      <c r="XG97" s="30"/>
      <c r="XH97" s="30"/>
      <c r="XI97" s="30"/>
      <c r="XJ97" s="30"/>
      <c r="XK97" s="30"/>
      <c r="XL97" s="30"/>
      <c r="XM97" s="30"/>
      <c r="XN97" s="30"/>
      <c r="XO97" s="30"/>
      <c r="XP97" s="30"/>
      <c r="XQ97" s="30"/>
      <c r="XR97" s="30"/>
      <c r="XS97" s="30"/>
      <c r="XT97" s="30"/>
      <c r="XU97" s="30"/>
      <c r="XV97" s="30"/>
      <c r="XW97" s="30"/>
      <c r="XX97" s="30"/>
      <c r="XZ97" s="10"/>
      <c r="YD97" s="10"/>
      <c r="YR97" s="10"/>
      <c r="YT97" s="31"/>
      <c r="YW97" s="31"/>
      <c r="YZ97" s="31"/>
      <c r="ZF97" s="31"/>
      <c r="ZG97" s="31"/>
      <c r="ZK97" s="10"/>
    </row>
    <row r="98" spans="1:696" ht="14.4" thickBot="1" x14ac:dyDescent="0.3">
      <c r="A98" s="7"/>
      <c r="D98" s="6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3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3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3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3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3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3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3"/>
      <c r="EV98" s="22"/>
      <c r="EW98" s="22"/>
      <c r="EX98" s="22"/>
      <c r="EY98" s="22"/>
      <c r="EZ98" s="23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3"/>
      <c r="GT98" s="22"/>
      <c r="GU98" s="22"/>
      <c r="GV98" s="22"/>
      <c r="GW98" s="22"/>
      <c r="GX98" s="22"/>
      <c r="GY98" s="23"/>
      <c r="GZ98" s="22"/>
      <c r="HA98" s="22"/>
      <c r="HB98" s="22"/>
      <c r="HC98" s="22"/>
      <c r="HD98" s="23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3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3"/>
      <c r="IU98" s="22"/>
      <c r="IV98" s="22"/>
      <c r="IW98" s="22"/>
      <c r="IX98" s="22"/>
      <c r="IY98" s="22"/>
      <c r="IZ98" s="22"/>
      <c r="JA98" s="22"/>
      <c r="JB98" s="22"/>
      <c r="JC98" s="23"/>
      <c r="JD98" s="22"/>
      <c r="JE98" s="22"/>
      <c r="JF98" s="22"/>
      <c r="JG98" s="22"/>
      <c r="JH98" s="22"/>
      <c r="JI98" s="22"/>
      <c r="JJ98" s="22"/>
      <c r="JK98" s="23"/>
      <c r="JL98" s="22"/>
      <c r="JM98" s="22"/>
      <c r="JN98" s="22"/>
      <c r="JO98" s="22"/>
      <c r="JP98" s="22"/>
      <c r="JQ98" s="22"/>
      <c r="JR98" s="22"/>
      <c r="JS98" s="22"/>
      <c r="JT98" s="23"/>
      <c r="JU98" s="22"/>
      <c r="JV98" s="22"/>
      <c r="JW98" s="22"/>
      <c r="JX98" s="22"/>
      <c r="JY98" s="22"/>
      <c r="JZ98" s="22"/>
      <c r="KA98" s="23"/>
      <c r="KB98" s="22"/>
      <c r="KC98" s="22"/>
      <c r="KD98" s="22"/>
      <c r="KE98" s="22"/>
      <c r="KF98" s="23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  <c r="KY98" s="22"/>
      <c r="KZ98" s="22"/>
      <c r="LA98" s="22"/>
      <c r="LB98" s="22"/>
      <c r="LC98" s="22"/>
      <c r="LD98" s="23"/>
      <c r="LE98" s="22"/>
      <c r="LF98" s="22"/>
      <c r="LG98" s="22"/>
      <c r="LH98" s="22"/>
      <c r="LI98" s="22"/>
      <c r="LJ98" s="22"/>
      <c r="LK98" s="22"/>
      <c r="LL98" s="22"/>
      <c r="LM98" s="22"/>
      <c r="LN98" s="23"/>
      <c r="LO98" s="22"/>
      <c r="LP98" s="22"/>
      <c r="LQ98" s="22"/>
      <c r="LR98" s="22"/>
      <c r="LS98" s="22"/>
      <c r="LT98" s="22"/>
      <c r="LU98" s="22"/>
      <c r="LV98" s="22"/>
      <c r="LW98" s="22"/>
      <c r="LX98" s="22"/>
      <c r="LY98" s="22"/>
      <c r="LZ98" s="22"/>
      <c r="MA98" s="22"/>
      <c r="MB98" s="22"/>
      <c r="MC98" s="22"/>
      <c r="MD98" s="22"/>
      <c r="ME98" s="22"/>
      <c r="MF98" s="22"/>
      <c r="MG98" s="22"/>
      <c r="MH98" s="22"/>
      <c r="MI98" s="22"/>
      <c r="MJ98" s="22"/>
      <c r="MK98" s="25"/>
      <c r="ML98" s="25"/>
      <c r="MM98" s="22"/>
      <c r="MN98" s="25"/>
      <c r="MO98" s="23"/>
      <c r="MP98" s="23"/>
      <c r="MQ98" s="23"/>
      <c r="MR98" s="23"/>
      <c r="MS98" s="23"/>
      <c r="MT98" s="26"/>
      <c r="MU98" s="22"/>
      <c r="MV98" s="22"/>
      <c r="MW98" s="22"/>
      <c r="MX98" s="22"/>
      <c r="MY98" s="22"/>
      <c r="MZ98" s="22"/>
      <c r="NA98" s="22"/>
      <c r="NB98" s="22"/>
      <c r="NC98" s="22"/>
      <c r="ND98" s="22"/>
      <c r="NE98" s="22"/>
      <c r="NF98" s="22"/>
      <c r="NG98" s="22"/>
      <c r="NH98" s="22"/>
      <c r="NI98" s="22"/>
      <c r="NJ98" s="22"/>
      <c r="NK98" s="22"/>
      <c r="NL98" s="22"/>
      <c r="NM98" s="22"/>
      <c r="NN98" s="22"/>
      <c r="NO98" s="22"/>
      <c r="NP98" s="22"/>
      <c r="NQ98" s="22"/>
      <c r="NR98" s="22"/>
      <c r="NS98" s="22"/>
      <c r="NT98" s="22"/>
      <c r="NU98" s="22"/>
      <c r="NV98" s="22"/>
      <c r="NW98" s="22"/>
      <c r="NX98" s="22"/>
      <c r="NY98" s="22"/>
      <c r="NZ98" s="22"/>
      <c r="OA98" s="22"/>
      <c r="OB98" s="22"/>
      <c r="OC98" s="22"/>
      <c r="OD98" s="22"/>
      <c r="OE98" s="22"/>
      <c r="OF98" s="22"/>
      <c r="OG98" s="22"/>
      <c r="OH98" s="22"/>
      <c r="OI98" s="22"/>
      <c r="OJ98" s="22"/>
      <c r="OK98" s="22"/>
      <c r="OL98" s="22"/>
      <c r="OM98" s="22"/>
      <c r="ON98" s="22"/>
      <c r="OO98" s="22"/>
      <c r="OP98" s="22"/>
      <c r="OQ98" s="22"/>
      <c r="OR98" s="22"/>
      <c r="OS98" s="22"/>
      <c r="OT98" s="22"/>
      <c r="OU98" s="22"/>
      <c r="OV98" s="22"/>
      <c r="OW98" s="22"/>
      <c r="OX98" s="22"/>
      <c r="OY98" s="22"/>
      <c r="OZ98" s="22"/>
      <c r="PA98" s="22"/>
      <c r="PB98" s="22"/>
      <c r="PC98" s="22"/>
      <c r="PD98" s="22"/>
      <c r="PE98" s="22"/>
      <c r="PF98" s="22"/>
      <c r="PG98" s="22"/>
      <c r="PH98" s="22"/>
      <c r="PI98" s="22"/>
      <c r="PJ98" s="22"/>
      <c r="PK98" s="22"/>
      <c r="PL98" s="22"/>
      <c r="PM98" s="22"/>
      <c r="PN98" s="22"/>
      <c r="PO98" s="22"/>
      <c r="PP98" s="22"/>
      <c r="PQ98" s="22"/>
      <c r="PR98" s="22"/>
      <c r="PS98" s="22"/>
      <c r="PT98" s="22"/>
      <c r="PU98" s="22"/>
      <c r="PV98" s="22"/>
      <c r="PW98" s="22"/>
      <c r="PX98" s="22"/>
      <c r="PY98" s="22"/>
      <c r="PZ98" s="22"/>
      <c r="QA98" s="22"/>
      <c r="QB98" s="22"/>
      <c r="QC98" s="22"/>
      <c r="QD98" s="22"/>
      <c r="QE98" s="22"/>
      <c r="QF98" s="22"/>
      <c r="QG98" s="22"/>
      <c r="QH98" s="22"/>
      <c r="QI98" s="22"/>
      <c r="QJ98" s="22"/>
      <c r="QK98" s="22"/>
      <c r="QL98" s="22"/>
      <c r="QM98" s="22"/>
      <c r="QN98" s="22"/>
      <c r="QO98" s="22"/>
      <c r="QP98" s="22"/>
      <c r="QQ98" s="22"/>
      <c r="QR98" s="22"/>
      <c r="QS98" s="22"/>
      <c r="QT98" s="22"/>
      <c r="QU98" s="22"/>
      <c r="QV98" s="22"/>
      <c r="QW98" s="22"/>
      <c r="QX98" s="22"/>
      <c r="QY98" s="22"/>
      <c r="QZ98" s="22"/>
      <c r="RA98" s="22"/>
      <c r="RB98" s="22"/>
      <c r="RC98" s="22"/>
      <c r="RD98" s="22"/>
      <c r="RE98" s="22"/>
      <c r="RF98" s="22"/>
      <c r="RG98" s="22"/>
      <c r="RH98" s="22"/>
      <c r="RI98" s="22"/>
      <c r="RJ98" s="22"/>
      <c r="RK98" s="22"/>
      <c r="RL98" s="22"/>
      <c r="RM98" s="22"/>
      <c r="RN98" s="22"/>
      <c r="RO98" s="22"/>
      <c r="RP98" s="22"/>
      <c r="RQ98" s="22"/>
      <c r="RR98" s="22"/>
      <c r="RS98" s="22"/>
      <c r="RT98" s="22"/>
      <c r="RU98" s="22"/>
      <c r="RV98" s="22"/>
      <c r="RW98" s="22"/>
      <c r="RX98" s="22"/>
      <c r="RY98" s="22"/>
      <c r="RZ98" s="22"/>
      <c r="SA98" s="22"/>
      <c r="SB98" s="22"/>
      <c r="SC98" s="22"/>
      <c r="SD98" s="22"/>
      <c r="SE98" s="22"/>
      <c r="SF98" s="22"/>
      <c r="SG98" s="22"/>
      <c r="SH98" s="22"/>
      <c r="SI98" s="22"/>
      <c r="SJ98" s="22"/>
      <c r="SK98" s="22"/>
      <c r="SL98" s="22"/>
      <c r="SM98" s="22"/>
      <c r="VP98" s="30"/>
      <c r="VQ98" s="30"/>
      <c r="VR98" s="30"/>
      <c r="VS98" s="30"/>
      <c r="VT98" s="30"/>
      <c r="VU98" s="30"/>
      <c r="VV98" s="30"/>
      <c r="VW98" s="30"/>
      <c r="VX98" s="30"/>
      <c r="VY98" s="30"/>
      <c r="VZ98" s="30"/>
      <c r="WA98" s="30"/>
      <c r="WB98" s="30"/>
      <c r="WC98" s="30"/>
      <c r="WD98" s="30"/>
      <c r="WE98" s="30"/>
      <c r="WF98" s="30"/>
      <c r="WG98" s="30"/>
      <c r="WH98" s="30"/>
      <c r="WI98" s="30"/>
      <c r="WJ98" s="30"/>
      <c r="WK98" s="30"/>
      <c r="WL98" s="30"/>
      <c r="WM98" s="30"/>
      <c r="WN98" s="30"/>
      <c r="WO98" s="30"/>
      <c r="WP98" s="30"/>
      <c r="WQ98" s="30"/>
      <c r="WR98" s="30"/>
      <c r="WS98" s="30"/>
      <c r="WT98" s="30"/>
      <c r="WU98" s="30"/>
      <c r="WV98" s="30"/>
      <c r="WW98" s="30"/>
      <c r="WX98" s="30"/>
      <c r="WY98" s="30"/>
      <c r="WZ98" s="30"/>
      <c r="XA98" s="30"/>
      <c r="XB98" s="30"/>
      <c r="XC98" s="30"/>
      <c r="XD98" s="30"/>
      <c r="XE98" s="30"/>
      <c r="XF98" s="30"/>
      <c r="XG98" s="30"/>
      <c r="XH98" s="30"/>
      <c r="XI98" s="30"/>
      <c r="XJ98" s="30"/>
      <c r="XK98" s="30"/>
      <c r="XL98" s="30"/>
      <c r="XM98" s="30"/>
      <c r="XN98" s="30"/>
      <c r="XO98" s="30"/>
      <c r="XP98" s="30"/>
      <c r="XQ98" s="30"/>
      <c r="XR98" s="30"/>
      <c r="XS98" s="30"/>
      <c r="XT98" s="30"/>
      <c r="XU98" s="30"/>
      <c r="XV98" s="30"/>
      <c r="XW98" s="30"/>
      <c r="XX98" s="30"/>
      <c r="XZ98" s="10"/>
      <c r="YD98" s="10"/>
      <c r="YR98" s="10"/>
      <c r="YT98" s="31"/>
      <c r="YW98" s="31"/>
      <c r="YZ98" s="31"/>
      <c r="ZK98" s="10"/>
    </row>
    <row r="99" spans="1:696" ht="14.4" thickBot="1" x14ac:dyDescent="0.3">
      <c r="A99" s="7"/>
      <c r="D99" s="6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3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3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3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3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3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3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3"/>
      <c r="EV99" s="22"/>
      <c r="EW99" s="22"/>
      <c r="EX99" s="22"/>
      <c r="EY99" s="22"/>
      <c r="EZ99" s="23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3"/>
      <c r="GT99" s="22"/>
      <c r="GU99" s="22"/>
      <c r="GV99" s="22"/>
      <c r="GW99" s="22"/>
      <c r="GX99" s="22"/>
      <c r="GY99" s="23"/>
      <c r="GZ99" s="22"/>
      <c r="HA99" s="22"/>
      <c r="HB99" s="22"/>
      <c r="HC99" s="22"/>
      <c r="HD99" s="23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3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3"/>
      <c r="IU99" s="22"/>
      <c r="IV99" s="22"/>
      <c r="IW99" s="22"/>
      <c r="IX99" s="22"/>
      <c r="IY99" s="22"/>
      <c r="IZ99" s="22"/>
      <c r="JA99" s="22"/>
      <c r="JB99" s="22"/>
      <c r="JC99" s="23"/>
      <c r="JD99" s="22"/>
      <c r="JE99" s="22"/>
      <c r="JF99" s="22"/>
      <c r="JG99" s="22"/>
      <c r="JH99" s="22"/>
      <c r="JI99" s="22"/>
      <c r="JJ99" s="22"/>
      <c r="JK99" s="23"/>
      <c r="JL99" s="22"/>
      <c r="JM99" s="22"/>
      <c r="JN99" s="22"/>
      <c r="JO99" s="22"/>
      <c r="JP99" s="22"/>
      <c r="JQ99" s="22"/>
      <c r="JR99" s="22"/>
      <c r="JS99" s="22"/>
      <c r="JT99" s="23"/>
      <c r="JU99" s="22"/>
      <c r="JV99" s="22"/>
      <c r="JW99" s="22"/>
      <c r="JX99" s="22"/>
      <c r="JY99" s="22"/>
      <c r="JZ99" s="22"/>
      <c r="KA99" s="23"/>
      <c r="KB99" s="22"/>
      <c r="KC99" s="22"/>
      <c r="KD99" s="22"/>
      <c r="KE99" s="22"/>
      <c r="KF99" s="23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  <c r="KY99" s="22"/>
      <c r="KZ99" s="22"/>
      <c r="LA99" s="22"/>
      <c r="LB99" s="22"/>
      <c r="LC99" s="22"/>
      <c r="LD99" s="23"/>
      <c r="LE99" s="22"/>
      <c r="LF99" s="22"/>
      <c r="LG99" s="22"/>
      <c r="LH99" s="22"/>
      <c r="LI99" s="22"/>
      <c r="LJ99" s="22"/>
      <c r="LK99" s="22"/>
      <c r="LL99" s="22"/>
      <c r="LM99" s="22"/>
      <c r="LN99" s="23"/>
      <c r="LO99" s="22"/>
      <c r="LP99" s="22"/>
      <c r="LQ99" s="22"/>
      <c r="LR99" s="22"/>
      <c r="LS99" s="22"/>
      <c r="LT99" s="22"/>
      <c r="LU99" s="22"/>
      <c r="LV99" s="22"/>
      <c r="LW99" s="22"/>
      <c r="LX99" s="22"/>
      <c r="LY99" s="22"/>
      <c r="LZ99" s="22"/>
      <c r="MA99" s="22"/>
      <c r="MB99" s="22"/>
      <c r="MC99" s="22"/>
      <c r="MD99" s="22"/>
      <c r="ME99" s="22"/>
      <c r="MF99" s="22"/>
      <c r="MG99" s="22"/>
      <c r="MH99" s="22"/>
      <c r="MI99" s="22"/>
      <c r="MJ99" s="22"/>
      <c r="MK99" s="25"/>
      <c r="ML99" s="25"/>
      <c r="MM99" s="22"/>
      <c r="MN99" s="25"/>
      <c r="MO99" s="23"/>
      <c r="MP99" s="23"/>
      <c r="MQ99" s="23"/>
      <c r="MR99" s="23"/>
      <c r="MS99" s="23"/>
      <c r="MT99" s="26"/>
      <c r="MU99" s="22"/>
      <c r="MV99" s="22"/>
      <c r="MW99" s="22"/>
      <c r="MX99" s="22"/>
      <c r="MY99" s="22"/>
      <c r="MZ99" s="22"/>
      <c r="NA99" s="22"/>
      <c r="NB99" s="22"/>
      <c r="NC99" s="22"/>
      <c r="ND99" s="22"/>
      <c r="NE99" s="22"/>
      <c r="NF99" s="22"/>
      <c r="NG99" s="22"/>
      <c r="NH99" s="22"/>
      <c r="NI99" s="22"/>
      <c r="NJ99" s="22"/>
      <c r="NK99" s="22"/>
      <c r="NL99" s="22"/>
      <c r="NM99" s="22"/>
      <c r="NN99" s="22"/>
      <c r="NO99" s="22"/>
      <c r="NP99" s="22"/>
      <c r="NQ99" s="22"/>
      <c r="NR99" s="22"/>
      <c r="NS99" s="22"/>
      <c r="NT99" s="22"/>
      <c r="NU99" s="22"/>
      <c r="NV99" s="22"/>
      <c r="NW99" s="22"/>
      <c r="NX99" s="22"/>
      <c r="NY99" s="22"/>
      <c r="NZ99" s="22"/>
      <c r="OA99" s="22"/>
      <c r="OB99" s="22"/>
      <c r="OC99" s="22"/>
      <c r="OD99" s="22"/>
      <c r="OE99" s="22"/>
      <c r="OF99" s="22"/>
      <c r="OG99" s="22"/>
      <c r="OH99" s="22"/>
      <c r="OI99" s="22"/>
      <c r="OJ99" s="22"/>
      <c r="OK99" s="22"/>
      <c r="OL99" s="22"/>
      <c r="OM99" s="22"/>
      <c r="ON99" s="22"/>
      <c r="OO99" s="22"/>
      <c r="OP99" s="22"/>
      <c r="OQ99" s="22"/>
      <c r="OR99" s="22"/>
      <c r="OS99" s="22"/>
      <c r="OT99" s="22"/>
      <c r="OU99" s="22"/>
      <c r="OV99" s="22"/>
      <c r="OW99" s="22"/>
      <c r="OX99" s="22"/>
      <c r="OY99" s="22"/>
      <c r="OZ99" s="22"/>
      <c r="PA99" s="22"/>
      <c r="PB99" s="22"/>
      <c r="PC99" s="22"/>
      <c r="PD99" s="22"/>
      <c r="PE99" s="22"/>
      <c r="PF99" s="22"/>
      <c r="PG99" s="22"/>
      <c r="PH99" s="22"/>
      <c r="PI99" s="22"/>
      <c r="PJ99" s="22"/>
      <c r="PK99" s="22"/>
      <c r="PL99" s="22"/>
      <c r="PM99" s="22"/>
      <c r="PN99" s="22"/>
      <c r="PO99" s="22"/>
      <c r="PP99" s="22"/>
      <c r="PQ99" s="22"/>
      <c r="PR99" s="22"/>
      <c r="PS99" s="22"/>
      <c r="PT99" s="22"/>
      <c r="PU99" s="22"/>
      <c r="PV99" s="22"/>
      <c r="PW99" s="22"/>
      <c r="PX99" s="22"/>
      <c r="PY99" s="22"/>
      <c r="PZ99" s="22"/>
      <c r="QA99" s="22"/>
      <c r="QB99" s="22"/>
      <c r="QC99" s="22"/>
      <c r="QD99" s="22"/>
      <c r="QE99" s="22"/>
      <c r="QF99" s="22"/>
      <c r="QG99" s="22"/>
      <c r="QH99" s="22"/>
      <c r="QI99" s="22"/>
      <c r="QJ99" s="22"/>
      <c r="QK99" s="22"/>
      <c r="QL99" s="22"/>
      <c r="QM99" s="22"/>
      <c r="QN99" s="22"/>
      <c r="QO99" s="22"/>
      <c r="QP99" s="22"/>
      <c r="QQ99" s="22"/>
      <c r="QR99" s="22"/>
      <c r="QS99" s="22"/>
      <c r="QT99" s="22"/>
      <c r="QU99" s="22"/>
      <c r="QV99" s="22"/>
      <c r="QW99" s="22"/>
      <c r="QX99" s="22"/>
      <c r="QY99" s="22"/>
      <c r="QZ99" s="22"/>
      <c r="RA99" s="22"/>
      <c r="RB99" s="22"/>
      <c r="RC99" s="22"/>
      <c r="RD99" s="22"/>
      <c r="RE99" s="22"/>
      <c r="RF99" s="22"/>
      <c r="RG99" s="22"/>
      <c r="RH99" s="22"/>
      <c r="RI99" s="22"/>
      <c r="RJ99" s="22"/>
      <c r="RK99" s="22"/>
      <c r="RL99" s="22"/>
      <c r="RM99" s="22"/>
      <c r="RN99" s="22"/>
      <c r="RO99" s="22"/>
      <c r="RP99" s="22"/>
      <c r="RQ99" s="22"/>
      <c r="RR99" s="22"/>
      <c r="RS99" s="22"/>
      <c r="RT99" s="22"/>
      <c r="RU99" s="22"/>
      <c r="RV99" s="22"/>
      <c r="RW99" s="22"/>
      <c r="RX99" s="22"/>
      <c r="RY99" s="22"/>
      <c r="RZ99" s="22"/>
      <c r="SA99" s="22"/>
      <c r="SB99" s="22"/>
      <c r="SC99" s="22"/>
      <c r="SD99" s="22"/>
      <c r="SE99" s="22"/>
      <c r="SF99" s="22"/>
      <c r="SG99" s="22"/>
      <c r="SH99" s="22"/>
      <c r="SI99" s="22"/>
      <c r="SJ99" s="22"/>
      <c r="SK99" s="22"/>
      <c r="SL99" s="22"/>
      <c r="SM99" s="22"/>
      <c r="VP99" s="30"/>
      <c r="VQ99" s="30"/>
      <c r="VR99" s="30"/>
      <c r="VS99" s="30"/>
      <c r="VT99" s="30"/>
      <c r="VU99" s="30"/>
      <c r="VV99" s="30"/>
      <c r="VW99" s="30"/>
      <c r="VX99" s="30"/>
      <c r="VY99" s="30"/>
      <c r="VZ99" s="30"/>
      <c r="WA99" s="30"/>
      <c r="WB99" s="30"/>
      <c r="WC99" s="30"/>
      <c r="WD99" s="30"/>
      <c r="WE99" s="30"/>
      <c r="WF99" s="30"/>
      <c r="WG99" s="30"/>
      <c r="WH99" s="30"/>
      <c r="WI99" s="30"/>
      <c r="WJ99" s="30"/>
      <c r="WK99" s="30"/>
      <c r="WL99" s="30"/>
      <c r="WM99" s="30"/>
      <c r="WN99" s="30"/>
      <c r="WO99" s="30"/>
      <c r="WP99" s="30"/>
      <c r="WQ99" s="30"/>
      <c r="WR99" s="30"/>
      <c r="WS99" s="30"/>
      <c r="WT99" s="30"/>
      <c r="WU99" s="30"/>
      <c r="WV99" s="30"/>
      <c r="WW99" s="30"/>
      <c r="WX99" s="30"/>
      <c r="WY99" s="30"/>
      <c r="WZ99" s="30"/>
      <c r="XA99" s="30"/>
      <c r="XB99" s="30"/>
      <c r="XC99" s="30"/>
      <c r="XD99" s="30"/>
      <c r="XE99" s="30"/>
      <c r="XF99" s="30"/>
      <c r="XG99" s="30"/>
      <c r="XH99" s="30"/>
      <c r="XI99" s="30"/>
      <c r="XJ99" s="30"/>
      <c r="XK99" s="30"/>
      <c r="XL99" s="30"/>
      <c r="XM99" s="30"/>
      <c r="XN99" s="30"/>
      <c r="XO99" s="30"/>
      <c r="XP99" s="30"/>
      <c r="XQ99" s="30"/>
      <c r="XR99" s="30"/>
      <c r="XS99" s="30"/>
      <c r="XT99" s="30"/>
      <c r="XU99" s="30"/>
      <c r="XV99" s="30"/>
      <c r="XW99" s="30"/>
      <c r="XX99" s="30"/>
      <c r="YT99" s="31"/>
    </row>
    <row r="100" spans="1:696" ht="14.4" thickBot="1" x14ac:dyDescent="0.3">
      <c r="A100" s="7"/>
      <c r="D100" s="6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3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3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4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3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3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3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3"/>
      <c r="EV100" s="22"/>
      <c r="EW100" s="22"/>
      <c r="EX100" s="22"/>
      <c r="EY100" s="22"/>
      <c r="EZ100" s="23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3"/>
      <c r="GT100" s="22"/>
      <c r="GU100" s="22"/>
      <c r="GV100" s="22"/>
      <c r="GW100" s="22"/>
      <c r="GX100" s="22"/>
      <c r="GY100" s="23"/>
      <c r="GZ100" s="22"/>
      <c r="HA100" s="22"/>
      <c r="HB100" s="22"/>
      <c r="HC100" s="22"/>
      <c r="HD100" s="23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3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3"/>
      <c r="IU100" s="22"/>
      <c r="IV100" s="22"/>
      <c r="IW100" s="22"/>
      <c r="IX100" s="22"/>
      <c r="IY100" s="22"/>
      <c r="IZ100" s="22"/>
      <c r="JA100" s="22"/>
      <c r="JB100" s="22"/>
      <c r="JC100" s="23"/>
      <c r="JD100" s="22"/>
      <c r="JE100" s="22"/>
      <c r="JF100" s="22"/>
      <c r="JG100" s="22"/>
      <c r="JH100" s="22"/>
      <c r="JI100" s="22"/>
      <c r="JJ100" s="22"/>
      <c r="JK100" s="23"/>
      <c r="JL100" s="22"/>
      <c r="JM100" s="22"/>
      <c r="JN100" s="22"/>
      <c r="JO100" s="22"/>
      <c r="JP100" s="22"/>
      <c r="JQ100" s="22"/>
      <c r="JR100" s="22"/>
      <c r="JS100" s="22"/>
      <c r="JT100" s="23"/>
      <c r="JU100" s="22"/>
      <c r="JV100" s="22"/>
      <c r="JW100" s="22"/>
      <c r="JX100" s="22"/>
      <c r="JY100" s="22"/>
      <c r="JZ100" s="22"/>
      <c r="KA100" s="25"/>
      <c r="KB100" s="22"/>
      <c r="KC100" s="22"/>
      <c r="KD100" s="22"/>
      <c r="KE100" s="22"/>
      <c r="KF100" s="23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  <c r="KY100" s="22"/>
      <c r="KZ100" s="22"/>
      <c r="LA100" s="22"/>
      <c r="LB100" s="22"/>
      <c r="LC100" s="22"/>
      <c r="LD100" s="23"/>
      <c r="LE100" s="22"/>
      <c r="LF100" s="22"/>
      <c r="LG100" s="22"/>
      <c r="LH100" s="22"/>
      <c r="LI100" s="22"/>
      <c r="LJ100" s="22"/>
      <c r="LK100" s="22"/>
      <c r="LL100" s="22"/>
      <c r="LM100" s="22"/>
      <c r="LN100" s="23"/>
      <c r="LO100" s="22"/>
      <c r="LP100" s="22"/>
      <c r="LQ100" s="22"/>
      <c r="LR100" s="22"/>
      <c r="LS100" s="22"/>
      <c r="LT100" s="22"/>
      <c r="LU100" s="22"/>
      <c r="LV100" s="22"/>
      <c r="LW100" s="22"/>
      <c r="LX100" s="22"/>
      <c r="LY100" s="22"/>
      <c r="LZ100" s="22"/>
      <c r="MA100" s="22"/>
      <c r="MB100" s="22"/>
      <c r="MC100" s="22"/>
      <c r="MD100" s="22"/>
      <c r="ME100" s="22"/>
      <c r="MF100" s="22"/>
      <c r="MG100" s="22"/>
      <c r="MH100" s="22"/>
      <c r="MI100" s="22"/>
      <c r="MJ100" s="22"/>
      <c r="MK100" s="25"/>
      <c r="ML100" s="25"/>
      <c r="MM100" s="22"/>
      <c r="MN100" s="25"/>
      <c r="MO100" s="23"/>
      <c r="MP100" s="23"/>
      <c r="MQ100" s="23"/>
      <c r="MR100" s="23"/>
      <c r="MS100" s="23"/>
      <c r="MT100" s="26"/>
      <c r="MU100" s="22"/>
      <c r="MV100" s="22"/>
      <c r="MW100" s="22"/>
      <c r="MX100" s="22"/>
      <c r="MY100" s="22"/>
      <c r="MZ100" s="22"/>
      <c r="NA100" s="22"/>
      <c r="NB100" s="22"/>
      <c r="NC100" s="22"/>
      <c r="ND100" s="22"/>
      <c r="NE100" s="22"/>
      <c r="NF100" s="22"/>
      <c r="NG100" s="22"/>
      <c r="NH100" s="22"/>
      <c r="NI100" s="22"/>
      <c r="NJ100" s="22"/>
      <c r="NK100" s="22"/>
      <c r="NL100" s="22"/>
      <c r="NM100" s="22"/>
      <c r="NN100" s="22"/>
      <c r="NO100" s="22"/>
      <c r="NP100" s="22"/>
      <c r="NQ100" s="22"/>
      <c r="NR100" s="22"/>
      <c r="NS100" s="22"/>
      <c r="NT100" s="22"/>
      <c r="NU100" s="22"/>
      <c r="NV100" s="22"/>
      <c r="NW100" s="22"/>
      <c r="NX100" s="22"/>
      <c r="NY100" s="22"/>
      <c r="NZ100" s="22"/>
      <c r="OA100" s="22"/>
      <c r="OB100" s="22"/>
      <c r="OC100" s="22"/>
      <c r="OD100" s="22"/>
      <c r="OE100" s="22"/>
      <c r="OF100" s="22"/>
      <c r="OG100" s="22"/>
      <c r="OH100" s="22"/>
      <c r="OI100" s="22"/>
      <c r="OJ100" s="22"/>
      <c r="OK100" s="22"/>
      <c r="OL100" s="22"/>
      <c r="OM100" s="22"/>
      <c r="ON100" s="22"/>
      <c r="OO100" s="22"/>
      <c r="OP100" s="22"/>
      <c r="OQ100" s="22"/>
      <c r="OR100" s="22"/>
      <c r="OS100" s="22"/>
      <c r="OT100" s="22"/>
      <c r="OU100" s="22"/>
      <c r="OV100" s="22"/>
      <c r="OW100" s="22"/>
      <c r="OX100" s="22"/>
      <c r="OY100" s="22"/>
      <c r="OZ100" s="22"/>
      <c r="PA100" s="22"/>
      <c r="PB100" s="22"/>
      <c r="PC100" s="22"/>
      <c r="PD100" s="22"/>
      <c r="PE100" s="22"/>
      <c r="PF100" s="22"/>
      <c r="PG100" s="22"/>
      <c r="PH100" s="22"/>
      <c r="PI100" s="22"/>
      <c r="PJ100" s="22"/>
      <c r="PK100" s="22"/>
      <c r="PL100" s="22"/>
      <c r="PM100" s="22"/>
      <c r="PN100" s="22"/>
      <c r="PO100" s="22"/>
      <c r="PP100" s="22"/>
      <c r="PQ100" s="22"/>
      <c r="PR100" s="22"/>
      <c r="PS100" s="22"/>
      <c r="PT100" s="22"/>
      <c r="PU100" s="22"/>
      <c r="PV100" s="22"/>
      <c r="PW100" s="22"/>
      <c r="PX100" s="22"/>
      <c r="PY100" s="22"/>
      <c r="PZ100" s="22"/>
      <c r="QA100" s="22"/>
      <c r="QB100" s="22"/>
      <c r="QC100" s="22"/>
      <c r="QD100" s="22"/>
      <c r="QE100" s="22"/>
      <c r="QF100" s="22"/>
      <c r="QG100" s="22"/>
      <c r="QH100" s="22"/>
      <c r="QI100" s="22"/>
      <c r="QJ100" s="22"/>
      <c r="QK100" s="22"/>
      <c r="QL100" s="22"/>
      <c r="QM100" s="22"/>
      <c r="QN100" s="22"/>
      <c r="QO100" s="22"/>
      <c r="QP100" s="22"/>
      <c r="QQ100" s="22"/>
      <c r="QR100" s="22"/>
      <c r="QS100" s="22"/>
      <c r="QT100" s="22"/>
      <c r="QU100" s="22"/>
      <c r="QV100" s="22"/>
      <c r="QW100" s="22"/>
      <c r="QX100" s="22"/>
      <c r="QY100" s="22"/>
      <c r="QZ100" s="22"/>
      <c r="RA100" s="22"/>
      <c r="RB100" s="22"/>
      <c r="RC100" s="22"/>
      <c r="RD100" s="22"/>
      <c r="RE100" s="22"/>
      <c r="RF100" s="22"/>
      <c r="RG100" s="22"/>
      <c r="RH100" s="22"/>
      <c r="RI100" s="22"/>
      <c r="RJ100" s="22"/>
      <c r="RK100" s="22"/>
      <c r="RL100" s="22"/>
      <c r="RM100" s="22"/>
      <c r="RN100" s="22"/>
      <c r="RO100" s="22"/>
      <c r="RP100" s="22"/>
      <c r="RQ100" s="22"/>
      <c r="RR100" s="22"/>
      <c r="RS100" s="22"/>
      <c r="RT100" s="22"/>
      <c r="RU100" s="22"/>
      <c r="RV100" s="22"/>
      <c r="RW100" s="22"/>
      <c r="RX100" s="22"/>
      <c r="RY100" s="22"/>
      <c r="RZ100" s="22"/>
      <c r="SA100" s="22"/>
      <c r="SB100" s="22"/>
      <c r="SC100" s="22"/>
      <c r="SD100" s="22"/>
      <c r="SE100" s="22"/>
      <c r="SF100" s="22"/>
      <c r="SG100" s="22"/>
      <c r="SH100" s="22"/>
      <c r="SI100" s="22"/>
      <c r="SJ100" s="22"/>
      <c r="SK100" s="22"/>
      <c r="SL100" s="22"/>
      <c r="SM100" s="22"/>
      <c r="SN100" s="23"/>
      <c r="SO100" s="28"/>
      <c r="SP100" s="28"/>
      <c r="SQ100" s="25"/>
      <c r="SR100" s="28"/>
      <c r="SS100" s="28"/>
      <c r="ST100" s="28"/>
      <c r="SU100" s="28"/>
      <c r="SV100" s="28"/>
      <c r="SW100" s="28"/>
      <c r="SX100" s="28"/>
      <c r="SY100" s="28"/>
      <c r="SZ100" s="28"/>
      <c r="TA100" s="28"/>
      <c r="TB100" s="28"/>
      <c r="TC100" s="28"/>
      <c r="TD100" s="28"/>
      <c r="TE100" s="28"/>
      <c r="TF100" s="28"/>
      <c r="TG100" s="28"/>
      <c r="TH100" s="28"/>
      <c r="TI100" s="27"/>
      <c r="TJ100" s="27"/>
      <c r="TK100" s="28"/>
      <c r="TL100" s="28"/>
      <c r="TM100" s="28"/>
      <c r="TN100" s="27"/>
      <c r="TO100" s="28"/>
      <c r="TP100" s="28"/>
      <c r="TQ100" s="28"/>
      <c r="TR100" s="27"/>
      <c r="TS100" s="28"/>
      <c r="TT100" s="28"/>
      <c r="TU100" s="28"/>
      <c r="TV100" s="27"/>
      <c r="TW100" s="28"/>
      <c r="TX100" s="28"/>
      <c r="TY100" s="28"/>
      <c r="TZ100" s="27"/>
      <c r="UA100" s="28"/>
      <c r="UB100" s="28"/>
      <c r="UC100" s="28"/>
      <c r="UD100" s="27"/>
      <c r="UE100" s="27"/>
      <c r="UF100" s="28"/>
      <c r="UG100" s="28"/>
      <c r="UH100" s="28"/>
      <c r="UI100" s="27"/>
      <c r="UJ100" s="28"/>
      <c r="UK100" s="28"/>
      <c r="UL100" s="28"/>
      <c r="UM100" s="27"/>
      <c r="UN100" s="28"/>
      <c r="UO100" s="28"/>
      <c r="UP100" s="28"/>
      <c r="UQ100" s="27"/>
      <c r="UR100" s="28"/>
      <c r="US100" s="28"/>
      <c r="UT100" s="28"/>
      <c r="UU100" s="27"/>
      <c r="UV100" s="28"/>
      <c r="UW100" s="28"/>
      <c r="UX100" s="28"/>
      <c r="UY100" s="28"/>
      <c r="UZ100" s="28"/>
      <c r="VA100" s="28"/>
      <c r="VB100" s="28"/>
      <c r="VC100" s="28"/>
      <c r="VD100" s="28"/>
      <c r="VE100" s="28"/>
      <c r="VF100" s="28"/>
      <c r="VG100" s="28"/>
      <c r="VH100" s="28"/>
      <c r="VI100" s="28"/>
      <c r="VJ100" s="28"/>
      <c r="VK100" s="28"/>
      <c r="VL100" s="28"/>
      <c r="VM100" s="28"/>
      <c r="VN100" s="28"/>
      <c r="VO100" s="25"/>
      <c r="VP100" s="30"/>
      <c r="VQ100" s="30"/>
      <c r="VR100" s="30"/>
      <c r="VS100" s="30"/>
      <c r="VT100" s="30"/>
      <c r="VU100" s="30"/>
      <c r="VV100" s="30"/>
      <c r="VW100" s="30"/>
      <c r="VX100" s="30"/>
      <c r="VY100" s="30"/>
      <c r="VZ100" s="30"/>
      <c r="WA100" s="30"/>
      <c r="WB100" s="30"/>
      <c r="WC100" s="30"/>
      <c r="WD100" s="30"/>
      <c r="WE100" s="30"/>
      <c r="WF100" s="30"/>
      <c r="WG100" s="30"/>
      <c r="WH100" s="30"/>
      <c r="WI100" s="30"/>
      <c r="WJ100" s="30"/>
      <c r="WK100" s="30"/>
      <c r="WL100" s="30"/>
      <c r="WM100" s="30"/>
      <c r="WN100" s="30"/>
      <c r="WO100" s="30"/>
      <c r="WP100" s="30"/>
      <c r="WQ100" s="30"/>
      <c r="WR100" s="30"/>
      <c r="WS100" s="30"/>
      <c r="WT100" s="30"/>
      <c r="WU100" s="30"/>
      <c r="WV100" s="30"/>
      <c r="WW100" s="30"/>
      <c r="WX100" s="30"/>
      <c r="WY100" s="30"/>
      <c r="WZ100" s="30"/>
      <c r="XA100" s="30"/>
      <c r="XB100" s="30"/>
      <c r="XC100" s="30"/>
      <c r="XD100" s="30"/>
      <c r="XE100" s="30"/>
      <c r="XF100" s="30"/>
      <c r="XG100" s="30"/>
      <c r="XH100" s="30"/>
      <c r="XI100" s="30"/>
      <c r="XJ100" s="30"/>
      <c r="XK100" s="30"/>
      <c r="XL100" s="30"/>
      <c r="XM100" s="30"/>
      <c r="XN100" s="30"/>
      <c r="XO100" s="30"/>
      <c r="XP100" s="30"/>
      <c r="XQ100" s="30"/>
      <c r="XR100" s="30"/>
      <c r="XS100" s="30"/>
      <c r="XT100" s="30"/>
      <c r="XU100" s="30"/>
      <c r="XV100" s="30"/>
      <c r="XW100" s="30"/>
      <c r="XX100" s="30"/>
      <c r="XZ100" s="10"/>
      <c r="YD100" s="10"/>
      <c r="YR100" s="10"/>
      <c r="YT100" s="31"/>
      <c r="YW100" s="31"/>
      <c r="ZK100" s="10"/>
      <c r="ZR100" s="10"/>
      <c r="ZS100" s="31"/>
      <c r="ZT100" s="31"/>
    </row>
    <row r="101" spans="1:696" ht="14.4" thickBot="1" x14ac:dyDescent="0.3">
      <c r="A101" s="7"/>
      <c r="D101" s="6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3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3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4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3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3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4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3"/>
      <c r="EV101" s="22"/>
      <c r="EW101" s="22"/>
      <c r="EX101" s="22"/>
      <c r="EY101" s="22"/>
      <c r="EZ101" s="23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3"/>
      <c r="GT101" s="22"/>
      <c r="GU101" s="22"/>
      <c r="GV101" s="22"/>
      <c r="GW101" s="22"/>
      <c r="GX101" s="22"/>
      <c r="GY101" s="23"/>
      <c r="GZ101" s="22"/>
      <c r="HA101" s="22"/>
      <c r="HB101" s="22"/>
      <c r="HC101" s="22"/>
      <c r="HD101" s="23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4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3"/>
      <c r="IU101" s="22"/>
      <c r="IV101" s="22"/>
      <c r="IW101" s="22"/>
      <c r="IX101" s="22"/>
      <c r="IY101" s="22"/>
      <c r="IZ101" s="22"/>
      <c r="JA101" s="22"/>
      <c r="JB101" s="22"/>
      <c r="JC101" s="23"/>
      <c r="JD101" s="22"/>
      <c r="JE101" s="22"/>
      <c r="JF101" s="22"/>
      <c r="JG101" s="22"/>
      <c r="JH101" s="22"/>
      <c r="JI101" s="22"/>
      <c r="JJ101" s="22"/>
      <c r="JK101" s="23"/>
      <c r="JL101" s="22"/>
      <c r="JM101" s="22"/>
      <c r="JN101" s="22"/>
      <c r="JO101" s="22"/>
      <c r="JP101" s="22"/>
      <c r="JQ101" s="22"/>
      <c r="JR101" s="22"/>
      <c r="JS101" s="22"/>
      <c r="JT101" s="23"/>
      <c r="JU101" s="22"/>
      <c r="JV101" s="22"/>
      <c r="JW101" s="22"/>
      <c r="JX101" s="22"/>
      <c r="JY101" s="22"/>
      <c r="JZ101" s="22"/>
      <c r="KA101" s="25"/>
      <c r="KB101" s="22"/>
      <c r="KC101" s="22"/>
      <c r="KD101" s="22"/>
      <c r="KE101" s="22"/>
      <c r="KF101" s="23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  <c r="KY101" s="22"/>
      <c r="KZ101" s="22"/>
      <c r="LA101" s="22"/>
      <c r="LB101" s="22"/>
      <c r="LC101" s="22"/>
      <c r="LD101" s="23"/>
      <c r="LE101" s="22"/>
      <c r="LF101" s="22"/>
      <c r="LG101" s="22"/>
      <c r="LH101" s="22"/>
      <c r="LI101" s="22"/>
      <c r="LJ101" s="22"/>
      <c r="LK101" s="22"/>
      <c r="LL101" s="22"/>
      <c r="LM101" s="22"/>
      <c r="LN101" s="23"/>
      <c r="LO101" s="22"/>
      <c r="LP101" s="22"/>
      <c r="LQ101" s="22"/>
      <c r="LR101" s="22"/>
      <c r="LS101" s="22"/>
      <c r="LT101" s="22"/>
      <c r="LU101" s="22"/>
      <c r="LV101" s="22"/>
      <c r="LW101" s="22"/>
      <c r="LX101" s="22"/>
      <c r="LY101" s="22"/>
      <c r="LZ101" s="22"/>
      <c r="MA101" s="22"/>
      <c r="MB101" s="22"/>
      <c r="MC101" s="22"/>
      <c r="MD101" s="22"/>
      <c r="ME101" s="22"/>
      <c r="MF101" s="22"/>
      <c r="MG101" s="22"/>
      <c r="MH101" s="22"/>
      <c r="MI101" s="22"/>
      <c r="MJ101" s="22"/>
      <c r="MK101" s="25"/>
      <c r="ML101" s="25"/>
      <c r="MM101" s="22"/>
      <c r="MN101" s="25"/>
      <c r="MO101" s="23"/>
      <c r="MP101" s="23"/>
      <c r="MQ101" s="23"/>
      <c r="MR101" s="23"/>
      <c r="MS101" s="23"/>
      <c r="MT101" s="26"/>
      <c r="MU101" s="22"/>
      <c r="MV101" s="22"/>
      <c r="MW101" s="22"/>
      <c r="MX101" s="22"/>
      <c r="MY101" s="22"/>
      <c r="MZ101" s="22"/>
      <c r="NA101" s="22"/>
      <c r="NB101" s="22"/>
      <c r="NC101" s="22"/>
      <c r="ND101" s="22"/>
      <c r="NE101" s="22"/>
      <c r="NF101" s="22"/>
      <c r="NG101" s="22"/>
      <c r="NH101" s="22"/>
      <c r="NI101" s="22"/>
      <c r="NJ101" s="22"/>
      <c r="NK101" s="22"/>
      <c r="NL101" s="22"/>
      <c r="NM101" s="22"/>
      <c r="NN101" s="22"/>
      <c r="NO101" s="22"/>
      <c r="NP101" s="22"/>
      <c r="NQ101" s="22"/>
      <c r="NR101" s="22"/>
      <c r="NS101" s="22"/>
      <c r="NT101" s="22"/>
      <c r="NU101" s="22"/>
      <c r="NV101" s="22"/>
      <c r="NW101" s="22"/>
      <c r="NX101" s="22"/>
      <c r="NY101" s="22"/>
      <c r="NZ101" s="22"/>
      <c r="OA101" s="22"/>
      <c r="OB101" s="22"/>
      <c r="OC101" s="22"/>
      <c r="OD101" s="22"/>
      <c r="OE101" s="22"/>
      <c r="OF101" s="22"/>
      <c r="OG101" s="22"/>
      <c r="OH101" s="22"/>
      <c r="OI101" s="22"/>
      <c r="OJ101" s="22"/>
      <c r="OK101" s="22"/>
      <c r="OL101" s="22"/>
      <c r="OM101" s="22"/>
      <c r="ON101" s="22"/>
      <c r="OO101" s="22"/>
      <c r="OP101" s="22"/>
      <c r="OQ101" s="22"/>
      <c r="OR101" s="22"/>
      <c r="OS101" s="22"/>
      <c r="OT101" s="22"/>
      <c r="OU101" s="22"/>
      <c r="OV101" s="22"/>
      <c r="OW101" s="22"/>
      <c r="OX101" s="22"/>
      <c r="OY101" s="22"/>
      <c r="OZ101" s="22"/>
      <c r="PA101" s="22"/>
      <c r="PB101" s="22"/>
      <c r="PC101" s="22"/>
      <c r="PD101" s="22"/>
      <c r="PE101" s="22"/>
      <c r="PF101" s="22"/>
      <c r="PG101" s="22"/>
      <c r="PH101" s="22"/>
      <c r="PI101" s="22"/>
      <c r="PJ101" s="22"/>
      <c r="PK101" s="22"/>
      <c r="PL101" s="22"/>
      <c r="PM101" s="22"/>
      <c r="PN101" s="22"/>
      <c r="PO101" s="22"/>
      <c r="PP101" s="22"/>
      <c r="PQ101" s="22"/>
      <c r="PR101" s="22"/>
      <c r="PS101" s="22"/>
      <c r="PT101" s="22"/>
      <c r="PU101" s="22"/>
      <c r="PV101" s="22"/>
      <c r="PW101" s="22"/>
      <c r="PX101" s="22"/>
      <c r="PY101" s="22"/>
      <c r="PZ101" s="22"/>
      <c r="QA101" s="22"/>
      <c r="QB101" s="22"/>
      <c r="QC101" s="22"/>
      <c r="QD101" s="22"/>
      <c r="QE101" s="22"/>
      <c r="QF101" s="22"/>
      <c r="QG101" s="22"/>
      <c r="QH101" s="22"/>
      <c r="QI101" s="22"/>
      <c r="QJ101" s="22"/>
      <c r="QK101" s="22"/>
      <c r="QL101" s="22"/>
      <c r="QM101" s="22"/>
      <c r="QN101" s="22"/>
      <c r="QO101" s="22"/>
      <c r="QP101" s="22"/>
      <c r="QQ101" s="22"/>
      <c r="QR101" s="22"/>
      <c r="QS101" s="22"/>
      <c r="QT101" s="22"/>
      <c r="QU101" s="22"/>
      <c r="QV101" s="22"/>
      <c r="QW101" s="22"/>
      <c r="QX101" s="22"/>
      <c r="QY101" s="22"/>
      <c r="QZ101" s="22"/>
      <c r="RA101" s="22"/>
      <c r="RB101" s="22"/>
      <c r="RC101" s="22"/>
      <c r="RD101" s="22"/>
      <c r="RE101" s="22"/>
      <c r="RF101" s="22"/>
      <c r="RG101" s="22"/>
      <c r="RH101" s="22"/>
      <c r="RI101" s="22"/>
      <c r="RJ101" s="22"/>
      <c r="RK101" s="22"/>
      <c r="RL101" s="22"/>
      <c r="RM101" s="22"/>
      <c r="RN101" s="22"/>
      <c r="RO101" s="22"/>
      <c r="RP101" s="22"/>
      <c r="RQ101" s="22"/>
      <c r="RR101" s="22"/>
      <c r="RS101" s="22"/>
      <c r="RT101" s="22"/>
      <c r="RU101" s="22"/>
      <c r="RV101" s="22"/>
      <c r="RW101" s="22"/>
      <c r="RX101" s="22"/>
      <c r="RY101" s="22"/>
      <c r="RZ101" s="22"/>
      <c r="SA101" s="22"/>
      <c r="SB101" s="22"/>
      <c r="SC101" s="22"/>
      <c r="SD101" s="22"/>
      <c r="SE101" s="22"/>
      <c r="SF101" s="22"/>
      <c r="SG101" s="22"/>
      <c r="SH101" s="22"/>
      <c r="SI101" s="22"/>
      <c r="SJ101" s="22"/>
      <c r="SK101" s="22"/>
      <c r="SL101" s="22"/>
      <c r="SM101" s="22"/>
      <c r="SN101" s="29"/>
      <c r="SO101" s="29"/>
      <c r="SP101" s="5"/>
      <c r="SQ101" s="5"/>
      <c r="SR101" s="5"/>
      <c r="SS101" s="29"/>
      <c r="ST101" s="5"/>
      <c r="SU101" s="5"/>
      <c r="SV101" s="5"/>
      <c r="SW101" s="29"/>
      <c r="SX101" s="5"/>
      <c r="SY101" s="5"/>
      <c r="SZ101" s="5"/>
      <c r="TA101" s="29"/>
      <c r="TB101" s="5"/>
      <c r="TC101" s="5"/>
      <c r="TD101" s="5"/>
      <c r="TE101" s="29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29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30"/>
      <c r="VQ101" s="30"/>
      <c r="VR101" s="30"/>
      <c r="VS101" s="30"/>
      <c r="VT101" s="30"/>
      <c r="VU101" s="30"/>
      <c r="VV101" s="30"/>
      <c r="VW101" s="30"/>
      <c r="VX101" s="30"/>
      <c r="VY101" s="30"/>
      <c r="VZ101" s="30"/>
      <c r="WA101" s="30"/>
      <c r="WB101" s="30"/>
      <c r="WC101" s="30"/>
      <c r="WD101" s="30"/>
      <c r="WE101" s="30"/>
      <c r="WF101" s="30"/>
      <c r="WG101" s="30"/>
      <c r="WH101" s="30"/>
      <c r="WI101" s="30"/>
      <c r="WJ101" s="30"/>
      <c r="WK101" s="30"/>
      <c r="WL101" s="30"/>
      <c r="WM101" s="30"/>
      <c r="WN101" s="30"/>
      <c r="WO101" s="30"/>
      <c r="WP101" s="30"/>
      <c r="WQ101" s="30"/>
      <c r="WR101" s="30"/>
      <c r="WS101" s="30"/>
      <c r="WT101" s="30"/>
      <c r="WU101" s="30"/>
      <c r="WV101" s="30"/>
      <c r="WW101" s="30"/>
      <c r="WX101" s="30"/>
      <c r="WY101" s="30"/>
      <c r="WZ101" s="30"/>
      <c r="XA101" s="30"/>
      <c r="XB101" s="30"/>
      <c r="XC101" s="30"/>
      <c r="XD101" s="30"/>
      <c r="XE101" s="30"/>
      <c r="XF101" s="30"/>
      <c r="XG101" s="30"/>
      <c r="XH101" s="30"/>
      <c r="XI101" s="30"/>
      <c r="XJ101" s="30"/>
      <c r="XK101" s="30"/>
      <c r="XL101" s="30"/>
      <c r="XM101" s="30"/>
      <c r="XN101" s="30"/>
      <c r="XO101" s="30"/>
      <c r="XP101" s="30"/>
      <c r="XQ101" s="30"/>
      <c r="XR101" s="30"/>
      <c r="XS101" s="30"/>
      <c r="XT101" s="30"/>
      <c r="XU101" s="30"/>
      <c r="XV101" s="30"/>
      <c r="XW101" s="30"/>
      <c r="XX101" s="30"/>
      <c r="XZ101" s="10"/>
      <c r="YD101" s="10"/>
      <c r="YR101" s="10"/>
      <c r="YT101" s="31"/>
      <c r="YW101" s="31"/>
      <c r="YZ101" s="31"/>
      <c r="ZK101" s="10"/>
      <c r="ZR101" s="10"/>
      <c r="ZS101" s="31"/>
      <c r="ZT101" s="31"/>
    </row>
    <row r="102" spans="1:696" ht="14.4" thickBot="1" x14ac:dyDescent="0.3">
      <c r="A102" s="7"/>
      <c r="D102" s="6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3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3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4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3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3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3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3"/>
      <c r="EV102" s="22"/>
      <c r="EW102" s="22"/>
      <c r="EX102" s="22"/>
      <c r="EY102" s="22"/>
      <c r="EZ102" s="23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3"/>
      <c r="GT102" s="22"/>
      <c r="GU102" s="22"/>
      <c r="GV102" s="22"/>
      <c r="GW102" s="22"/>
      <c r="GX102" s="22"/>
      <c r="GY102" s="23"/>
      <c r="GZ102" s="22"/>
      <c r="HA102" s="22"/>
      <c r="HB102" s="22"/>
      <c r="HC102" s="22"/>
      <c r="HD102" s="23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4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4"/>
      <c r="IU102" s="22"/>
      <c r="IV102" s="22"/>
      <c r="IW102" s="22"/>
      <c r="IX102" s="22"/>
      <c r="IY102" s="22"/>
      <c r="IZ102" s="22"/>
      <c r="JA102" s="22"/>
      <c r="JB102" s="22"/>
      <c r="JC102" s="23"/>
      <c r="JD102" s="22"/>
      <c r="JE102" s="22"/>
      <c r="JF102" s="22"/>
      <c r="JG102" s="22"/>
      <c r="JH102" s="22"/>
      <c r="JI102" s="22"/>
      <c r="JJ102" s="22"/>
      <c r="JK102" s="23"/>
      <c r="JL102" s="22"/>
      <c r="JM102" s="22"/>
      <c r="JN102" s="22"/>
      <c r="JO102" s="22"/>
      <c r="JP102" s="22"/>
      <c r="JQ102" s="22"/>
      <c r="JR102" s="22"/>
      <c r="JS102" s="22"/>
      <c r="JT102" s="23"/>
      <c r="JU102" s="22"/>
      <c r="JV102" s="22"/>
      <c r="JW102" s="22"/>
      <c r="JX102" s="22"/>
      <c r="JY102" s="22"/>
      <c r="JZ102" s="22"/>
      <c r="KA102" s="25"/>
      <c r="KB102" s="22"/>
      <c r="KC102" s="22"/>
      <c r="KD102" s="22"/>
      <c r="KE102" s="22"/>
      <c r="KF102" s="23"/>
      <c r="KG102" s="22"/>
      <c r="KH102" s="22"/>
      <c r="KI102" s="22"/>
      <c r="KJ102" s="22"/>
      <c r="KK102" s="22"/>
      <c r="KL102" s="22"/>
      <c r="KM102" s="22"/>
      <c r="KN102" s="22"/>
      <c r="KO102" s="22"/>
      <c r="KP102" s="22"/>
      <c r="KQ102" s="22"/>
      <c r="KR102" s="22"/>
      <c r="KS102" s="22"/>
      <c r="KT102" s="22"/>
      <c r="KU102" s="22"/>
      <c r="KV102" s="22"/>
      <c r="KW102" s="22"/>
      <c r="KX102" s="22"/>
      <c r="KY102" s="22"/>
      <c r="KZ102" s="22"/>
      <c r="LA102" s="22"/>
      <c r="LB102" s="22"/>
      <c r="LC102" s="22"/>
      <c r="LD102" s="24"/>
      <c r="LE102" s="22"/>
      <c r="LF102" s="22"/>
      <c r="LG102" s="22"/>
      <c r="LH102" s="22"/>
      <c r="LI102" s="22"/>
      <c r="LJ102" s="22"/>
      <c r="LK102" s="22"/>
      <c r="LL102" s="22"/>
      <c r="LM102" s="22"/>
      <c r="LN102" s="23"/>
      <c r="LO102" s="22"/>
      <c r="LP102" s="22"/>
      <c r="LQ102" s="22"/>
      <c r="LR102" s="22"/>
      <c r="LS102" s="22"/>
      <c r="LT102" s="22"/>
      <c r="LU102" s="22"/>
      <c r="LV102" s="22"/>
      <c r="LW102" s="22"/>
      <c r="LX102" s="22"/>
      <c r="LY102" s="22"/>
      <c r="LZ102" s="22"/>
      <c r="MA102" s="22"/>
      <c r="MB102" s="22"/>
      <c r="MC102" s="22"/>
      <c r="MD102" s="22"/>
      <c r="ME102" s="22"/>
      <c r="MF102" s="22"/>
      <c r="MG102" s="22"/>
      <c r="MH102" s="22"/>
      <c r="MI102" s="22"/>
      <c r="MJ102" s="22"/>
      <c r="MK102" s="25"/>
      <c r="ML102" s="25"/>
      <c r="MM102" s="22"/>
      <c r="MN102" s="25"/>
      <c r="MO102" s="23"/>
      <c r="MP102" s="23"/>
      <c r="MQ102" s="23"/>
      <c r="MR102" s="23"/>
      <c r="MS102" s="23"/>
      <c r="MT102" s="26"/>
      <c r="MU102" s="22"/>
      <c r="MV102" s="22"/>
      <c r="MW102" s="22"/>
      <c r="MX102" s="22"/>
      <c r="MY102" s="22"/>
      <c r="MZ102" s="22"/>
      <c r="NA102" s="22"/>
      <c r="NB102" s="22"/>
      <c r="NC102" s="22"/>
      <c r="ND102" s="22"/>
      <c r="NE102" s="22"/>
      <c r="NF102" s="22"/>
      <c r="NG102" s="22"/>
      <c r="NH102" s="22"/>
      <c r="NI102" s="22"/>
      <c r="NJ102" s="22"/>
      <c r="NK102" s="22"/>
      <c r="NL102" s="22"/>
      <c r="NM102" s="22"/>
      <c r="NN102" s="22"/>
      <c r="NO102" s="22"/>
      <c r="NP102" s="22"/>
      <c r="NQ102" s="22"/>
      <c r="NR102" s="22"/>
      <c r="NS102" s="22"/>
      <c r="NT102" s="22"/>
      <c r="NU102" s="22"/>
      <c r="NV102" s="22"/>
      <c r="NW102" s="22"/>
      <c r="NX102" s="22"/>
      <c r="NY102" s="22"/>
      <c r="NZ102" s="22"/>
      <c r="OA102" s="22"/>
      <c r="OB102" s="22"/>
      <c r="OC102" s="22"/>
      <c r="OD102" s="22"/>
      <c r="OE102" s="22"/>
      <c r="OF102" s="22"/>
      <c r="OG102" s="22"/>
      <c r="OH102" s="22"/>
      <c r="OI102" s="22"/>
      <c r="OJ102" s="22"/>
      <c r="OK102" s="22"/>
      <c r="OL102" s="22"/>
      <c r="OM102" s="22"/>
      <c r="ON102" s="22"/>
      <c r="OO102" s="22"/>
      <c r="OP102" s="22"/>
      <c r="OQ102" s="22"/>
      <c r="OR102" s="22"/>
      <c r="OS102" s="22"/>
      <c r="OT102" s="22"/>
      <c r="OU102" s="22"/>
      <c r="OV102" s="22"/>
      <c r="OW102" s="22"/>
      <c r="OX102" s="22"/>
      <c r="OY102" s="22"/>
      <c r="OZ102" s="22"/>
      <c r="PA102" s="22"/>
      <c r="PB102" s="22"/>
      <c r="PC102" s="22"/>
      <c r="PD102" s="22"/>
      <c r="PE102" s="22"/>
      <c r="PF102" s="22"/>
      <c r="PG102" s="22"/>
      <c r="PH102" s="22"/>
      <c r="PI102" s="22"/>
      <c r="PJ102" s="22"/>
      <c r="PK102" s="22"/>
      <c r="PL102" s="22"/>
      <c r="PM102" s="22"/>
      <c r="PN102" s="22"/>
      <c r="PO102" s="22"/>
      <c r="PP102" s="22"/>
      <c r="PQ102" s="22"/>
      <c r="PR102" s="22"/>
      <c r="PS102" s="22"/>
      <c r="PT102" s="22"/>
      <c r="PU102" s="22"/>
      <c r="PV102" s="22"/>
      <c r="PW102" s="22"/>
      <c r="PX102" s="22"/>
      <c r="PY102" s="22"/>
      <c r="PZ102" s="22"/>
      <c r="QA102" s="22"/>
      <c r="QB102" s="22"/>
      <c r="QC102" s="22"/>
      <c r="QD102" s="22"/>
      <c r="QE102" s="22"/>
      <c r="QF102" s="22"/>
      <c r="QG102" s="22"/>
      <c r="QH102" s="22"/>
      <c r="QI102" s="22"/>
      <c r="QJ102" s="22"/>
      <c r="QK102" s="22"/>
      <c r="QL102" s="22"/>
      <c r="QM102" s="22"/>
      <c r="QN102" s="22"/>
      <c r="QO102" s="22"/>
      <c r="QP102" s="22"/>
      <c r="QQ102" s="22"/>
      <c r="QR102" s="22"/>
      <c r="QS102" s="22"/>
      <c r="QT102" s="22"/>
      <c r="QU102" s="22"/>
      <c r="QV102" s="22"/>
      <c r="QW102" s="22"/>
      <c r="QX102" s="22"/>
      <c r="QY102" s="22"/>
      <c r="QZ102" s="22"/>
      <c r="RA102" s="22"/>
      <c r="RB102" s="22"/>
      <c r="RC102" s="22"/>
      <c r="RD102" s="22"/>
      <c r="RE102" s="22"/>
      <c r="RF102" s="22"/>
      <c r="RG102" s="22"/>
      <c r="RH102" s="22"/>
      <c r="RI102" s="22"/>
      <c r="RJ102" s="22"/>
      <c r="RK102" s="22"/>
      <c r="RL102" s="22"/>
      <c r="RM102" s="22"/>
      <c r="RN102" s="22"/>
      <c r="RO102" s="22"/>
      <c r="RP102" s="22"/>
      <c r="RQ102" s="22"/>
      <c r="RR102" s="22"/>
      <c r="RS102" s="22"/>
      <c r="RT102" s="22"/>
      <c r="RU102" s="22"/>
      <c r="RV102" s="22"/>
      <c r="RW102" s="22"/>
      <c r="RX102" s="22"/>
      <c r="RY102" s="22"/>
      <c r="RZ102" s="22"/>
      <c r="SA102" s="22"/>
      <c r="SB102" s="22"/>
      <c r="SC102" s="22"/>
      <c r="SD102" s="22"/>
      <c r="SE102" s="22"/>
      <c r="SF102" s="22"/>
      <c r="SG102" s="22"/>
      <c r="SH102" s="22"/>
      <c r="SI102" s="22"/>
      <c r="SJ102" s="22"/>
      <c r="SK102" s="22"/>
      <c r="SL102" s="22"/>
      <c r="SM102" s="22"/>
      <c r="SN102" s="29"/>
      <c r="SO102" s="29"/>
      <c r="SP102" s="5"/>
      <c r="SQ102" s="5"/>
      <c r="SR102" s="5"/>
      <c r="SS102" s="29"/>
      <c r="ST102" s="5"/>
      <c r="SU102" s="5"/>
      <c r="SV102" s="5"/>
      <c r="SW102" s="29"/>
      <c r="SX102" s="5"/>
      <c r="SY102" s="5"/>
      <c r="SZ102" s="5"/>
      <c r="TA102" s="29"/>
      <c r="TB102" s="5"/>
      <c r="TC102" s="5"/>
      <c r="TD102" s="5"/>
      <c r="TE102" s="29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29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30"/>
      <c r="VQ102" s="30"/>
      <c r="VR102" s="30"/>
      <c r="VS102" s="30"/>
      <c r="VT102" s="30"/>
      <c r="VU102" s="30"/>
      <c r="VV102" s="30"/>
      <c r="VW102" s="30"/>
      <c r="VX102" s="30"/>
      <c r="VY102" s="30"/>
      <c r="VZ102" s="30"/>
      <c r="WA102" s="30"/>
      <c r="WB102" s="30"/>
      <c r="WC102" s="30"/>
      <c r="WD102" s="30"/>
      <c r="WE102" s="30"/>
      <c r="WF102" s="30"/>
      <c r="WG102" s="30"/>
      <c r="WH102" s="30"/>
      <c r="WI102" s="30"/>
      <c r="WJ102" s="30"/>
      <c r="WK102" s="30"/>
      <c r="WL102" s="30"/>
      <c r="WM102" s="30"/>
      <c r="WN102" s="30"/>
      <c r="WO102" s="30"/>
      <c r="WP102" s="30"/>
      <c r="WQ102" s="30"/>
      <c r="WR102" s="30"/>
      <c r="WS102" s="30"/>
      <c r="WT102" s="30"/>
      <c r="WU102" s="30"/>
      <c r="WV102" s="30"/>
      <c r="WW102" s="30"/>
      <c r="WX102" s="30"/>
      <c r="WY102" s="30"/>
      <c r="WZ102" s="30"/>
      <c r="XA102" s="30"/>
      <c r="XB102" s="30"/>
      <c r="XC102" s="30"/>
      <c r="XD102" s="30"/>
      <c r="XE102" s="30"/>
      <c r="XF102" s="30"/>
      <c r="XG102" s="30"/>
      <c r="XH102" s="30"/>
      <c r="XI102" s="30"/>
      <c r="XJ102" s="30"/>
      <c r="XK102" s="30"/>
      <c r="XL102" s="30"/>
      <c r="XM102" s="30"/>
      <c r="XN102" s="30"/>
      <c r="XO102" s="30"/>
      <c r="XP102" s="30"/>
      <c r="XQ102" s="30"/>
      <c r="XR102" s="30"/>
      <c r="XS102" s="30"/>
      <c r="XT102" s="30"/>
      <c r="XU102" s="30"/>
      <c r="XV102" s="30"/>
      <c r="XW102" s="30"/>
      <c r="XX102" s="30"/>
      <c r="XZ102" s="10"/>
      <c r="YD102" s="10"/>
      <c r="YR102" s="10"/>
      <c r="YT102" s="31"/>
      <c r="YW102" s="31"/>
      <c r="ZK102" s="10"/>
      <c r="ZR102" s="10"/>
      <c r="ZS102" s="31"/>
      <c r="ZT102" s="31"/>
    </row>
    <row r="103" spans="1:696" ht="14.4" thickBot="1" x14ac:dyDescent="0.3">
      <c r="A103" s="7"/>
      <c r="D103" s="6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3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3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3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3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3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3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3"/>
      <c r="EV103" s="22"/>
      <c r="EW103" s="22"/>
      <c r="EX103" s="22"/>
      <c r="EY103" s="22"/>
      <c r="EZ103" s="23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3"/>
      <c r="GT103" s="22"/>
      <c r="GU103" s="22"/>
      <c r="GV103" s="22"/>
      <c r="GW103" s="22"/>
      <c r="GX103" s="22"/>
      <c r="GY103" s="23"/>
      <c r="GZ103" s="22"/>
      <c r="HA103" s="22"/>
      <c r="HB103" s="22"/>
      <c r="HC103" s="22"/>
      <c r="HD103" s="23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3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3"/>
      <c r="IU103" s="22"/>
      <c r="IV103" s="22"/>
      <c r="IW103" s="22"/>
      <c r="IX103" s="22"/>
      <c r="IY103" s="22"/>
      <c r="IZ103" s="22"/>
      <c r="JA103" s="22"/>
      <c r="JB103" s="22"/>
      <c r="JC103" s="23"/>
      <c r="JD103" s="22"/>
      <c r="JE103" s="22"/>
      <c r="JF103" s="22"/>
      <c r="JG103" s="22"/>
      <c r="JH103" s="22"/>
      <c r="JI103" s="22"/>
      <c r="JJ103" s="22"/>
      <c r="JK103" s="23"/>
      <c r="JL103" s="22"/>
      <c r="JM103" s="22"/>
      <c r="JN103" s="22"/>
      <c r="JO103" s="22"/>
      <c r="JP103" s="22"/>
      <c r="JQ103" s="22"/>
      <c r="JR103" s="22"/>
      <c r="JS103" s="22"/>
      <c r="JT103" s="23"/>
      <c r="JU103" s="22"/>
      <c r="JV103" s="22"/>
      <c r="JW103" s="22"/>
      <c r="JX103" s="22"/>
      <c r="JY103" s="22"/>
      <c r="JZ103" s="22"/>
      <c r="KA103" s="25"/>
      <c r="KB103" s="22"/>
      <c r="KC103" s="22"/>
      <c r="KD103" s="22"/>
      <c r="KE103" s="22"/>
      <c r="KF103" s="23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  <c r="KY103" s="22"/>
      <c r="KZ103" s="22"/>
      <c r="LA103" s="22"/>
      <c r="LB103" s="22"/>
      <c r="LC103" s="22"/>
      <c r="LD103" s="23"/>
      <c r="LE103" s="22"/>
      <c r="LF103" s="22"/>
      <c r="LG103" s="22"/>
      <c r="LH103" s="22"/>
      <c r="LI103" s="22"/>
      <c r="LJ103" s="22"/>
      <c r="LK103" s="22"/>
      <c r="LL103" s="22"/>
      <c r="LM103" s="22"/>
      <c r="LN103" s="23"/>
      <c r="LO103" s="22"/>
      <c r="LP103" s="22"/>
      <c r="LQ103" s="22"/>
      <c r="LR103" s="22"/>
      <c r="LS103" s="22"/>
      <c r="LT103" s="22"/>
      <c r="LU103" s="22"/>
      <c r="LV103" s="22"/>
      <c r="LW103" s="22"/>
      <c r="LX103" s="22"/>
      <c r="LY103" s="22"/>
      <c r="LZ103" s="22"/>
      <c r="MA103" s="22"/>
      <c r="MB103" s="22"/>
      <c r="MC103" s="22"/>
      <c r="MD103" s="22"/>
      <c r="ME103" s="22"/>
      <c r="MF103" s="22"/>
      <c r="MG103" s="22"/>
      <c r="MH103" s="22"/>
      <c r="MI103" s="22"/>
      <c r="MJ103" s="22"/>
      <c r="MK103" s="25"/>
      <c r="ML103" s="25"/>
      <c r="MM103" s="22"/>
      <c r="MN103" s="25"/>
      <c r="MO103" s="23"/>
      <c r="MP103" s="23"/>
      <c r="MQ103" s="23"/>
      <c r="MR103" s="23"/>
      <c r="MS103" s="23"/>
      <c r="MT103" s="26"/>
      <c r="MU103" s="22"/>
      <c r="MV103" s="22"/>
      <c r="MW103" s="22"/>
      <c r="MX103" s="22"/>
      <c r="MY103" s="22"/>
      <c r="MZ103" s="22"/>
      <c r="NA103" s="22"/>
      <c r="NB103" s="22"/>
      <c r="NC103" s="22"/>
      <c r="ND103" s="22"/>
      <c r="NE103" s="22"/>
      <c r="NF103" s="22"/>
      <c r="NG103" s="22"/>
      <c r="NH103" s="22"/>
      <c r="NI103" s="22"/>
      <c r="NJ103" s="22"/>
      <c r="NK103" s="22"/>
      <c r="NL103" s="22"/>
      <c r="NM103" s="22"/>
      <c r="NN103" s="22"/>
      <c r="NO103" s="22"/>
      <c r="NP103" s="22"/>
      <c r="NQ103" s="22"/>
      <c r="NR103" s="22"/>
      <c r="NS103" s="22"/>
      <c r="NT103" s="22"/>
      <c r="NU103" s="22"/>
      <c r="NV103" s="22"/>
      <c r="NW103" s="22"/>
      <c r="NX103" s="22"/>
      <c r="NY103" s="22"/>
      <c r="NZ103" s="22"/>
      <c r="OA103" s="22"/>
      <c r="OB103" s="22"/>
      <c r="OC103" s="22"/>
      <c r="OD103" s="22"/>
      <c r="OE103" s="22"/>
      <c r="OF103" s="22"/>
      <c r="OG103" s="22"/>
      <c r="OH103" s="22"/>
      <c r="OI103" s="22"/>
      <c r="OJ103" s="22"/>
      <c r="OK103" s="22"/>
      <c r="OL103" s="22"/>
      <c r="OM103" s="22"/>
      <c r="ON103" s="22"/>
      <c r="OO103" s="22"/>
      <c r="OP103" s="22"/>
      <c r="OQ103" s="22"/>
      <c r="OR103" s="22"/>
      <c r="OS103" s="22"/>
      <c r="OT103" s="22"/>
      <c r="OU103" s="22"/>
      <c r="OV103" s="22"/>
      <c r="OW103" s="22"/>
      <c r="OX103" s="22"/>
      <c r="OY103" s="22"/>
      <c r="OZ103" s="22"/>
      <c r="PA103" s="22"/>
      <c r="PB103" s="22"/>
      <c r="PC103" s="22"/>
      <c r="PD103" s="22"/>
      <c r="PE103" s="22"/>
      <c r="PF103" s="22"/>
      <c r="PG103" s="22"/>
      <c r="PH103" s="22"/>
      <c r="PI103" s="22"/>
      <c r="PJ103" s="22"/>
      <c r="PK103" s="22"/>
      <c r="PL103" s="22"/>
      <c r="PM103" s="22"/>
      <c r="PN103" s="22"/>
      <c r="PO103" s="22"/>
      <c r="PP103" s="22"/>
      <c r="PQ103" s="22"/>
      <c r="PR103" s="22"/>
      <c r="PS103" s="22"/>
      <c r="PT103" s="22"/>
      <c r="PU103" s="22"/>
      <c r="PV103" s="22"/>
      <c r="PW103" s="22"/>
      <c r="PX103" s="22"/>
      <c r="PY103" s="22"/>
      <c r="PZ103" s="22"/>
      <c r="QA103" s="22"/>
      <c r="QB103" s="22"/>
      <c r="QC103" s="22"/>
      <c r="QD103" s="22"/>
      <c r="QE103" s="22"/>
      <c r="QF103" s="22"/>
      <c r="QG103" s="22"/>
      <c r="QH103" s="22"/>
      <c r="QI103" s="22"/>
      <c r="QJ103" s="22"/>
      <c r="QK103" s="22"/>
      <c r="QL103" s="22"/>
      <c r="QM103" s="22"/>
      <c r="QN103" s="22"/>
      <c r="QO103" s="22"/>
      <c r="QP103" s="22"/>
      <c r="QQ103" s="22"/>
      <c r="QR103" s="22"/>
      <c r="QS103" s="22"/>
      <c r="QT103" s="22"/>
      <c r="QU103" s="22"/>
      <c r="QV103" s="22"/>
      <c r="QW103" s="22"/>
      <c r="QX103" s="22"/>
      <c r="QY103" s="22"/>
      <c r="QZ103" s="22"/>
      <c r="RA103" s="22"/>
      <c r="RB103" s="22"/>
      <c r="RC103" s="22"/>
      <c r="RD103" s="22"/>
      <c r="RE103" s="22"/>
      <c r="RF103" s="22"/>
      <c r="RG103" s="22"/>
      <c r="RH103" s="22"/>
      <c r="RI103" s="22"/>
      <c r="RJ103" s="22"/>
      <c r="RK103" s="22"/>
      <c r="RL103" s="22"/>
      <c r="RM103" s="22"/>
      <c r="RN103" s="22"/>
      <c r="RO103" s="22"/>
      <c r="RP103" s="22"/>
      <c r="RQ103" s="22"/>
      <c r="RR103" s="22"/>
      <c r="RS103" s="22"/>
      <c r="RT103" s="22"/>
      <c r="RU103" s="22"/>
      <c r="RV103" s="22"/>
      <c r="RW103" s="22"/>
      <c r="RX103" s="22"/>
      <c r="RY103" s="22"/>
      <c r="RZ103" s="22"/>
      <c r="SA103" s="22"/>
      <c r="SB103" s="22"/>
      <c r="SC103" s="22"/>
      <c r="SD103" s="22"/>
      <c r="SE103" s="22"/>
      <c r="SF103" s="22"/>
      <c r="SG103" s="22"/>
      <c r="SH103" s="22"/>
      <c r="SI103" s="22"/>
      <c r="SJ103" s="22"/>
      <c r="SK103" s="22"/>
      <c r="SL103" s="22"/>
      <c r="SM103" s="22"/>
      <c r="SN103" s="29"/>
      <c r="SO103" s="29"/>
      <c r="SP103" s="5"/>
      <c r="SQ103" s="5"/>
      <c r="SR103" s="5"/>
      <c r="SS103" s="29"/>
      <c r="ST103" s="5"/>
      <c r="SU103" s="5"/>
      <c r="SV103" s="5"/>
      <c r="SW103" s="29"/>
      <c r="SX103" s="5"/>
      <c r="SY103" s="5"/>
      <c r="SZ103" s="5"/>
      <c r="TA103" s="29"/>
      <c r="TB103" s="5"/>
      <c r="TC103" s="5"/>
      <c r="TD103" s="5"/>
      <c r="TE103" s="29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29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30"/>
      <c r="VQ103" s="30"/>
      <c r="VR103" s="30"/>
      <c r="VS103" s="30"/>
      <c r="VT103" s="30"/>
      <c r="VU103" s="30"/>
      <c r="VV103" s="30"/>
      <c r="VW103" s="30"/>
      <c r="VX103" s="30"/>
      <c r="VY103" s="30"/>
      <c r="VZ103" s="30"/>
      <c r="WA103" s="30"/>
      <c r="WB103" s="30"/>
      <c r="WC103" s="30"/>
      <c r="WD103" s="30"/>
      <c r="WE103" s="30"/>
      <c r="WF103" s="30"/>
      <c r="WG103" s="30"/>
      <c r="WH103" s="30"/>
      <c r="WI103" s="30"/>
      <c r="WJ103" s="30"/>
      <c r="WK103" s="30"/>
      <c r="WL103" s="30"/>
      <c r="WM103" s="30"/>
      <c r="WN103" s="30"/>
      <c r="WO103" s="30"/>
      <c r="WP103" s="30"/>
      <c r="WQ103" s="30"/>
      <c r="WR103" s="30"/>
      <c r="WS103" s="30"/>
      <c r="WT103" s="30"/>
      <c r="WU103" s="30"/>
      <c r="WV103" s="30"/>
      <c r="WW103" s="30"/>
      <c r="WX103" s="30"/>
      <c r="WY103" s="30"/>
      <c r="WZ103" s="30"/>
      <c r="XA103" s="30"/>
      <c r="XB103" s="30"/>
      <c r="XC103" s="30"/>
      <c r="XD103" s="30"/>
      <c r="XE103" s="30"/>
      <c r="XF103" s="30"/>
      <c r="XG103" s="30"/>
      <c r="XH103" s="30"/>
      <c r="XI103" s="30"/>
      <c r="XJ103" s="30"/>
      <c r="XK103" s="30"/>
      <c r="XL103" s="30"/>
      <c r="XM103" s="30"/>
      <c r="XN103" s="30"/>
      <c r="XO103" s="30"/>
      <c r="XP103" s="30"/>
      <c r="XQ103" s="30"/>
      <c r="XR103" s="30"/>
      <c r="XS103" s="30"/>
      <c r="XT103" s="30"/>
      <c r="XU103" s="30"/>
      <c r="XV103" s="30"/>
      <c r="XW103" s="30"/>
      <c r="XX103" s="30"/>
      <c r="XZ103" s="10"/>
      <c r="YD103" s="10"/>
      <c r="YR103" s="10"/>
      <c r="YT103" s="31"/>
      <c r="ZK103" s="10"/>
      <c r="ZR103" s="10"/>
      <c r="ZS103" s="31"/>
      <c r="ZT103" s="31"/>
    </row>
    <row r="104" spans="1:696" ht="14.4" thickBot="1" x14ac:dyDescent="0.3">
      <c r="A104" s="7"/>
      <c r="D104" s="6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3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3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3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3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3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3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3"/>
      <c r="EV104" s="22"/>
      <c r="EW104" s="22"/>
      <c r="EX104" s="22"/>
      <c r="EY104" s="22"/>
      <c r="EZ104" s="23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3"/>
      <c r="GT104" s="22"/>
      <c r="GU104" s="22"/>
      <c r="GV104" s="22"/>
      <c r="GW104" s="22"/>
      <c r="GX104" s="22"/>
      <c r="GY104" s="23"/>
      <c r="GZ104" s="22"/>
      <c r="HA104" s="22"/>
      <c r="HB104" s="22"/>
      <c r="HC104" s="22"/>
      <c r="HD104" s="23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3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3"/>
      <c r="IU104" s="22"/>
      <c r="IV104" s="22"/>
      <c r="IW104" s="22"/>
      <c r="IX104" s="22"/>
      <c r="IY104" s="22"/>
      <c r="IZ104" s="22"/>
      <c r="JA104" s="22"/>
      <c r="JB104" s="22"/>
      <c r="JC104" s="23"/>
      <c r="JD104" s="22"/>
      <c r="JE104" s="22"/>
      <c r="JF104" s="22"/>
      <c r="JG104" s="22"/>
      <c r="JH104" s="22"/>
      <c r="JI104" s="22"/>
      <c r="JJ104" s="22"/>
      <c r="JK104" s="23"/>
      <c r="JL104" s="22"/>
      <c r="JM104" s="22"/>
      <c r="JN104" s="22"/>
      <c r="JO104" s="22"/>
      <c r="JP104" s="22"/>
      <c r="JQ104" s="22"/>
      <c r="JR104" s="22"/>
      <c r="JS104" s="22"/>
      <c r="JT104" s="23"/>
      <c r="JU104" s="22"/>
      <c r="JV104" s="22"/>
      <c r="JW104" s="22"/>
      <c r="JX104" s="22"/>
      <c r="JY104" s="22"/>
      <c r="JZ104" s="22"/>
      <c r="KA104" s="25"/>
      <c r="KB104" s="22"/>
      <c r="KC104" s="22"/>
      <c r="KD104" s="22"/>
      <c r="KE104" s="22"/>
      <c r="KF104" s="23"/>
      <c r="KG104" s="22"/>
      <c r="KH104" s="22"/>
      <c r="KI104" s="22"/>
      <c r="KJ104" s="22"/>
      <c r="KK104" s="22"/>
      <c r="KL104" s="22"/>
      <c r="KM104" s="22"/>
      <c r="KN104" s="22"/>
      <c r="KO104" s="22"/>
      <c r="KP104" s="22"/>
      <c r="KQ104" s="22"/>
      <c r="KR104" s="22"/>
      <c r="KS104" s="22"/>
      <c r="KT104" s="22"/>
      <c r="KU104" s="22"/>
      <c r="KV104" s="22"/>
      <c r="KW104" s="22"/>
      <c r="KX104" s="22"/>
      <c r="KY104" s="22"/>
      <c r="KZ104" s="22"/>
      <c r="LA104" s="22"/>
      <c r="LB104" s="22"/>
      <c r="LC104" s="22"/>
      <c r="LD104" s="23"/>
      <c r="LE104" s="22"/>
      <c r="LF104" s="22"/>
      <c r="LG104" s="22"/>
      <c r="LH104" s="22"/>
      <c r="LI104" s="22"/>
      <c r="LJ104" s="22"/>
      <c r="LK104" s="22"/>
      <c r="LL104" s="22"/>
      <c r="LM104" s="22"/>
      <c r="LN104" s="23"/>
      <c r="LO104" s="22"/>
      <c r="LP104" s="22"/>
      <c r="LQ104" s="22"/>
      <c r="LR104" s="22"/>
      <c r="LS104" s="22"/>
      <c r="LT104" s="22"/>
      <c r="LU104" s="22"/>
      <c r="LV104" s="22"/>
      <c r="LW104" s="22"/>
      <c r="LX104" s="22"/>
      <c r="LY104" s="22"/>
      <c r="LZ104" s="22"/>
      <c r="MA104" s="22"/>
      <c r="MB104" s="22"/>
      <c r="MC104" s="22"/>
      <c r="MD104" s="22"/>
      <c r="ME104" s="22"/>
      <c r="MF104" s="22"/>
      <c r="MG104" s="22"/>
      <c r="MH104" s="22"/>
      <c r="MI104" s="22"/>
      <c r="MJ104" s="22"/>
      <c r="MK104" s="25"/>
      <c r="ML104" s="25"/>
      <c r="MM104" s="22"/>
      <c r="MN104" s="25"/>
      <c r="MO104" s="23"/>
      <c r="MP104" s="23"/>
      <c r="MQ104" s="23"/>
      <c r="MR104" s="23"/>
      <c r="MS104" s="23"/>
      <c r="MT104" s="26"/>
      <c r="MU104" s="22"/>
      <c r="MV104" s="22"/>
      <c r="MW104" s="22"/>
      <c r="MX104" s="22"/>
      <c r="MY104" s="22"/>
      <c r="MZ104" s="22"/>
      <c r="NA104" s="22"/>
      <c r="NB104" s="22"/>
      <c r="NC104" s="22"/>
      <c r="ND104" s="22"/>
      <c r="NE104" s="22"/>
      <c r="NF104" s="22"/>
      <c r="NG104" s="22"/>
      <c r="NH104" s="22"/>
      <c r="NI104" s="22"/>
      <c r="NJ104" s="22"/>
      <c r="NK104" s="22"/>
      <c r="NL104" s="22"/>
      <c r="NM104" s="22"/>
      <c r="NN104" s="22"/>
      <c r="NO104" s="22"/>
      <c r="NP104" s="22"/>
      <c r="NQ104" s="22"/>
      <c r="NR104" s="22"/>
      <c r="NS104" s="22"/>
      <c r="NT104" s="22"/>
      <c r="NU104" s="22"/>
      <c r="NV104" s="22"/>
      <c r="NW104" s="22"/>
      <c r="NX104" s="22"/>
      <c r="NY104" s="22"/>
      <c r="NZ104" s="22"/>
      <c r="OA104" s="22"/>
      <c r="OB104" s="22"/>
      <c r="OC104" s="22"/>
      <c r="OD104" s="22"/>
      <c r="OE104" s="22"/>
      <c r="OF104" s="22"/>
      <c r="OG104" s="22"/>
      <c r="OH104" s="22"/>
      <c r="OI104" s="22"/>
      <c r="OJ104" s="22"/>
      <c r="OK104" s="22"/>
      <c r="OL104" s="22"/>
      <c r="OM104" s="22"/>
      <c r="ON104" s="22"/>
      <c r="OO104" s="22"/>
      <c r="OP104" s="22"/>
      <c r="OQ104" s="22"/>
      <c r="OR104" s="22"/>
      <c r="OS104" s="22"/>
      <c r="OT104" s="22"/>
      <c r="OU104" s="22"/>
      <c r="OV104" s="22"/>
      <c r="OW104" s="22"/>
      <c r="OX104" s="22"/>
      <c r="OY104" s="22"/>
      <c r="OZ104" s="22"/>
      <c r="PA104" s="22"/>
      <c r="PB104" s="22"/>
      <c r="PC104" s="22"/>
      <c r="PD104" s="22"/>
      <c r="PE104" s="22"/>
      <c r="PF104" s="22"/>
      <c r="PG104" s="22"/>
      <c r="PH104" s="22"/>
      <c r="PI104" s="22"/>
      <c r="PJ104" s="22"/>
      <c r="PK104" s="22"/>
      <c r="PL104" s="22"/>
      <c r="PM104" s="22"/>
      <c r="PN104" s="22"/>
      <c r="PO104" s="22"/>
      <c r="PP104" s="22"/>
      <c r="PQ104" s="22"/>
      <c r="PR104" s="22"/>
      <c r="PS104" s="22"/>
      <c r="PT104" s="22"/>
      <c r="PU104" s="22"/>
      <c r="PV104" s="22"/>
      <c r="PW104" s="22"/>
      <c r="PX104" s="22"/>
      <c r="PY104" s="22"/>
      <c r="PZ104" s="22"/>
      <c r="QA104" s="22"/>
      <c r="QB104" s="22"/>
      <c r="QC104" s="22"/>
      <c r="QD104" s="22"/>
      <c r="QE104" s="22"/>
      <c r="QF104" s="22"/>
      <c r="QG104" s="22"/>
      <c r="QH104" s="22"/>
      <c r="QI104" s="22"/>
      <c r="QJ104" s="22"/>
      <c r="QK104" s="22"/>
      <c r="QL104" s="22"/>
      <c r="QM104" s="22"/>
      <c r="QN104" s="22"/>
      <c r="QO104" s="22"/>
      <c r="QP104" s="22"/>
      <c r="QQ104" s="22"/>
      <c r="QR104" s="22"/>
      <c r="QS104" s="22"/>
      <c r="QT104" s="22"/>
      <c r="QU104" s="22"/>
      <c r="QV104" s="22"/>
      <c r="QW104" s="22"/>
      <c r="QX104" s="22"/>
      <c r="QY104" s="22"/>
      <c r="QZ104" s="22"/>
      <c r="RA104" s="22"/>
      <c r="RB104" s="22"/>
      <c r="RC104" s="22"/>
      <c r="RD104" s="22"/>
      <c r="RE104" s="22"/>
      <c r="RF104" s="22"/>
      <c r="RG104" s="22"/>
      <c r="RH104" s="22"/>
      <c r="RI104" s="22"/>
      <c r="RJ104" s="22"/>
      <c r="RK104" s="22"/>
      <c r="RL104" s="22"/>
      <c r="RM104" s="22"/>
      <c r="RN104" s="22"/>
      <c r="RO104" s="22"/>
      <c r="RP104" s="22"/>
      <c r="RQ104" s="22"/>
      <c r="RR104" s="22"/>
      <c r="RS104" s="22"/>
      <c r="RT104" s="22"/>
      <c r="RU104" s="22"/>
      <c r="RV104" s="22"/>
      <c r="RW104" s="22"/>
      <c r="RX104" s="22"/>
      <c r="RY104" s="22"/>
      <c r="RZ104" s="22"/>
      <c r="SA104" s="22"/>
      <c r="SB104" s="22"/>
      <c r="SC104" s="22"/>
      <c r="SD104" s="22"/>
      <c r="SE104" s="22"/>
      <c r="SF104" s="22"/>
      <c r="SG104" s="22"/>
      <c r="SH104" s="22"/>
      <c r="SI104" s="22"/>
      <c r="SJ104" s="22"/>
      <c r="SK104" s="22"/>
      <c r="SL104" s="22"/>
      <c r="SM104" s="22"/>
      <c r="SN104" s="29"/>
      <c r="SO104" s="29"/>
      <c r="SP104" s="5"/>
      <c r="SQ104" s="5"/>
      <c r="SR104" s="5"/>
      <c r="SS104" s="29"/>
      <c r="ST104" s="5"/>
      <c r="SU104" s="5"/>
      <c r="SV104" s="5"/>
      <c r="SW104" s="29"/>
      <c r="SX104" s="5"/>
      <c r="SY104" s="5"/>
      <c r="SZ104" s="5"/>
      <c r="TA104" s="29"/>
      <c r="TB104" s="5"/>
      <c r="TC104" s="5"/>
      <c r="TD104" s="5"/>
      <c r="TE104" s="29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29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30"/>
      <c r="VQ104" s="30"/>
      <c r="VR104" s="30"/>
      <c r="VS104" s="30"/>
      <c r="VT104" s="30"/>
      <c r="VU104" s="30"/>
      <c r="VV104" s="30"/>
      <c r="VW104" s="30"/>
      <c r="VX104" s="30"/>
      <c r="VY104" s="30"/>
      <c r="VZ104" s="30"/>
      <c r="WA104" s="30"/>
      <c r="WB104" s="30"/>
      <c r="WC104" s="30"/>
      <c r="WD104" s="30"/>
      <c r="WE104" s="30"/>
      <c r="WF104" s="30"/>
      <c r="WG104" s="30"/>
      <c r="WH104" s="30"/>
      <c r="WI104" s="30"/>
      <c r="WJ104" s="30"/>
      <c r="WK104" s="30"/>
      <c r="WL104" s="30"/>
      <c r="WM104" s="30"/>
      <c r="WN104" s="30"/>
      <c r="WO104" s="30"/>
      <c r="WP104" s="30"/>
      <c r="WQ104" s="30"/>
      <c r="WR104" s="30"/>
      <c r="WS104" s="30"/>
      <c r="WT104" s="30"/>
      <c r="WU104" s="30"/>
      <c r="WV104" s="30"/>
      <c r="WW104" s="30"/>
      <c r="WX104" s="30"/>
      <c r="WY104" s="30"/>
      <c r="WZ104" s="30"/>
      <c r="XA104" s="30"/>
      <c r="XB104" s="30"/>
      <c r="XC104" s="30"/>
      <c r="XD104" s="30"/>
      <c r="XE104" s="30"/>
      <c r="XF104" s="30"/>
      <c r="XG104" s="30"/>
      <c r="XH104" s="30"/>
      <c r="XI104" s="30"/>
      <c r="XJ104" s="30"/>
      <c r="XK104" s="30"/>
      <c r="XL104" s="30"/>
      <c r="XM104" s="30"/>
      <c r="XN104" s="30"/>
      <c r="XO104" s="30"/>
      <c r="XP104" s="30"/>
      <c r="XQ104" s="30"/>
      <c r="XR104" s="30"/>
      <c r="XS104" s="30"/>
      <c r="XT104" s="30"/>
      <c r="XU104" s="30"/>
      <c r="XV104" s="30"/>
      <c r="XW104" s="30"/>
      <c r="XX104" s="30"/>
      <c r="ZR104" s="10"/>
      <c r="ZS104" s="31"/>
      <c r="ZT104" s="31"/>
    </row>
    <row r="105" spans="1:696" ht="14.4" thickBot="1" x14ac:dyDescent="0.3">
      <c r="A105" s="7"/>
      <c r="D105" s="6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3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3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3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3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3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3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3"/>
      <c r="EV105" s="22"/>
      <c r="EW105" s="22"/>
      <c r="EX105" s="22"/>
      <c r="EY105" s="22"/>
      <c r="EZ105" s="23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3"/>
      <c r="GT105" s="22"/>
      <c r="GU105" s="22"/>
      <c r="GV105" s="22"/>
      <c r="GW105" s="22"/>
      <c r="GX105" s="22"/>
      <c r="GY105" s="23"/>
      <c r="GZ105" s="22"/>
      <c r="HA105" s="22"/>
      <c r="HB105" s="22"/>
      <c r="HC105" s="22"/>
      <c r="HD105" s="23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3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3"/>
      <c r="IU105" s="22"/>
      <c r="IV105" s="22"/>
      <c r="IW105" s="22"/>
      <c r="IX105" s="22"/>
      <c r="IY105" s="22"/>
      <c r="IZ105" s="22"/>
      <c r="JA105" s="22"/>
      <c r="JB105" s="22"/>
      <c r="JC105" s="23"/>
      <c r="JD105" s="22"/>
      <c r="JE105" s="22"/>
      <c r="JF105" s="22"/>
      <c r="JG105" s="22"/>
      <c r="JH105" s="22"/>
      <c r="JI105" s="22"/>
      <c r="JJ105" s="22"/>
      <c r="JK105" s="23"/>
      <c r="JL105" s="22"/>
      <c r="JM105" s="22"/>
      <c r="JN105" s="22"/>
      <c r="JO105" s="22"/>
      <c r="JP105" s="22"/>
      <c r="JQ105" s="22"/>
      <c r="JR105" s="22"/>
      <c r="JS105" s="22"/>
      <c r="JT105" s="23"/>
      <c r="JU105" s="22"/>
      <c r="JV105" s="22"/>
      <c r="JW105" s="22"/>
      <c r="JX105" s="22"/>
      <c r="JY105" s="22"/>
      <c r="JZ105" s="22"/>
      <c r="KA105" s="25"/>
      <c r="KB105" s="22"/>
      <c r="KC105" s="22"/>
      <c r="KD105" s="22"/>
      <c r="KE105" s="22"/>
      <c r="KF105" s="23"/>
      <c r="KG105" s="22"/>
      <c r="KH105" s="22"/>
      <c r="KI105" s="22"/>
      <c r="KJ105" s="22"/>
      <c r="KK105" s="22"/>
      <c r="KL105" s="22"/>
      <c r="KM105" s="22"/>
      <c r="KN105" s="22"/>
      <c r="KO105" s="22"/>
      <c r="KP105" s="22"/>
      <c r="KQ105" s="22"/>
      <c r="KR105" s="22"/>
      <c r="KS105" s="22"/>
      <c r="KT105" s="22"/>
      <c r="KU105" s="22"/>
      <c r="KV105" s="22"/>
      <c r="KW105" s="22"/>
      <c r="KX105" s="22"/>
      <c r="KY105" s="22"/>
      <c r="KZ105" s="22"/>
      <c r="LA105" s="22"/>
      <c r="LB105" s="22"/>
      <c r="LC105" s="22"/>
      <c r="LD105" s="23"/>
      <c r="LE105" s="22"/>
      <c r="LF105" s="22"/>
      <c r="LG105" s="22"/>
      <c r="LH105" s="22"/>
      <c r="LI105" s="22"/>
      <c r="LJ105" s="22"/>
      <c r="LK105" s="22"/>
      <c r="LL105" s="22"/>
      <c r="LM105" s="22"/>
      <c r="LN105" s="23"/>
      <c r="LO105" s="22"/>
      <c r="LP105" s="22"/>
      <c r="LQ105" s="22"/>
      <c r="LR105" s="22"/>
      <c r="LS105" s="22"/>
      <c r="LT105" s="22"/>
      <c r="LU105" s="22"/>
      <c r="LV105" s="22"/>
      <c r="LW105" s="22"/>
      <c r="LX105" s="22"/>
      <c r="LY105" s="22"/>
      <c r="LZ105" s="22"/>
      <c r="MA105" s="22"/>
      <c r="MB105" s="22"/>
      <c r="MC105" s="22"/>
      <c r="MD105" s="22"/>
      <c r="ME105" s="22"/>
      <c r="MF105" s="22"/>
      <c r="MG105" s="22"/>
      <c r="MH105" s="22"/>
      <c r="MI105" s="22"/>
      <c r="MJ105" s="22"/>
      <c r="MK105" s="25"/>
      <c r="ML105" s="25"/>
      <c r="MM105" s="22"/>
      <c r="MN105" s="25"/>
      <c r="MO105" s="23"/>
      <c r="MP105" s="23"/>
      <c r="MQ105" s="23"/>
      <c r="MR105" s="23"/>
      <c r="MS105" s="23"/>
      <c r="MT105" s="26"/>
      <c r="MU105" s="22"/>
      <c r="MV105" s="22"/>
      <c r="MW105" s="22"/>
      <c r="MX105" s="22"/>
      <c r="MY105" s="22"/>
      <c r="MZ105" s="22"/>
      <c r="NA105" s="22"/>
      <c r="NB105" s="22"/>
      <c r="NC105" s="22"/>
      <c r="ND105" s="22"/>
      <c r="NE105" s="22"/>
      <c r="NF105" s="22"/>
      <c r="NG105" s="22"/>
      <c r="NH105" s="22"/>
      <c r="NI105" s="22"/>
      <c r="NJ105" s="22"/>
      <c r="NK105" s="22"/>
      <c r="NL105" s="22"/>
      <c r="NM105" s="22"/>
      <c r="NN105" s="22"/>
      <c r="NO105" s="22"/>
      <c r="NP105" s="22"/>
      <c r="NQ105" s="22"/>
      <c r="NR105" s="22"/>
      <c r="NS105" s="22"/>
      <c r="NT105" s="22"/>
      <c r="NU105" s="22"/>
      <c r="NV105" s="22"/>
      <c r="NW105" s="22"/>
      <c r="NX105" s="22"/>
      <c r="NY105" s="22"/>
      <c r="NZ105" s="22"/>
      <c r="OA105" s="22"/>
      <c r="OB105" s="22"/>
      <c r="OC105" s="22"/>
      <c r="OD105" s="22"/>
      <c r="OE105" s="22"/>
      <c r="OF105" s="22"/>
      <c r="OG105" s="22"/>
      <c r="OH105" s="22"/>
      <c r="OI105" s="22"/>
      <c r="OJ105" s="22"/>
      <c r="OK105" s="22"/>
      <c r="OL105" s="22"/>
      <c r="OM105" s="22"/>
      <c r="ON105" s="22"/>
      <c r="OO105" s="22"/>
      <c r="OP105" s="22"/>
      <c r="OQ105" s="22"/>
      <c r="OR105" s="22"/>
      <c r="OS105" s="22"/>
      <c r="OT105" s="22"/>
      <c r="OU105" s="22"/>
      <c r="OV105" s="22"/>
      <c r="OW105" s="22"/>
      <c r="OX105" s="22"/>
      <c r="OY105" s="22"/>
      <c r="OZ105" s="22"/>
      <c r="PA105" s="22"/>
      <c r="PB105" s="22"/>
      <c r="PC105" s="22"/>
      <c r="PD105" s="22"/>
      <c r="PE105" s="22"/>
      <c r="PF105" s="22"/>
      <c r="PG105" s="22"/>
      <c r="PH105" s="22"/>
      <c r="PI105" s="22"/>
      <c r="PJ105" s="22"/>
      <c r="PK105" s="22"/>
      <c r="PL105" s="22"/>
      <c r="PM105" s="22"/>
      <c r="PN105" s="22"/>
      <c r="PO105" s="22"/>
      <c r="PP105" s="22"/>
      <c r="PQ105" s="22"/>
      <c r="PR105" s="22"/>
      <c r="PS105" s="22"/>
      <c r="PT105" s="22"/>
      <c r="PU105" s="22"/>
      <c r="PV105" s="22"/>
      <c r="PW105" s="22"/>
      <c r="PX105" s="22"/>
      <c r="PY105" s="22"/>
      <c r="PZ105" s="22"/>
      <c r="QA105" s="22"/>
      <c r="QB105" s="22"/>
      <c r="QC105" s="22"/>
      <c r="QD105" s="22"/>
      <c r="QE105" s="22"/>
      <c r="QF105" s="22"/>
      <c r="QG105" s="22"/>
      <c r="QH105" s="22"/>
      <c r="QI105" s="22"/>
      <c r="QJ105" s="22"/>
      <c r="QK105" s="22"/>
      <c r="QL105" s="22"/>
      <c r="QM105" s="22"/>
      <c r="QN105" s="22"/>
      <c r="QO105" s="22"/>
      <c r="QP105" s="22"/>
      <c r="QQ105" s="22"/>
      <c r="QR105" s="22"/>
      <c r="QS105" s="22"/>
      <c r="QT105" s="22"/>
      <c r="QU105" s="22"/>
      <c r="QV105" s="22"/>
      <c r="QW105" s="22"/>
      <c r="QX105" s="22"/>
      <c r="QY105" s="22"/>
      <c r="QZ105" s="22"/>
      <c r="RA105" s="22"/>
      <c r="RB105" s="22"/>
      <c r="RC105" s="22"/>
      <c r="RD105" s="22"/>
      <c r="RE105" s="22"/>
      <c r="RF105" s="22"/>
      <c r="RG105" s="22"/>
      <c r="RH105" s="22"/>
      <c r="RI105" s="22"/>
      <c r="RJ105" s="22"/>
      <c r="RK105" s="22"/>
      <c r="RL105" s="22"/>
      <c r="RM105" s="22"/>
      <c r="RN105" s="22"/>
      <c r="RO105" s="22"/>
      <c r="RP105" s="22"/>
      <c r="RQ105" s="22"/>
      <c r="RR105" s="22"/>
      <c r="RS105" s="22"/>
      <c r="RT105" s="22"/>
      <c r="RU105" s="22"/>
      <c r="RV105" s="22"/>
      <c r="RW105" s="22"/>
      <c r="RX105" s="22"/>
      <c r="RY105" s="22"/>
      <c r="RZ105" s="22"/>
      <c r="SA105" s="22"/>
      <c r="SB105" s="22"/>
      <c r="SC105" s="22"/>
      <c r="SD105" s="22"/>
      <c r="SE105" s="22"/>
      <c r="SF105" s="22"/>
      <c r="SG105" s="22"/>
      <c r="SH105" s="22"/>
      <c r="SI105" s="22"/>
      <c r="SJ105" s="22"/>
      <c r="SK105" s="22"/>
      <c r="SL105" s="22"/>
      <c r="SM105" s="22"/>
      <c r="SN105" s="29"/>
      <c r="SO105" s="29"/>
      <c r="SP105" s="5"/>
      <c r="SQ105" s="5"/>
      <c r="SR105" s="5"/>
      <c r="SS105" s="29"/>
      <c r="ST105" s="5"/>
      <c r="SU105" s="5"/>
      <c r="SV105" s="5"/>
      <c r="SW105" s="29"/>
      <c r="SX105" s="5"/>
      <c r="SY105" s="5"/>
      <c r="SZ105" s="5"/>
      <c r="TA105" s="29"/>
      <c r="TB105" s="5"/>
      <c r="TC105" s="5"/>
      <c r="TD105" s="5"/>
      <c r="TE105" s="29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29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30"/>
      <c r="VQ105" s="30"/>
      <c r="VR105" s="30"/>
      <c r="VS105" s="30"/>
      <c r="VT105" s="30"/>
      <c r="VU105" s="30"/>
      <c r="VV105" s="30"/>
      <c r="VW105" s="30"/>
      <c r="VX105" s="30"/>
      <c r="VY105" s="30"/>
      <c r="VZ105" s="30"/>
      <c r="WA105" s="30"/>
      <c r="WB105" s="30"/>
      <c r="WC105" s="30"/>
      <c r="WD105" s="30"/>
      <c r="WE105" s="30"/>
      <c r="WF105" s="30"/>
      <c r="WG105" s="30"/>
      <c r="WH105" s="30"/>
      <c r="WI105" s="30"/>
      <c r="WJ105" s="30"/>
      <c r="WK105" s="30"/>
      <c r="WL105" s="30"/>
      <c r="WM105" s="30"/>
      <c r="WN105" s="30"/>
      <c r="WO105" s="30"/>
      <c r="WP105" s="30"/>
      <c r="WQ105" s="30"/>
      <c r="WR105" s="30"/>
      <c r="WS105" s="30"/>
      <c r="WT105" s="30"/>
      <c r="WU105" s="30"/>
      <c r="WV105" s="30"/>
      <c r="WW105" s="30"/>
      <c r="WX105" s="30"/>
      <c r="WY105" s="30"/>
      <c r="WZ105" s="30"/>
      <c r="XA105" s="30"/>
      <c r="XB105" s="30"/>
      <c r="XC105" s="30"/>
      <c r="XD105" s="30"/>
      <c r="XE105" s="30"/>
      <c r="XF105" s="30"/>
      <c r="XG105" s="30"/>
      <c r="XH105" s="30"/>
      <c r="XI105" s="30"/>
      <c r="XJ105" s="30"/>
      <c r="XK105" s="30"/>
      <c r="XL105" s="30"/>
      <c r="XM105" s="30"/>
      <c r="XN105" s="30"/>
      <c r="XO105" s="30"/>
      <c r="XP105" s="30"/>
      <c r="XQ105" s="30"/>
      <c r="XR105" s="30"/>
      <c r="XS105" s="30"/>
      <c r="XT105" s="30"/>
      <c r="XU105" s="30"/>
      <c r="XV105" s="30"/>
      <c r="XW105" s="30"/>
      <c r="XX105" s="30"/>
      <c r="XZ105" s="10"/>
      <c r="YD105" s="10"/>
      <c r="YR105" s="10"/>
      <c r="YT105" s="31"/>
      <c r="YW105" s="31"/>
      <c r="ZK105" s="10"/>
      <c r="ZR105" s="10"/>
      <c r="ZS105" s="31"/>
      <c r="ZT105" s="31"/>
    </row>
    <row r="106" spans="1:696" ht="14.4" thickBot="1" x14ac:dyDescent="0.3">
      <c r="A106" s="7"/>
      <c r="D106" s="6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3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3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3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3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3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3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3"/>
      <c r="EV106" s="22"/>
      <c r="EW106" s="22"/>
      <c r="EX106" s="22"/>
      <c r="EY106" s="22"/>
      <c r="EZ106" s="23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3"/>
      <c r="GT106" s="22"/>
      <c r="GU106" s="22"/>
      <c r="GV106" s="22"/>
      <c r="GW106" s="22"/>
      <c r="GX106" s="22"/>
      <c r="GY106" s="23"/>
      <c r="GZ106" s="22"/>
      <c r="HA106" s="22"/>
      <c r="HB106" s="22"/>
      <c r="HC106" s="22"/>
      <c r="HD106" s="23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3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3"/>
      <c r="IU106" s="22"/>
      <c r="IV106" s="22"/>
      <c r="IW106" s="22"/>
      <c r="IX106" s="22"/>
      <c r="IY106" s="22"/>
      <c r="IZ106" s="22"/>
      <c r="JA106" s="22"/>
      <c r="JB106" s="22"/>
      <c r="JC106" s="23"/>
      <c r="JD106" s="22"/>
      <c r="JE106" s="22"/>
      <c r="JF106" s="22"/>
      <c r="JG106" s="22"/>
      <c r="JH106" s="22"/>
      <c r="JI106" s="22"/>
      <c r="JJ106" s="22"/>
      <c r="JK106" s="23"/>
      <c r="JL106" s="22"/>
      <c r="JM106" s="22"/>
      <c r="JN106" s="22"/>
      <c r="JO106" s="22"/>
      <c r="JP106" s="22"/>
      <c r="JQ106" s="22"/>
      <c r="JR106" s="22"/>
      <c r="JS106" s="22"/>
      <c r="JT106" s="23"/>
      <c r="JU106" s="22"/>
      <c r="JV106" s="22"/>
      <c r="JW106" s="22"/>
      <c r="JX106" s="22"/>
      <c r="JY106" s="22"/>
      <c r="JZ106" s="22"/>
      <c r="KA106" s="25"/>
      <c r="KB106" s="22"/>
      <c r="KC106" s="22"/>
      <c r="KD106" s="22"/>
      <c r="KE106" s="22"/>
      <c r="KF106" s="23"/>
      <c r="KG106" s="22"/>
      <c r="KH106" s="22"/>
      <c r="KI106" s="22"/>
      <c r="KJ106" s="22"/>
      <c r="KK106" s="22"/>
      <c r="KL106" s="22"/>
      <c r="KM106" s="22"/>
      <c r="KN106" s="22"/>
      <c r="KO106" s="22"/>
      <c r="KP106" s="22"/>
      <c r="KQ106" s="22"/>
      <c r="KR106" s="22"/>
      <c r="KS106" s="22"/>
      <c r="KT106" s="22"/>
      <c r="KU106" s="22"/>
      <c r="KV106" s="22"/>
      <c r="KW106" s="22"/>
      <c r="KX106" s="22"/>
      <c r="KY106" s="22"/>
      <c r="KZ106" s="22"/>
      <c r="LA106" s="22"/>
      <c r="LB106" s="22"/>
      <c r="LC106" s="22"/>
      <c r="LD106" s="23"/>
      <c r="LE106" s="22"/>
      <c r="LF106" s="22"/>
      <c r="LG106" s="22"/>
      <c r="LH106" s="22"/>
      <c r="LI106" s="22"/>
      <c r="LJ106" s="22"/>
      <c r="LK106" s="22"/>
      <c r="LL106" s="22"/>
      <c r="LM106" s="22"/>
      <c r="LN106" s="23"/>
      <c r="LO106" s="22"/>
      <c r="LP106" s="22"/>
      <c r="LQ106" s="22"/>
      <c r="LR106" s="22"/>
      <c r="LS106" s="22"/>
      <c r="LT106" s="22"/>
      <c r="LU106" s="22"/>
      <c r="LV106" s="22"/>
      <c r="LW106" s="22"/>
      <c r="LX106" s="22"/>
      <c r="LY106" s="22"/>
      <c r="LZ106" s="22"/>
      <c r="MA106" s="22"/>
      <c r="MB106" s="22"/>
      <c r="MC106" s="22"/>
      <c r="MD106" s="22"/>
      <c r="ME106" s="22"/>
      <c r="MF106" s="22"/>
      <c r="MG106" s="22"/>
      <c r="MH106" s="22"/>
      <c r="MI106" s="22"/>
      <c r="MJ106" s="22"/>
      <c r="MK106" s="25"/>
      <c r="ML106" s="25"/>
      <c r="MM106" s="22"/>
      <c r="MN106" s="25"/>
      <c r="MO106" s="23"/>
      <c r="MP106" s="23"/>
      <c r="MQ106" s="23"/>
      <c r="MR106" s="23"/>
      <c r="MS106" s="23"/>
      <c r="MT106" s="26"/>
      <c r="MU106" s="22"/>
      <c r="MV106" s="22"/>
      <c r="MW106" s="22"/>
      <c r="MX106" s="22"/>
      <c r="MY106" s="22"/>
      <c r="MZ106" s="22"/>
      <c r="NA106" s="22"/>
      <c r="NB106" s="22"/>
      <c r="NC106" s="22"/>
      <c r="ND106" s="22"/>
      <c r="NE106" s="22"/>
      <c r="NF106" s="22"/>
      <c r="NG106" s="22"/>
      <c r="NH106" s="22"/>
      <c r="NI106" s="22"/>
      <c r="NJ106" s="22"/>
      <c r="NK106" s="22"/>
      <c r="NL106" s="22"/>
      <c r="NM106" s="22"/>
      <c r="NN106" s="22"/>
      <c r="NO106" s="22"/>
      <c r="NP106" s="22"/>
      <c r="NQ106" s="22"/>
      <c r="NR106" s="22"/>
      <c r="NS106" s="22"/>
      <c r="NT106" s="22"/>
      <c r="NU106" s="22"/>
      <c r="NV106" s="22"/>
      <c r="NW106" s="22"/>
      <c r="NX106" s="22"/>
      <c r="NY106" s="22"/>
      <c r="NZ106" s="22"/>
      <c r="OA106" s="22"/>
      <c r="OB106" s="22"/>
      <c r="OC106" s="22"/>
      <c r="OD106" s="22"/>
      <c r="OE106" s="22"/>
      <c r="OF106" s="22"/>
      <c r="OG106" s="22"/>
      <c r="OH106" s="22"/>
      <c r="OI106" s="22"/>
      <c r="OJ106" s="22"/>
      <c r="OK106" s="22"/>
      <c r="OL106" s="22"/>
      <c r="OM106" s="22"/>
      <c r="ON106" s="22"/>
      <c r="OO106" s="22"/>
      <c r="OP106" s="22"/>
      <c r="OQ106" s="22"/>
      <c r="OR106" s="22"/>
      <c r="OS106" s="22"/>
      <c r="OT106" s="22"/>
      <c r="OU106" s="22"/>
      <c r="OV106" s="22"/>
      <c r="OW106" s="22"/>
      <c r="OX106" s="22"/>
      <c r="OY106" s="22"/>
      <c r="OZ106" s="22"/>
      <c r="PA106" s="22"/>
      <c r="PB106" s="22"/>
      <c r="PC106" s="22"/>
      <c r="PD106" s="22"/>
      <c r="PE106" s="22"/>
      <c r="PF106" s="22"/>
      <c r="PG106" s="22"/>
      <c r="PH106" s="22"/>
      <c r="PI106" s="22"/>
      <c r="PJ106" s="22"/>
      <c r="PK106" s="22"/>
      <c r="PL106" s="22"/>
      <c r="PM106" s="22"/>
      <c r="PN106" s="22"/>
      <c r="PO106" s="22"/>
      <c r="PP106" s="22"/>
      <c r="PQ106" s="22"/>
      <c r="PR106" s="22"/>
      <c r="PS106" s="22"/>
      <c r="PT106" s="22"/>
      <c r="PU106" s="22"/>
      <c r="PV106" s="22"/>
      <c r="PW106" s="22"/>
      <c r="PX106" s="22"/>
      <c r="PY106" s="22"/>
      <c r="PZ106" s="22"/>
      <c r="QA106" s="22"/>
      <c r="QB106" s="22"/>
      <c r="QC106" s="22"/>
      <c r="QD106" s="22"/>
      <c r="QE106" s="22"/>
      <c r="QF106" s="22"/>
      <c r="QG106" s="22"/>
      <c r="QH106" s="22"/>
      <c r="QI106" s="22"/>
      <c r="QJ106" s="22"/>
      <c r="QK106" s="22"/>
      <c r="QL106" s="22"/>
      <c r="QM106" s="22"/>
      <c r="QN106" s="22"/>
      <c r="QO106" s="22"/>
      <c r="QP106" s="22"/>
      <c r="QQ106" s="22"/>
      <c r="QR106" s="22"/>
      <c r="QS106" s="22"/>
      <c r="QT106" s="22"/>
      <c r="QU106" s="22"/>
      <c r="QV106" s="22"/>
      <c r="QW106" s="22"/>
      <c r="QX106" s="22"/>
      <c r="QY106" s="22"/>
      <c r="QZ106" s="22"/>
      <c r="RA106" s="22"/>
      <c r="RB106" s="22"/>
      <c r="RC106" s="22"/>
      <c r="RD106" s="22"/>
      <c r="RE106" s="22"/>
      <c r="RF106" s="22"/>
      <c r="RG106" s="22"/>
      <c r="RH106" s="22"/>
      <c r="RI106" s="22"/>
      <c r="RJ106" s="22"/>
      <c r="RK106" s="22"/>
      <c r="RL106" s="22"/>
      <c r="RM106" s="22"/>
      <c r="RN106" s="22"/>
      <c r="RO106" s="22"/>
      <c r="RP106" s="22"/>
      <c r="RQ106" s="22"/>
      <c r="RR106" s="22"/>
      <c r="RS106" s="22"/>
      <c r="RT106" s="22"/>
      <c r="RU106" s="22"/>
      <c r="RV106" s="22"/>
      <c r="RW106" s="22"/>
      <c r="RX106" s="22"/>
      <c r="RY106" s="22"/>
      <c r="RZ106" s="22"/>
      <c r="SA106" s="22"/>
      <c r="SB106" s="22"/>
      <c r="SC106" s="22"/>
      <c r="SD106" s="22"/>
      <c r="SE106" s="22"/>
      <c r="SF106" s="22"/>
      <c r="SG106" s="22"/>
      <c r="SH106" s="22"/>
      <c r="SI106" s="22"/>
      <c r="SJ106" s="22"/>
      <c r="SK106" s="22"/>
      <c r="SL106" s="22"/>
      <c r="SM106" s="22"/>
      <c r="SN106" s="29"/>
      <c r="SO106" s="29"/>
      <c r="SP106" s="5"/>
      <c r="SQ106" s="5"/>
      <c r="SR106" s="5"/>
      <c r="SS106" s="29"/>
      <c r="ST106" s="5"/>
      <c r="SU106" s="5"/>
      <c r="SV106" s="5"/>
      <c r="SW106" s="29"/>
      <c r="SX106" s="5"/>
      <c r="SY106" s="5"/>
      <c r="SZ106" s="5"/>
      <c r="TA106" s="29"/>
      <c r="TB106" s="5"/>
      <c r="TC106" s="5"/>
      <c r="TD106" s="5"/>
      <c r="TE106" s="29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29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30"/>
      <c r="VQ106" s="30"/>
      <c r="VR106" s="30"/>
      <c r="VS106" s="30"/>
      <c r="VT106" s="30"/>
      <c r="VU106" s="30"/>
      <c r="VV106" s="30"/>
      <c r="VW106" s="30"/>
      <c r="VX106" s="30"/>
      <c r="VY106" s="30"/>
      <c r="VZ106" s="30"/>
      <c r="WA106" s="30"/>
      <c r="WB106" s="30"/>
      <c r="WC106" s="30"/>
      <c r="WD106" s="30"/>
      <c r="WE106" s="30"/>
      <c r="WF106" s="30"/>
      <c r="WG106" s="30"/>
      <c r="WH106" s="30"/>
      <c r="WI106" s="30"/>
      <c r="WJ106" s="30"/>
      <c r="WK106" s="30"/>
      <c r="WL106" s="30"/>
      <c r="WM106" s="30"/>
      <c r="WN106" s="30"/>
      <c r="WO106" s="30"/>
      <c r="WP106" s="30"/>
      <c r="WQ106" s="30"/>
      <c r="WR106" s="30"/>
      <c r="WS106" s="30"/>
      <c r="WT106" s="30"/>
      <c r="WU106" s="30"/>
      <c r="WV106" s="30"/>
      <c r="WW106" s="30"/>
      <c r="WX106" s="30"/>
      <c r="WY106" s="30"/>
      <c r="WZ106" s="30"/>
      <c r="XA106" s="30"/>
      <c r="XB106" s="30"/>
      <c r="XC106" s="30"/>
      <c r="XD106" s="30"/>
      <c r="XE106" s="30"/>
      <c r="XF106" s="30"/>
      <c r="XG106" s="30"/>
      <c r="XH106" s="30"/>
      <c r="XI106" s="30"/>
      <c r="XJ106" s="30"/>
      <c r="XK106" s="30"/>
      <c r="XL106" s="30"/>
      <c r="XM106" s="30"/>
      <c r="XN106" s="30"/>
      <c r="XO106" s="30"/>
      <c r="XP106" s="30"/>
      <c r="XQ106" s="30"/>
      <c r="XR106" s="30"/>
      <c r="XS106" s="30"/>
      <c r="XT106" s="30"/>
      <c r="XU106" s="30"/>
      <c r="XV106" s="30"/>
      <c r="XW106" s="30"/>
      <c r="XX106" s="30"/>
      <c r="ZR106" s="10"/>
      <c r="ZS106" s="31"/>
      <c r="ZT106" s="31"/>
    </row>
    <row r="107" spans="1:696" ht="14.4" thickBot="1" x14ac:dyDescent="0.3">
      <c r="A107" s="7"/>
      <c r="D107" s="6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3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3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3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3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3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3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3"/>
      <c r="EV107" s="22"/>
      <c r="EW107" s="22"/>
      <c r="EX107" s="22"/>
      <c r="EY107" s="22"/>
      <c r="EZ107" s="23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3"/>
      <c r="GT107" s="22"/>
      <c r="GU107" s="22"/>
      <c r="GV107" s="22"/>
      <c r="GW107" s="22"/>
      <c r="GX107" s="22"/>
      <c r="GY107" s="23"/>
      <c r="GZ107" s="22"/>
      <c r="HA107" s="22"/>
      <c r="HB107" s="22"/>
      <c r="HC107" s="22"/>
      <c r="HD107" s="23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3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3"/>
      <c r="IU107" s="22"/>
      <c r="IV107" s="22"/>
      <c r="IW107" s="22"/>
      <c r="IX107" s="22"/>
      <c r="IY107" s="22"/>
      <c r="IZ107" s="22"/>
      <c r="JA107" s="22"/>
      <c r="JB107" s="22"/>
      <c r="JC107" s="23"/>
      <c r="JD107" s="22"/>
      <c r="JE107" s="22"/>
      <c r="JF107" s="22"/>
      <c r="JG107" s="22"/>
      <c r="JH107" s="22"/>
      <c r="JI107" s="22"/>
      <c r="JJ107" s="22"/>
      <c r="JK107" s="23"/>
      <c r="JL107" s="22"/>
      <c r="JM107" s="22"/>
      <c r="JN107" s="22"/>
      <c r="JO107" s="22"/>
      <c r="JP107" s="22"/>
      <c r="JQ107" s="22"/>
      <c r="JR107" s="22"/>
      <c r="JS107" s="22"/>
      <c r="JT107" s="23"/>
      <c r="JU107" s="22"/>
      <c r="JV107" s="22"/>
      <c r="JW107" s="22"/>
      <c r="JX107" s="22"/>
      <c r="JY107" s="22"/>
      <c r="JZ107" s="22"/>
      <c r="KA107" s="25"/>
      <c r="KB107" s="22"/>
      <c r="KC107" s="22"/>
      <c r="KD107" s="22"/>
      <c r="KE107" s="22"/>
      <c r="KF107" s="23"/>
      <c r="KG107" s="22"/>
      <c r="KH107" s="22"/>
      <c r="KI107" s="22"/>
      <c r="KJ107" s="22"/>
      <c r="KK107" s="22"/>
      <c r="KL107" s="22"/>
      <c r="KM107" s="22"/>
      <c r="KN107" s="22"/>
      <c r="KO107" s="22"/>
      <c r="KP107" s="22"/>
      <c r="KQ107" s="22"/>
      <c r="KR107" s="22"/>
      <c r="KS107" s="22"/>
      <c r="KT107" s="22"/>
      <c r="KU107" s="22"/>
      <c r="KV107" s="22"/>
      <c r="KW107" s="22"/>
      <c r="KX107" s="22"/>
      <c r="KY107" s="22"/>
      <c r="KZ107" s="22"/>
      <c r="LA107" s="22"/>
      <c r="LB107" s="22"/>
      <c r="LC107" s="22"/>
      <c r="LD107" s="23"/>
      <c r="LE107" s="22"/>
      <c r="LF107" s="22"/>
      <c r="LG107" s="22"/>
      <c r="LH107" s="22"/>
      <c r="LI107" s="22"/>
      <c r="LJ107" s="22"/>
      <c r="LK107" s="22"/>
      <c r="LL107" s="22"/>
      <c r="LM107" s="22"/>
      <c r="LN107" s="23"/>
      <c r="LO107" s="22"/>
      <c r="LP107" s="22"/>
      <c r="LQ107" s="22"/>
      <c r="LR107" s="22"/>
      <c r="LS107" s="22"/>
      <c r="LT107" s="22"/>
      <c r="LU107" s="22"/>
      <c r="LV107" s="22"/>
      <c r="LW107" s="22"/>
      <c r="LX107" s="22"/>
      <c r="LY107" s="22"/>
      <c r="LZ107" s="22"/>
      <c r="MA107" s="22"/>
      <c r="MB107" s="22"/>
      <c r="MC107" s="22"/>
      <c r="MD107" s="22"/>
      <c r="ME107" s="22"/>
      <c r="MF107" s="22"/>
      <c r="MG107" s="22"/>
      <c r="MH107" s="22"/>
      <c r="MI107" s="22"/>
      <c r="MJ107" s="22"/>
      <c r="MK107" s="25"/>
      <c r="ML107" s="25"/>
      <c r="MM107" s="22"/>
      <c r="MN107" s="25"/>
      <c r="MO107" s="23"/>
      <c r="MP107" s="23"/>
      <c r="MQ107" s="23"/>
      <c r="MR107" s="23"/>
      <c r="MS107" s="23"/>
      <c r="MT107" s="26"/>
      <c r="MU107" s="22"/>
      <c r="MV107" s="22"/>
      <c r="MW107" s="22"/>
      <c r="MX107" s="22"/>
      <c r="MY107" s="22"/>
      <c r="MZ107" s="22"/>
      <c r="NA107" s="22"/>
      <c r="NB107" s="22"/>
      <c r="NC107" s="22"/>
      <c r="ND107" s="22"/>
      <c r="NE107" s="22"/>
      <c r="NF107" s="22"/>
      <c r="NG107" s="22"/>
      <c r="NH107" s="22"/>
      <c r="NI107" s="22"/>
      <c r="NJ107" s="22"/>
      <c r="NK107" s="22"/>
      <c r="NL107" s="22"/>
      <c r="NM107" s="22"/>
      <c r="NN107" s="22"/>
      <c r="NO107" s="22"/>
      <c r="NP107" s="22"/>
      <c r="NQ107" s="22"/>
      <c r="NR107" s="22"/>
      <c r="NS107" s="22"/>
      <c r="NT107" s="22"/>
      <c r="NU107" s="22"/>
      <c r="NV107" s="22"/>
      <c r="NW107" s="22"/>
      <c r="NX107" s="22"/>
      <c r="NY107" s="22"/>
      <c r="NZ107" s="22"/>
      <c r="OA107" s="22"/>
      <c r="OB107" s="22"/>
      <c r="OC107" s="22"/>
      <c r="OD107" s="22"/>
      <c r="OE107" s="22"/>
      <c r="OF107" s="22"/>
      <c r="OG107" s="22"/>
      <c r="OH107" s="22"/>
      <c r="OI107" s="22"/>
      <c r="OJ107" s="22"/>
      <c r="OK107" s="22"/>
      <c r="OL107" s="22"/>
      <c r="OM107" s="22"/>
      <c r="ON107" s="22"/>
      <c r="OO107" s="22"/>
      <c r="OP107" s="22"/>
      <c r="OQ107" s="22"/>
      <c r="OR107" s="22"/>
      <c r="OS107" s="22"/>
      <c r="OT107" s="22"/>
      <c r="OU107" s="22"/>
      <c r="OV107" s="22"/>
      <c r="OW107" s="22"/>
      <c r="OX107" s="22"/>
      <c r="OY107" s="22"/>
      <c r="OZ107" s="22"/>
      <c r="PA107" s="22"/>
      <c r="PB107" s="22"/>
      <c r="PC107" s="22"/>
      <c r="PD107" s="22"/>
      <c r="PE107" s="22"/>
      <c r="PF107" s="22"/>
      <c r="PG107" s="22"/>
      <c r="PH107" s="22"/>
      <c r="PI107" s="22"/>
      <c r="PJ107" s="22"/>
      <c r="PK107" s="22"/>
      <c r="PL107" s="22"/>
      <c r="PM107" s="22"/>
      <c r="PN107" s="22"/>
      <c r="PO107" s="22"/>
      <c r="PP107" s="22"/>
      <c r="PQ107" s="22"/>
      <c r="PR107" s="22"/>
      <c r="PS107" s="22"/>
      <c r="PT107" s="22"/>
      <c r="PU107" s="22"/>
      <c r="PV107" s="22"/>
      <c r="PW107" s="22"/>
      <c r="PX107" s="22"/>
      <c r="PY107" s="22"/>
      <c r="PZ107" s="22"/>
      <c r="QA107" s="22"/>
      <c r="QB107" s="22"/>
      <c r="QC107" s="22"/>
      <c r="QD107" s="22"/>
      <c r="QE107" s="22"/>
      <c r="QF107" s="22"/>
      <c r="QG107" s="22"/>
      <c r="QH107" s="22"/>
      <c r="QI107" s="22"/>
      <c r="QJ107" s="22"/>
      <c r="QK107" s="22"/>
      <c r="QL107" s="22"/>
      <c r="QM107" s="22"/>
      <c r="QN107" s="22"/>
      <c r="QO107" s="22"/>
      <c r="QP107" s="22"/>
      <c r="QQ107" s="22"/>
      <c r="QR107" s="22"/>
      <c r="QS107" s="22"/>
      <c r="QT107" s="22"/>
      <c r="QU107" s="22"/>
      <c r="QV107" s="22"/>
      <c r="QW107" s="22"/>
      <c r="QX107" s="22"/>
      <c r="QY107" s="22"/>
      <c r="QZ107" s="22"/>
      <c r="RA107" s="22"/>
      <c r="RB107" s="22"/>
      <c r="RC107" s="22"/>
      <c r="RD107" s="22"/>
      <c r="RE107" s="22"/>
      <c r="RF107" s="22"/>
      <c r="RG107" s="22"/>
      <c r="RH107" s="22"/>
      <c r="RI107" s="22"/>
      <c r="RJ107" s="22"/>
      <c r="RK107" s="22"/>
      <c r="RL107" s="22"/>
      <c r="RM107" s="22"/>
      <c r="RN107" s="22"/>
      <c r="RO107" s="22"/>
      <c r="RP107" s="22"/>
      <c r="RQ107" s="22"/>
      <c r="RR107" s="22"/>
      <c r="RS107" s="22"/>
      <c r="RT107" s="22"/>
      <c r="RU107" s="22"/>
      <c r="RV107" s="22"/>
      <c r="RW107" s="22"/>
      <c r="RX107" s="22"/>
      <c r="RY107" s="22"/>
      <c r="RZ107" s="22"/>
      <c r="SA107" s="22"/>
      <c r="SB107" s="22"/>
      <c r="SC107" s="22"/>
      <c r="SD107" s="22"/>
      <c r="SE107" s="22"/>
      <c r="SF107" s="22"/>
      <c r="SG107" s="22"/>
      <c r="SH107" s="22"/>
      <c r="SI107" s="22"/>
      <c r="SJ107" s="22"/>
      <c r="SK107" s="22"/>
      <c r="SL107" s="22"/>
      <c r="SM107" s="22"/>
      <c r="SN107" s="29"/>
      <c r="SO107" s="29"/>
      <c r="SP107" s="5"/>
      <c r="SQ107" s="5"/>
      <c r="SR107" s="5"/>
      <c r="SS107" s="29"/>
      <c r="ST107" s="5"/>
      <c r="SU107" s="5"/>
      <c r="SV107" s="5"/>
      <c r="SW107" s="29"/>
      <c r="SX107" s="5"/>
      <c r="SY107" s="5"/>
      <c r="SZ107" s="5"/>
      <c r="TA107" s="29"/>
      <c r="TB107" s="5"/>
      <c r="TC107" s="5"/>
      <c r="TD107" s="5"/>
      <c r="TE107" s="29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29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30"/>
      <c r="VQ107" s="30"/>
      <c r="VR107" s="30"/>
      <c r="VS107" s="30"/>
      <c r="VT107" s="30"/>
      <c r="VU107" s="30"/>
      <c r="VV107" s="30"/>
      <c r="VW107" s="30"/>
      <c r="VX107" s="30"/>
      <c r="VY107" s="30"/>
      <c r="VZ107" s="30"/>
      <c r="WA107" s="30"/>
      <c r="WB107" s="30"/>
      <c r="WC107" s="30"/>
      <c r="WD107" s="30"/>
      <c r="WE107" s="30"/>
      <c r="WF107" s="30"/>
      <c r="WG107" s="30"/>
      <c r="WH107" s="30"/>
      <c r="WI107" s="30"/>
      <c r="WJ107" s="30"/>
      <c r="WK107" s="30"/>
      <c r="WL107" s="30"/>
      <c r="WM107" s="30"/>
      <c r="WN107" s="30"/>
      <c r="WO107" s="30"/>
      <c r="WP107" s="30"/>
      <c r="WQ107" s="30"/>
      <c r="WR107" s="30"/>
      <c r="WS107" s="30"/>
      <c r="WT107" s="30"/>
      <c r="WU107" s="30"/>
      <c r="WV107" s="30"/>
      <c r="WW107" s="30"/>
      <c r="WX107" s="30"/>
      <c r="WY107" s="30"/>
      <c r="WZ107" s="30"/>
      <c r="XA107" s="30"/>
      <c r="XB107" s="30"/>
      <c r="XC107" s="30"/>
      <c r="XD107" s="30"/>
      <c r="XE107" s="30"/>
      <c r="XF107" s="30"/>
      <c r="XG107" s="30"/>
      <c r="XH107" s="30"/>
      <c r="XI107" s="30"/>
      <c r="XJ107" s="30"/>
      <c r="XK107" s="30"/>
      <c r="XL107" s="30"/>
      <c r="XM107" s="30"/>
      <c r="XN107" s="30"/>
      <c r="XO107" s="30"/>
      <c r="XP107" s="30"/>
      <c r="XQ107" s="30"/>
      <c r="XR107" s="30"/>
      <c r="XS107" s="30"/>
      <c r="XT107" s="30"/>
      <c r="XU107" s="30"/>
      <c r="XV107" s="30"/>
      <c r="XW107" s="30"/>
      <c r="XX107" s="30"/>
      <c r="ZR107" s="10"/>
      <c r="ZS107" s="31"/>
      <c r="ZT107" s="31"/>
    </row>
    <row r="108" spans="1:696" ht="14.4" thickBot="1" x14ac:dyDescent="0.3">
      <c r="A108" s="7"/>
      <c r="D108" s="6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3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3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3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3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3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3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3"/>
      <c r="EV108" s="22"/>
      <c r="EW108" s="22"/>
      <c r="EX108" s="22"/>
      <c r="EY108" s="22"/>
      <c r="EZ108" s="23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3"/>
      <c r="GT108" s="22"/>
      <c r="GU108" s="22"/>
      <c r="GV108" s="22"/>
      <c r="GW108" s="22"/>
      <c r="GX108" s="22"/>
      <c r="GY108" s="23"/>
      <c r="GZ108" s="22"/>
      <c r="HA108" s="22"/>
      <c r="HB108" s="22"/>
      <c r="HC108" s="22"/>
      <c r="HD108" s="23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3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3"/>
      <c r="IU108" s="22"/>
      <c r="IV108" s="22"/>
      <c r="IW108" s="22"/>
      <c r="IX108" s="22"/>
      <c r="IY108" s="22"/>
      <c r="IZ108" s="22"/>
      <c r="JA108" s="22"/>
      <c r="JB108" s="22"/>
      <c r="JC108" s="23"/>
      <c r="JD108" s="22"/>
      <c r="JE108" s="22"/>
      <c r="JF108" s="22"/>
      <c r="JG108" s="22"/>
      <c r="JH108" s="22"/>
      <c r="JI108" s="22"/>
      <c r="JJ108" s="22"/>
      <c r="JK108" s="23"/>
      <c r="JL108" s="22"/>
      <c r="JM108" s="22"/>
      <c r="JN108" s="22"/>
      <c r="JO108" s="22"/>
      <c r="JP108" s="22"/>
      <c r="JQ108" s="22"/>
      <c r="JR108" s="22"/>
      <c r="JS108" s="22"/>
      <c r="JT108" s="23"/>
      <c r="JU108" s="22"/>
      <c r="JV108" s="22"/>
      <c r="JW108" s="22"/>
      <c r="JX108" s="22"/>
      <c r="JY108" s="22"/>
      <c r="JZ108" s="22"/>
      <c r="KA108" s="25"/>
      <c r="KB108" s="22"/>
      <c r="KC108" s="22"/>
      <c r="KD108" s="22"/>
      <c r="KE108" s="22"/>
      <c r="KF108" s="23"/>
      <c r="KG108" s="22"/>
      <c r="KH108" s="22"/>
      <c r="KI108" s="22"/>
      <c r="KJ108" s="22"/>
      <c r="KK108" s="22"/>
      <c r="KL108" s="22"/>
      <c r="KM108" s="22"/>
      <c r="KN108" s="22"/>
      <c r="KO108" s="22"/>
      <c r="KP108" s="22"/>
      <c r="KQ108" s="22"/>
      <c r="KR108" s="22"/>
      <c r="KS108" s="22"/>
      <c r="KT108" s="22"/>
      <c r="KU108" s="22"/>
      <c r="KV108" s="22"/>
      <c r="KW108" s="22"/>
      <c r="KX108" s="22"/>
      <c r="KY108" s="22"/>
      <c r="KZ108" s="22"/>
      <c r="LA108" s="22"/>
      <c r="LB108" s="22"/>
      <c r="LC108" s="22"/>
      <c r="LD108" s="23"/>
      <c r="LE108" s="22"/>
      <c r="LF108" s="22"/>
      <c r="LG108" s="22"/>
      <c r="LH108" s="22"/>
      <c r="LI108" s="22"/>
      <c r="LJ108" s="22"/>
      <c r="LK108" s="22"/>
      <c r="LL108" s="22"/>
      <c r="LM108" s="22"/>
      <c r="LN108" s="23"/>
      <c r="LO108" s="22"/>
      <c r="LP108" s="22"/>
      <c r="LQ108" s="22"/>
      <c r="LR108" s="22"/>
      <c r="LS108" s="22"/>
      <c r="LT108" s="22"/>
      <c r="LU108" s="22"/>
      <c r="LV108" s="22"/>
      <c r="LW108" s="22"/>
      <c r="LX108" s="22"/>
      <c r="LY108" s="22"/>
      <c r="LZ108" s="22"/>
      <c r="MA108" s="22"/>
      <c r="MB108" s="22"/>
      <c r="MC108" s="22"/>
      <c r="MD108" s="22"/>
      <c r="ME108" s="22"/>
      <c r="MF108" s="22"/>
      <c r="MG108" s="22"/>
      <c r="MH108" s="22"/>
      <c r="MI108" s="22"/>
      <c r="MJ108" s="22"/>
      <c r="MK108" s="25"/>
      <c r="ML108" s="25"/>
      <c r="MM108" s="22"/>
      <c r="MN108" s="25"/>
      <c r="MO108" s="23"/>
      <c r="MP108" s="23"/>
      <c r="MQ108" s="23"/>
      <c r="MR108" s="23"/>
      <c r="MS108" s="23"/>
      <c r="MT108" s="26"/>
      <c r="MU108" s="22"/>
      <c r="MV108" s="22"/>
      <c r="MW108" s="22"/>
      <c r="MX108" s="22"/>
      <c r="MY108" s="22"/>
      <c r="MZ108" s="22"/>
      <c r="NA108" s="22"/>
      <c r="NB108" s="22"/>
      <c r="NC108" s="22"/>
      <c r="ND108" s="22"/>
      <c r="NE108" s="22"/>
      <c r="NF108" s="22"/>
      <c r="NG108" s="22"/>
      <c r="NH108" s="22"/>
      <c r="NI108" s="22"/>
      <c r="NJ108" s="22"/>
      <c r="NK108" s="22"/>
      <c r="NL108" s="22"/>
      <c r="NM108" s="22"/>
      <c r="NN108" s="22"/>
      <c r="NO108" s="22"/>
      <c r="NP108" s="22"/>
      <c r="NQ108" s="22"/>
      <c r="NR108" s="22"/>
      <c r="NS108" s="22"/>
      <c r="NT108" s="22"/>
      <c r="NU108" s="22"/>
      <c r="NV108" s="22"/>
      <c r="NW108" s="22"/>
      <c r="NX108" s="22"/>
      <c r="NY108" s="22"/>
      <c r="NZ108" s="22"/>
      <c r="OA108" s="22"/>
      <c r="OB108" s="22"/>
      <c r="OC108" s="22"/>
      <c r="OD108" s="22"/>
      <c r="OE108" s="22"/>
      <c r="OF108" s="22"/>
      <c r="OG108" s="22"/>
      <c r="OH108" s="22"/>
      <c r="OI108" s="22"/>
      <c r="OJ108" s="22"/>
      <c r="OK108" s="22"/>
      <c r="OL108" s="22"/>
      <c r="OM108" s="22"/>
      <c r="ON108" s="22"/>
      <c r="OO108" s="22"/>
      <c r="OP108" s="22"/>
      <c r="OQ108" s="22"/>
      <c r="OR108" s="22"/>
      <c r="OS108" s="22"/>
      <c r="OT108" s="22"/>
      <c r="OU108" s="22"/>
      <c r="OV108" s="22"/>
      <c r="OW108" s="22"/>
      <c r="OX108" s="22"/>
      <c r="OY108" s="22"/>
      <c r="OZ108" s="22"/>
      <c r="PA108" s="22"/>
      <c r="PB108" s="22"/>
      <c r="PC108" s="22"/>
      <c r="PD108" s="22"/>
      <c r="PE108" s="22"/>
      <c r="PF108" s="22"/>
      <c r="PG108" s="22"/>
      <c r="PH108" s="22"/>
      <c r="PI108" s="22"/>
      <c r="PJ108" s="22"/>
      <c r="PK108" s="22"/>
      <c r="PL108" s="22"/>
      <c r="PM108" s="22"/>
      <c r="PN108" s="22"/>
      <c r="PO108" s="22"/>
      <c r="PP108" s="22"/>
      <c r="PQ108" s="22"/>
      <c r="PR108" s="22"/>
      <c r="PS108" s="22"/>
      <c r="PT108" s="22"/>
      <c r="PU108" s="22"/>
      <c r="PV108" s="22"/>
      <c r="PW108" s="22"/>
      <c r="PX108" s="22"/>
      <c r="PY108" s="22"/>
      <c r="PZ108" s="22"/>
      <c r="QA108" s="22"/>
      <c r="QB108" s="22"/>
      <c r="QC108" s="22"/>
      <c r="QD108" s="22"/>
      <c r="QE108" s="22"/>
      <c r="QF108" s="22"/>
      <c r="QG108" s="22"/>
      <c r="QH108" s="22"/>
      <c r="QI108" s="22"/>
      <c r="QJ108" s="22"/>
      <c r="QK108" s="22"/>
      <c r="QL108" s="22"/>
      <c r="QM108" s="22"/>
      <c r="QN108" s="22"/>
      <c r="QO108" s="22"/>
      <c r="QP108" s="22"/>
      <c r="QQ108" s="22"/>
      <c r="QR108" s="22"/>
      <c r="QS108" s="22"/>
      <c r="QT108" s="22"/>
      <c r="QU108" s="22"/>
      <c r="QV108" s="22"/>
      <c r="QW108" s="22"/>
      <c r="QX108" s="22"/>
      <c r="QY108" s="22"/>
      <c r="QZ108" s="22"/>
      <c r="RA108" s="22"/>
      <c r="RB108" s="22"/>
      <c r="RC108" s="22"/>
      <c r="RD108" s="22"/>
      <c r="RE108" s="22"/>
      <c r="RF108" s="22"/>
      <c r="RG108" s="22"/>
      <c r="RH108" s="22"/>
      <c r="RI108" s="22"/>
      <c r="RJ108" s="22"/>
      <c r="RK108" s="22"/>
      <c r="RL108" s="22"/>
      <c r="RM108" s="22"/>
      <c r="RN108" s="22"/>
      <c r="RO108" s="22"/>
      <c r="RP108" s="22"/>
      <c r="RQ108" s="22"/>
      <c r="RR108" s="22"/>
      <c r="RS108" s="22"/>
      <c r="RT108" s="22"/>
      <c r="RU108" s="22"/>
      <c r="RV108" s="22"/>
      <c r="RW108" s="22"/>
      <c r="RX108" s="22"/>
      <c r="RY108" s="22"/>
      <c r="RZ108" s="22"/>
      <c r="SA108" s="22"/>
      <c r="SB108" s="22"/>
      <c r="SC108" s="22"/>
      <c r="SD108" s="22"/>
      <c r="SE108" s="22"/>
      <c r="SF108" s="22"/>
      <c r="SG108" s="22"/>
      <c r="SH108" s="22"/>
      <c r="SI108" s="22"/>
      <c r="SJ108" s="22"/>
      <c r="SK108" s="22"/>
      <c r="SL108" s="22"/>
      <c r="SM108" s="22"/>
      <c r="SN108" s="29"/>
      <c r="SO108" s="29"/>
      <c r="SP108" s="5"/>
      <c r="SQ108" s="5"/>
      <c r="SR108" s="5"/>
      <c r="SS108" s="29"/>
      <c r="ST108" s="5"/>
      <c r="SU108" s="5"/>
      <c r="SV108" s="5"/>
      <c r="SW108" s="29"/>
      <c r="SX108" s="5"/>
      <c r="SY108" s="5"/>
      <c r="SZ108" s="5"/>
      <c r="TA108" s="29"/>
      <c r="TB108" s="5"/>
      <c r="TC108" s="5"/>
      <c r="TD108" s="5"/>
      <c r="TE108" s="29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29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30"/>
      <c r="VQ108" s="30"/>
      <c r="VR108" s="30"/>
      <c r="VS108" s="30"/>
      <c r="VT108" s="30"/>
      <c r="VU108" s="30"/>
      <c r="VV108" s="30"/>
      <c r="VW108" s="30"/>
      <c r="VX108" s="30"/>
      <c r="VY108" s="30"/>
      <c r="VZ108" s="30"/>
      <c r="WA108" s="30"/>
      <c r="WB108" s="30"/>
      <c r="WC108" s="30"/>
      <c r="WD108" s="30"/>
      <c r="WE108" s="30"/>
      <c r="WF108" s="30"/>
      <c r="WG108" s="30"/>
      <c r="WH108" s="30"/>
      <c r="WI108" s="30"/>
      <c r="WJ108" s="30"/>
      <c r="WK108" s="30"/>
      <c r="WL108" s="30"/>
      <c r="WM108" s="30"/>
      <c r="WN108" s="30"/>
      <c r="WO108" s="30"/>
      <c r="WP108" s="30"/>
      <c r="WQ108" s="30"/>
      <c r="WR108" s="30"/>
      <c r="WS108" s="30"/>
      <c r="WT108" s="30"/>
      <c r="WU108" s="30"/>
      <c r="WV108" s="30"/>
      <c r="WW108" s="30"/>
      <c r="WX108" s="30"/>
      <c r="WY108" s="30"/>
      <c r="WZ108" s="30"/>
      <c r="XA108" s="30"/>
      <c r="XB108" s="30"/>
      <c r="XC108" s="30"/>
      <c r="XD108" s="30"/>
      <c r="XE108" s="30"/>
      <c r="XF108" s="30"/>
      <c r="XG108" s="30"/>
      <c r="XH108" s="30"/>
      <c r="XI108" s="30"/>
      <c r="XJ108" s="30"/>
      <c r="XK108" s="30"/>
      <c r="XL108" s="30"/>
      <c r="XM108" s="30"/>
      <c r="XN108" s="30"/>
      <c r="XO108" s="30"/>
      <c r="XP108" s="30"/>
      <c r="XQ108" s="30"/>
      <c r="XR108" s="30"/>
      <c r="XS108" s="30"/>
      <c r="XT108" s="30"/>
      <c r="XU108" s="30"/>
      <c r="XV108" s="30"/>
      <c r="XW108" s="30"/>
      <c r="XX108" s="30"/>
      <c r="XZ108" s="10"/>
      <c r="YD108" s="10"/>
      <c r="YR108" s="10"/>
      <c r="ZK108" s="10"/>
      <c r="ZR108" s="10"/>
      <c r="ZS108" s="31"/>
      <c r="ZT108" s="31"/>
    </row>
    <row r="109" spans="1:696" ht="14.4" thickBot="1" x14ac:dyDescent="0.3">
      <c r="A109" s="7"/>
      <c r="D109" s="6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3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3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3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3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3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3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3"/>
      <c r="EV109" s="22"/>
      <c r="EW109" s="22"/>
      <c r="EX109" s="22"/>
      <c r="EY109" s="22"/>
      <c r="EZ109" s="23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3"/>
      <c r="GT109" s="22"/>
      <c r="GU109" s="22"/>
      <c r="GV109" s="22"/>
      <c r="GW109" s="22"/>
      <c r="GX109" s="22"/>
      <c r="GY109" s="23"/>
      <c r="GZ109" s="22"/>
      <c r="HA109" s="22"/>
      <c r="HB109" s="22"/>
      <c r="HC109" s="22"/>
      <c r="HD109" s="23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3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3"/>
      <c r="IU109" s="22"/>
      <c r="IV109" s="22"/>
      <c r="IW109" s="22"/>
      <c r="IX109" s="22"/>
      <c r="IY109" s="22"/>
      <c r="IZ109" s="22"/>
      <c r="JA109" s="22"/>
      <c r="JB109" s="22"/>
      <c r="JC109" s="23"/>
      <c r="JD109" s="22"/>
      <c r="JE109" s="22"/>
      <c r="JF109" s="22"/>
      <c r="JG109" s="22"/>
      <c r="JH109" s="22"/>
      <c r="JI109" s="22"/>
      <c r="JJ109" s="22"/>
      <c r="JK109" s="23"/>
      <c r="JL109" s="22"/>
      <c r="JM109" s="22"/>
      <c r="JN109" s="22"/>
      <c r="JO109" s="22"/>
      <c r="JP109" s="22"/>
      <c r="JQ109" s="22"/>
      <c r="JR109" s="22"/>
      <c r="JS109" s="22"/>
      <c r="JT109" s="23"/>
      <c r="JU109" s="22"/>
      <c r="JV109" s="22"/>
      <c r="JW109" s="22"/>
      <c r="JX109" s="22"/>
      <c r="JY109" s="22"/>
      <c r="JZ109" s="22"/>
      <c r="KA109" s="25"/>
      <c r="KB109" s="22"/>
      <c r="KC109" s="22"/>
      <c r="KD109" s="22"/>
      <c r="KE109" s="22"/>
      <c r="KF109" s="23"/>
      <c r="KG109" s="22"/>
      <c r="KH109" s="22"/>
      <c r="KI109" s="22"/>
      <c r="KJ109" s="22"/>
      <c r="KK109" s="22"/>
      <c r="KL109" s="22"/>
      <c r="KM109" s="22"/>
      <c r="KN109" s="22"/>
      <c r="KO109" s="22"/>
      <c r="KP109" s="22"/>
      <c r="KQ109" s="22"/>
      <c r="KR109" s="22"/>
      <c r="KS109" s="22"/>
      <c r="KT109" s="22"/>
      <c r="KU109" s="22"/>
      <c r="KV109" s="22"/>
      <c r="KW109" s="22"/>
      <c r="KX109" s="22"/>
      <c r="KY109" s="22"/>
      <c r="KZ109" s="22"/>
      <c r="LA109" s="22"/>
      <c r="LB109" s="22"/>
      <c r="LC109" s="22"/>
      <c r="LD109" s="23"/>
      <c r="LE109" s="22"/>
      <c r="LF109" s="22"/>
      <c r="LG109" s="22"/>
      <c r="LH109" s="22"/>
      <c r="LI109" s="22"/>
      <c r="LJ109" s="22"/>
      <c r="LK109" s="22"/>
      <c r="LL109" s="22"/>
      <c r="LM109" s="22"/>
      <c r="LN109" s="23"/>
      <c r="LO109" s="22"/>
      <c r="LP109" s="22"/>
      <c r="LQ109" s="22"/>
      <c r="LR109" s="22"/>
      <c r="LS109" s="22"/>
      <c r="LT109" s="22"/>
      <c r="LU109" s="22"/>
      <c r="LV109" s="22"/>
      <c r="LW109" s="22"/>
      <c r="LX109" s="22"/>
      <c r="LY109" s="22"/>
      <c r="LZ109" s="22"/>
      <c r="MA109" s="22"/>
      <c r="MB109" s="22"/>
      <c r="MC109" s="22"/>
      <c r="MD109" s="22"/>
      <c r="ME109" s="22"/>
      <c r="MF109" s="22"/>
      <c r="MG109" s="22"/>
      <c r="MH109" s="22"/>
      <c r="MI109" s="22"/>
      <c r="MJ109" s="22"/>
      <c r="MK109" s="25"/>
      <c r="ML109" s="25"/>
      <c r="MM109" s="22"/>
      <c r="MN109" s="25"/>
      <c r="MO109" s="23"/>
      <c r="MP109" s="23"/>
      <c r="MQ109" s="23"/>
      <c r="MR109" s="23"/>
      <c r="MS109" s="23"/>
      <c r="MT109" s="26"/>
      <c r="MU109" s="22"/>
      <c r="MV109" s="22"/>
      <c r="MW109" s="22"/>
      <c r="MX109" s="22"/>
      <c r="MY109" s="22"/>
      <c r="MZ109" s="22"/>
      <c r="NA109" s="22"/>
      <c r="NB109" s="22"/>
      <c r="NC109" s="22"/>
      <c r="ND109" s="22"/>
      <c r="NE109" s="22"/>
      <c r="NF109" s="22"/>
      <c r="NG109" s="22"/>
      <c r="NH109" s="22"/>
      <c r="NI109" s="22"/>
      <c r="NJ109" s="22"/>
      <c r="NK109" s="22"/>
      <c r="NL109" s="22"/>
      <c r="NM109" s="22"/>
      <c r="NN109" s="22"/>
      <c r="NO109" s="22"/>
      <c r="NP109" s="22"/>
      <c r="NQ109" s="22"/>
      <c r="NR109" s="22"/>
      <c r="NS109" s="22"/>
      <c r="NT109" s="22"/>
      <c r="NU109" s="22"/>
      <c r="NV109" s="22"/>
      <c r="NW109" s="22"/>
      <c r="NX109" s="22"/>
      <c r="NY109" s="22"/>
      <c r="NZ109" s="22"/>
      <c r="OA109" s="22"/>
      <c r="OB109" s="22"/>
      <c r="OC109" s="22"/>
      <c r="OD109" s="22"/>
      <c r="OE109" s="22"/>
      <c r="OF109" s="22"/>
      <c r="OG109" s="22"/>
      <c r="OH109" s="22"/>
      <c r="OI109" s="22"/>
      <c r="OJ109" s="22"/>
      <c r="OK109" s="22"/>
      <c r="OL109" s="22"/>
      <c r="OM109" s="22"/>
      <c r="ON109" s="22"/>
      <c r="OO109" s="22"/>
      <c r="OP109" s="22"/>
      <c r="OQ109" s="22"/>
      <c r="OR109" s="22"/>
      <c r="OS109" s="22"/>
      <c r="OT109" s="22"/>
      <c r="OU109" s="22"/>
      <c r="OV109" s="22"/>
      <c r="OW109" s="22"/>
      <c r="OX109" s="22"/>
      <c r="OY109" s="22"/>
      <c r="OZ109" s="22"/>
      <c r="PA109" s="22"/>
      <c r="PB109" s="22"/>
      <c r="PC109" s="22"/>
      <c r="PD109" s="22"/>
      <c r="PE109" s="22"/>
      <c r="PF109" s="22"/>
      <c r="PG109" s="22"/>
      <c r="PH109" s="22"/>
      <c r="PI109" s="22"/>
      <c r="PJ109" s="22"/>
      <c r="PK109" s="22"/>
      <c r="PL109" s="22"/>
      <c r="PM109" s="22"/>
      <c r="PN109" s="22"/>
      <c r="PO109" s="22"/>
      <c r="PP109" s="22"/>
      <c r="PQ109" s="22"/>
      <c r="PR109" s="22"/>
      <c r="PS109" s="22"/>
      <c r="PT109" s="22"/>
      <c r="PU109" s="22"/>
      <c r="PV109" s="22"/>
      <c r="PW109" s="22"/>
      <c r="PX109" s="22"/>
      <c r="PY109" s="22"/>
      <c r="PZ109" s="22"/>
      <c r="QA109" s="22"/>
      <c r="QB109" s="22"/>
      <c r="QC109" s="22"/>
      <c r="QD109" s="22"/>
      <c r="QE109" s="22"/>
      <c r="QF109" s="22"/>
      <c r="QG109" s="22"/>
      <c r="QH109" s="22"/>
      <c r="QI109" s="22"/>
      <c r="QJ109" s="22"/>
      <c r="QK109" s="22"/>
      <c r="QL109" s="22"/>
      <c r="QM109" s="22"/>
      <c r="QN109" s="22"/>
      <c r="QO109" s="22"/>
      <c r="QP109" s="22"/>
      <c r="QQ109" s="22"/>
      <c r="QR109" s="22"/>
      <c r="QS109" s="22"/>
      <c r="QT109" s="22"/>
      <c r="QU109" s="22"/>
      <c r="QV109" s="22"/>
      <c r="QW109" s="22"/>
      <c r="QX109" s="22"/>
      <c r="QY109" s="22"/>
      <c r="QZ109" s="22"/>
      <c r="RA109" s="22"/>
      <c r="RB109" s="22"/>
      <c r="RC109" s="22"/>
      <c r="RD109" s="22"/>
      <c r="RE109" s="22"/>
      <c r="RF109" s="22"/>
      <c r="RG109" s="22"/>
      <c r="RH109" s="22"/>
      <c r="RI109" s="22"/>
      <c r="RJ109" s="22"/>
      <c r="RK109" s="22"/>
      <c r="RL109" s="22"/>
      <c r="RM109" s="22"/>
      <c r="RN109" s="22"/>
      <c r="RO109" s="22"/>
      <c r="RP109" s="22"/>
      <c r="RQ109" s="22"/>
      <c r="RR109" s="22"/>
      <c r="RS109" s="22"/>
      <c r="RT109" s="22"/>
      <c r="RU109" s="22"/>
      <c r="RV109" s="22"/>
      <c r="RW109" s="22"/>
      <c r="RX109" s="22"/>
      <c r="RY109" s="22"/>
      <c r="RZ109" s="22"/>
      <c r="SA109" s="22"/>
      <c r="SB109" s="22"/>
      <c r="SC109" s="22"/>
      <c r="SD109" s="22"/>
      <c r="SE109" s="22"/>
      <c r="SF109" s="22"/>
      <c r="SG109" s="22"/>
      <c r="SH109" s="22"/>
      <c r="SI109" s="22"/>
      <c r="SJ109" s="22"/>
      <c r="SK109" s="22"/>
      <c r="SL109" s="22"/>
      <c r="SM109" s="22"/>
      <c r="SN109" s="29"/>
      <c r="SO109" s="29"/>
      <c r="SP109" s="5"/>
      <c r="SQ109" s="5"/>
      <c r="SR109" s="5"/>
      <c r="SS109" s="29"/>
      <c r="ST109" s="5"/>
      <c r="SU109" s="5"/>
      <c r="SV109" s="5"/>
      <c r="SW109" s="29"/>
      <c r="SX109" s="5"/>
      <c r="SY109" s="5"/>
      <c r="SZ109" s="5"/>
      <c r="TA109" s="29"/>
      <c r="TB109" s="5"/>
      <c r="TC109" s="5"/>
      <c r="TD109" s="5"/>
      <c r="TE109" s="29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29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30"/>
      <c r="VQ109" s="30"/>
      <c r="VR109" s="30"/>
      <c r="VS109" s="30"/>
      <c r="VT109" s="30"/>
      <c r="VU109" s="30"/>
      <c r="VV109" s="30"/>
      <c r="VW109" s="30"/>
      <c r="VX109" s="30"/>
      <c r="VY109" s="30"/>
      <c r="VZ109" s="30"/>
      <c r="WA109" s="30"/>
      <c r="WB109" s="30"/>
      <c r="WC109" s="30"/>
      <c r="WD109" s="30"/>
      <c r="WE109" s="30"/>
      <c r="WF109" s="30"/>
      <c r="WG109" s="30"/>
      <c r="WH109" s="30"/>
      <c r="WI109" s="30"/>
      <c r="WJ109" s="30"/>
      <c r="WK109" s="30"/>
      <c r="WL109" s="30"/>
      <c r="WM109" s="30"/>
      <c r="WN109" s="30"/>
      <c r="WO109" s="30"/>
      <c r="WP109" s="30"/>
      <c r="WQ109" s="30"/>
      <c r="WR109" s="30"/>
      <c r="WS109" s="30"/>
      <c r="WT109" s="30"/>
      <c r="WU109" s="30"/>
      <c r="WV109" s="30"/>
      <c r="WW109" s="30"/>
      <c r="WX109" s="30"/>
      <c r="WY109" s="30"/>
      <c r="WZ109" s="30"/>
      <c r="XA109" s="30"/>
      <c r="XB109" s="30"/>
      <c r="XC109" s="30"/>
      <c r="XD109" s="30"/>
      <c r="XE109" s="30"/>
      <c r="XF109" s="30"/>
      <c r="XG109" s="30"/>
      <c r="XH109" s="30"/>
      <c r="XI109" s="30"/>
      <c r="XJ109" s="30"/>
      <c r="XK109" s="30"/>
      <c r="XL109" s="30"/>
      <c r="XM109" s="30"/>
      <c r="XN109" s="30"/>
      <c r="XO109" s="30"/>
      <c r="XP109" s="30"/>
      <c r="XQ109" s="30"/>
      <c r="XR109" s="30"/>
      <c r="XS109" s="30"/>
      <c r="XT109" s="30"/>
      <c r="XU109" s="30"/>
      <c r="XV109" s="30"/>
      <c r="XW109" s="30"/>
      <c r="XX109" s="30"/>
      <c r="ZR109" s="10"/>
      <c r="ZS109" s="31"/>
      <c r="ZT109" s="31"/>
    </row>
    <row r="110" spans="1:696" ht="14.4" thickBot="1" x14ac:dyDescent="0.3">
      <c r="A110" s="7"/>
      <c r="D110" s="6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3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3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3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3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3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3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3"/>
      <c r="EV110" s="22"/>
      <c r="EW110" s="22"/>
      <c r="EX110" s="22"/>
      <c r="EY110" s="22"/>
      <c r="EZ110" s="23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3"/>
      <c r="GT110" s="22"/>
      <c r="GU110" s="22"/>
      <c r="GV110" s="22"/>
      <c r="GW110" s="22"/>
      <c r="GX110" s="22"/>
      <c r="GY110" s="23"/>
      <c r="GZ110" s="22"/>
      <c r="HA110" s="22"/>
      <c r="HB110" s="22"/>
      <c r="HC110" s="22"/>
      <c r="HD110" s="23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3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3"/>
      <c r="IU110" s="22"/>
      <c r="IV110" s="22"/>
      <c r="IW110" s="22"/>
      <c r="IX110" s="22"/>
      <c r="IY110" s="22"/>
      <c r="IZ110" s="22"/>
      <c r="JA110" s="22"/>
      <c r="JB110" s="22"/>
      <c r="JC110" s="23"/>
      <c r="JD110" s="22"/>
      <c r="JE110" s="22"/>
      <c r="JF110" s="22"/>
      <c r="JG110" s="22"/>
      <c r="JH110" s="22"/>
      <c r="JI110" s="22"/>
      <c r="JJ110" s="22"/>
      <c r="JK110" s="23"/>
      <c r="JL110" s="22"/>
      <c r="JM110" s="22"/>
      <c r="JN110" s="22"/>
      <c r="JO110" s="22"/>
      <c r="JP110" s="22"/>
      <c r="JQ110" s="22"/>
      <c r="JR110" s="22"/>
      <c r="JS110" s="22"/>
      <c r="JT110" s="23"/>
      <c r="JU110" s="22"/>
      <c r="JV110" s="22"/>
      <c r="JW110" s="22"/>
      <c r="JX110" s="22"/>
      <c r="JY110" s="22"/>
      <c r="JZ110" s="22"/>
      <c r="KA110" s="25"/>
      <c r="KB110" s="22"/>
      <c r="KC110" s="22"/>
      <c r="KD110" s="22"/>
      <c r="KE110" s="22"/>
      <c r="KF110" s="23"/>
      <c r="KG110" s="22"/>
      <c r="KH110" s="22"/>
      <c r="KI110" s="22"/>
      <c r="KJ110" s="22"/>
      <c r="KK110" s="22"/>
      <c r="KL110" s="22"/>
      <c r="KM110" s="22"/>
      <c r="KN110" s="22"/>
      <c r="KO110" s="22"/>
      <c r="KP110" s="22"/>
      <c r="KQ110" s="22"/>
      <c r="KR110" s="22"/>
      <c r="KS110" s="22"/>
      <c r="KT110" s="22"/>
      <c r="KU110" s="22"/>
      <c r="KV110" s="22"/>
      <c r="KW110" s="22"/>
      <c r="KX110" s="22"/>
      <c r="KY110" s="22"/>
      <c r="KZ110" s="22"/>
      <c r="LA110" s="22"/>
      <c r="LB110" s="22"/>
      <c r="LC110" s="22"/>
      <c r="LD110" s="23"/>
      <c r="LE110" s="22"/>
      <c r="LF110" s="22"/>
      <c r="LG110" s="22"/>
      <c r="LH110" s="22"/>
      <c r="LI110" s="22"/>
      <c r="LJ110" s="22"/>
      <c r="LK110" s="22"/>
      <c r="LL110" s="22"/>
      <c r="LM110" s="22"/>
      <c r="LN110" s="23"/>
      <c r="LO110" s="22"/>
      <c r="LP110" s="22"/>
      <c r="LQ110" s="22"/>
      <c r="LR110" s="22"/>
      <c r="LS110" s="22"/>
      <c r="LT110" s="22"/>
      <c r="LU110" s="22"/>
      <c r="LV110" s="22"/>
      <c r="LW110" s="22"/>
      <c r="LX110" s="22"/>
      <c r="LY110" s="22"/>
      <c r="LZ110" s="22"/>
      <c r="MA110" s="22"/>
      <c r="MB110" s="22"/>
      <c r="MC110" s="22"/>
      <c r="MD110" s="22"/>
      <c r="ME110" s="22"/>
      <c r="MF110" s="22"/>
      <c r="MG110" s="22"/>
      <c r="MH110" s="22"/>
      <c r="MI110" s="22"/>
      <c r="MJ110" s="22"/>
      <c r="MK110" s="25"/>
      <c r="ML110" s="25"/>
      <c r="MM110" s="22"/>
      <c r="MN110" s="25"/>
      <c r="MO110" s="23"/>
      <c r="MP110" s="23"/>
      <c r="MQ110" s="23"/>
      <c r="MR110" s="23"/>
      <c r="MS110" s="23"/>
      <c r="MT110" s="26"/>
      <c r="MU110" s="22"/>
      <c r="MV110" s="22"/>
      <c r="MW110" s="22"/>
      <c r="MX110" s="22"/>
      <c r="MY110" s="22"/>
      <c r="MZ110" s="22"/>
      <c r="NA110" s="22"/>
      <c r="NB110" s="22"/>
      <c r="NC110" s="22"/>
      <c r="ND110" s="22"/>
      <c r="NE110" s="22"/>
      <c r="NF110" s="22"/>
      <c r="NG110" s="22"/>
      <c r="NH110" s="22"/>
      <c r="NI110" s="22"/>
      <c r="NJ110" s="22"/>
      <c r="NK110" s="22"/>
      <c r="NL110" s="22"/>
      <c r="NM110" s="22"/>
      <c r="NN110" s="22"/>
      <c r="NO110" s="22"/>
      <c r="NP110" s="22"/>
      <c r="NQ110" s="22"/>
      <c r="NR110" s="22"/>
      <c r="NS110" s="22"/>
      <c r="NT110" s="22"/>
      <c r="NU110" s="22"/>
      <c r="NV110" s="22"/>
      <c r="NW110" s="22"/>
      <c r="NX110" s="22"/>
      <c r="NY110" s="22"/>
      <c r="NZ110" s="22"/>
      <c r="OA110" s="22"/>
      <c r="OB110" s="22"/>
      <c r="OC110" s="22"/>
      <c r="OD110" s="22"/>
      <c r="OE110" s="22"/>
      <c r="OF110" s="22"/>
      <c r="OG110" s="22"/>
      <c r="OH110" s="22"/>
      <c r="OI110" s="22"/>
      <c r="OJ110" s="22"/>
      <c r="OK110" s="22"/>
      <c r="OL110" s="22"/>
      <c r="OM110" s="22"/>
      <c r="ON110" s="22"/>
      <c r="OO110" s="22"/>
      <c r="OP110" s="22"/>
      <c r="OQ110" s="22"/>
      <c r="OR110" s="22"/>
      <c r="OS110" s="22"/>
      <c r="OT110" s="22"/>
      <c r="OU110" s="22"/>
      <c r="OV110" s="22"/>
      <c r="OW110" s="22"/>
      <c r="OX110" s="22"/>
      <c r="OY110" s="22"/>
      <c r="OZ110" s="22"/>
      <c r="PA110" s="22"/>
      <c r="PB110" s="22"/>
      <c r="PC110" s="22"/>
      <c r="PD110" s="22"/>
      <c r="PE110" s="22"/>
      <c r="PF110" s="22"/>
      <c r="PG110" s="22"/>
      <c r="PH110" s="22"/>
      <c r="PI110" s="22"/>
      <c r="PJ110" s="22"/>
      <c r="PK110" s="22"/>
      <c r="PL110" s="22"/>
      <c r="PM110" s="22"/>
      <c r="PN110" s="22"/>
      <c r="PO110" s="22"/>
      <c r="PP110" s="22"/>
      <c r="PQ110" s="22"/>
      <c r="PR110" s="22"/>
      <c r="PS110" s="22"/>
      <c r="PT110" s="22"/>
      <c r="PU110" s="22"/>
      <c r="PV110" s="22"/>
      <c r="PW110" s="22"/>
      <c r="PX110" s="22"/>
      <c r="PY110" s="22"/>
      <c r="PZ110" s="22"/>
      <c r="QA110" s="22"/>
      <c r="QB110" s="22"/>
      <c r="QC110" s="22"/>
      <c r="QD110" s="22"/>
      <c r="QE110" s="22"/>
      <c r="QF110" s="22"/>
      <c r="QG110" s="22"/>
      <c r="QH110" s="22"/>
      <c r="QI110" s="22"/>
      <c r="QJ110" s="22"/>
      <c r="QK110" s="22"/>
      <c r="QL110" s="22"/>
      <c r="QM110" s="22"/>
      <c r="QN110" s="22"/>
      <c r="QO110" s="22"/>
      <c r="QP110" s="22"/>
      <c r="QQ110" s="22"/>
      <c r="QR110" s="22"/>
      <c r="QS110" s="22"/>
      <c r="QT110" s="22"/>
      <c r="QU110" s="22"/>
      <c r="QV110" s="22"/>
      <c r="QW110" s="22"/>
      <c r="QX110" s="22"/>
      <c r="QY110" s="22"/>
      <c r="QZ110" s="22"/>
      <c r="RA110" s="22"/>
      <c r="RB110" s="22"/>
      <c r="RC110" s="22"/>
      <c r="RD110" s="22"/>
      <c r="RE110" s="22"/>
      <c r="RF110" s="22"/>
      <c r="RG110" s="22"/>
      <c r="RH110" s="22"/>
      <c r="RI110" s="22"/>
      <c r="RJ110" s="22"/>
      <c r="RK110" s="22"/>
      <c r="RL110" s="22"/>
      <c r="RM110" s="22"/>
      <c r="RN110" s="22"/>
      <c r="RO110" s="22"/>
      <c r="RP110" s="22"/>
      <c r="RQ110" s="22"/>
      <c r="RR110" s="22"/>
      <c r="RS110" s="22"/>
      <c r="RT110" s="22"/>
      <c r="RU110" s="22"/>
      <c r="RV110" s="22"/>
      <c r="RW110" s="22"/>
      <c r="RX110" s="22"/>
      <c r="RY110" s="22"/>
      <c r="RZ110" s="22"/>
      <c r="SA110" s="22"/>
      <c r="SB110" s="22"/>
      <c r="SC110" s="22"/>
      <c r="SD110" s="22"/>
      <c r="SE110" s="22"/>
      <c r="SF110" s="22"/>
      <c r="SG110" s="22"/>
      <c r="SH110" s="22"/>
      <c r="SI110" s="22"/>
      <c r="SJ110" s="22"/>
      <c r="SK110" s="22"/>
      <c r="SL110" s="22"/>
      <c r="SM110" s="22"/>
      <c r="SN110" s="29"/>
      <c r="SO110" s="29"/>
      <c r="SP110" s="5"/>
      <c r="SQ110" s="5"/>
      <c r="SR110" s="5"/>
      <c r="SS110" s="29"/>
      <c r="ST110" s="5"/>
      <c r="SU110" s="5"/>
      <c r="SV110" s="5"/>
      <c r="SW110" s="29"/>
      <c r="SX110" s="5"/>
      <c r="SY110" s="5"/>
      <c r="SZ110" s="5"/>
      <c r="TA110" s="29"/>
      <c r="TB110" s="5"/>
      <c r="TC110" s="5"/>
      <c r="TD110" s="5"/>
      <c r="TE110" s="29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29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30"/>
      <c r="VQ110" s="30"/>
      <c r="VR110" s="30"/>
      <c r="VS110" s="30"/>
      <c r="VT110" s="30"/>
      <c r="VU110" s="30"/>
      <c r="VV110" s="30"/>
      <c r="VW110" s="30"/>
      <c r="VX110" s="30"/>
      <c r="VY110" s="30"/>
      <c r="VZ110" s="30"/>
      <c r="WA110" s="30"/>
      <c r="WB110" s="30"/>
      <c r="WC110" s="30"/>
      <c r="WD110" s="30"/>
      <c r="WE110" s="30"/>
      <c r="WF110" s="30"/>
      <c r="WG110" s="30"/>
      <c r="WH110" s="30"/>
      <c r="WI110" s="30"/>
      <c r="WJ110" s="30"/>
      <c r="WK110" s="30"/>
      <c r="WL110" s="30"/>
      <c r="WM110" s="30"/>
      <c r="WN110" s="30"/>
      <c r="WO110" s="30"/>
      <c r="WP110" s="30"/>
      <c r="WQ110" s="30"/>
      <c r="WR110" s="30"/>
      <c r="WS110" s="30"/>
      <c r="WT110" s="30"/>
      <c r="WU110" s="30"/>
      <c r="WV110" s="30"/>
      <c r="WW110" s="30"/>
      <c r="WX110" s="30"/>
      <c r="WY110" s="30"/>
      <c r="WZ110" s="30"/>
      <c r="XA110" s="30"/>
      <c r="XB110" s="30"/>
      <c r="XC110" s="30"/>
      <c r="XD110" s="30"/>
      <c r="XE110" s="30"/>
      <c r="XF110" s="30"/>
      <c r="XG110" s="30"/>
      <c r="XH110" s="30"/>
      <c r="XI110" s="30"/>
      <c r="XJ110" s="30"/>
      <c r="XK110" s="30"/>
      <c r="XL110" s="30"/>
      <c r="XM110" s="30"/>
      <c r="XN110" s="30"/>
      <c r="XO110" s="30"/>
      <c r="XP110" s="30"/>
      <c r="XQ110" s="30"/>
      <c r="XR110" s="30"/>
      <c r="XS110" s="30"/>
      <c r="XT110" s="30"/>
      <c r="XU110" s="30"/>
      <c r="XV110" s="30"/>
      <c r="XW110" s="30"/>
      <c r="XX110" s="30"/>
      <c r="ZR110" s="10"/>
      <c r="ZS110" s="31"/>
      <c r="ZT110" s="31"/>
    </row>
    <row r="111" spans="1:696" ht="14.4" thickBot="1" x14ac:dyDescent="0.3">
      <c r="A111" s="7"/>
      <c r="D111" s="6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3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3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3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3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3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3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3"/>
      <c r="EV111" s="22"/>
      <c r="EW111" s="22"/>
      <c r="EX111" s="22"/>
      <c r="EY111" s="22"/>
      <c r="EZ111" s="23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3"/>
      <c r="GT111" s="22"/>
      <c r="GU111" s="22"/>
      <c r="GV111" s="22"/>
      <c r="GW111" s="22"/>
      <c r="GX111" s="22"/>
      <c r="GY111" s="23"/>
      <c r="GZ111" s="22"/>
      <c r="HA111" s="22"/>
      <c r="HB111" s="22"/>
      <c r="HC111" s="22"/>
      <c r="HD111" s="23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3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3"/>
      <c r="IU111" s="22"/>
      <c r="IV111" s="22"/>
      <c r="IW111" s="22"/>
      <c r="IX111" s="22"/>
      <c r="IY111" s="22"/>
      <c r="IZ111" s="22"/>
      <c r="JA111" s="22"/>
      <c r="JB111" s="22"/>
      <c r="JC111" s="23"/>
      <c r="JD111" s="22"/>
      <c r="JE111" s="22"/>
      <c r="JF111" s="22"/>
      <c r="JG111" s="22"/>
      <c r="JH111" s="22"/>
      <c r="JI111" s="22"/>
      <c r="JJ111" s="22"/>
      <c r="JK111" s="23"/>
      <c r="JL111" s="22"/>
      <c r="JM111" s="22"/>
      <c r="JN111" s="22"/>
      <c r="JO111" s="22"/>
      <c r="JP111" s="22"/>
      <c r="JQ111" s="22"/>
      <c r="JR111" s="22"/>
      <c r="JS111" s="22"/>
      <c r="JT111" s="23"/>
      <c r="JU111" s="22"/>
      <c r="JV111" s="22"/>
      <c r="JW111" s="22"/>
      <c r="JX111" s="22"/>
      <c r="JY111" s="22"/>
      <c r="JZ111" s="22"/>
      <c r="KA111" s="25"/>
      <c r="KB111" s="22"/>
      <c r="KC111" s="22"/>
      <c r="KD111" s="22"/>
      <c r="KE111" s="22"/>
      <c r="KF111" s="23"/>
      <c r="KG111" s="22"/>
      <c r="KH111" s="22"/>
      <c r="KI111" s="22"/>
      <c r="KJ111" s="22"/>
      <c r="KK111" s="22"/>
      <c r="KL111" s="22"/>
      <c r="KM111" s="22"/>
      <c r="KN111" s="22"/>
      <c r="KO111" s="22"/>
      <c r="KP111" s="22"/>
      <c r="KQ111" s="22"/>
      <c r="KR111" s="22"/>
      <c r="KS111" s="22"/>
      <c r="KT111" s="22"/>
      <c r="KU111" s="22"/>
      <c r="KV111" s="22"/>
      <c r="KW111" s="22"/>
      <c r="KX111" s="22"/>
      <c r="KY111" s="22"/>
      <c r="KZ111" s="22"/>
      <c r="LA111" s="22"/>
      <c r="LB111" s="22"/>
      <c r="LC111" s="22"/>
      <c r="LD111" s="23"/>
      <c r="LE111" s="22"/>
      <c r="LF111" s="22"/>
      <c r="LG111" s="22"/>
      <c r="LH111" s="22"/>
      <c r="LI111" s="22"/>
      <c r="LJ111" s="22"/>
      <c r="LK111" s="22"/>
      <c r="LL111" s="22"/>
      <c r="LM111" s="22"/>
      <c r="LN111" s="23"/>
      <c r="LO111" s="22"/>
      <c r="LP111" s="22"/>
      <c r="LQ111" s="22"/>
      <c r="LR111" s="22"/>
      <c r="LS111" s="22"/>
      <c r="LT111" s="22"/>
      <c r="LU111" s="22"/>
      <c r="LV111" s="22"/>
      <c r="LW111" s="22"/>
      <c r="LX111" s="22"/>
      <c r="LY111" s="22"/>
      <c r="LZ111" s="22"/>
      <c r="MA111" s="22"/>
      <c r="MB111" s="22"/>
      <c r="MC111" s="22"/>
      <c r="MD111" s="22"/>
      <c r="ME111" s="22"/>
      <c r="MF111" s="22"/>
      <c r="MG111" s="22"/>
      <c r="MH111" s="22"/>
      <c r="MI111" s="22"/>
      <c r="MJ111" s="22"/>
      <c r="MK111" s="25"/>
      <c r="ML111" s="25"/>
      <c r="MM111" s="22"/>
      <c r="MN111" s="25"/>
      <c r="MO111" s="23"/>
      <c r="MP111" s="23"/>
      <c r="MQ111" s="23"/>
      <c r="MR111" s="23"/>
      <c r="MS111" s="23"/>
      <c r="MT111" s="26"/>
      <c r="MU111" s="22"/>
      <c r="MV111" s="22"/>
      <c r="MW111" s="22"/>
      <c r="MX111" s="22"/>
      <c r="MY111" s="22"/>
      <c r="MZ111" s="22"/>
      <c r="NA111" s="22"/>
      <c r="NB111" s="22"/>
      <c r="NC111" s="22"/>
      <c r="ND111" s="22"/>
      <c r="NE111" s="22"/>
      <c r="NF111" s="22"/>
      <c r="NG111" s="22"/>
      <c r="NH111" s="22"/>
      <c r="NI111" s="22"/>
      <c r="NJ111" s="22"/>
      <c r="NK111" s="22"/>
      <c r="NL111" s="22"/>
      <c r="NM111" s="22"/>
      <c r="NN111" s="22"/>
      <c r="NO111" s="22"/>
      <c r="NP111" s="22"/>
      <c r="NQ111" s="22"/>
      <c r="NR111" s="22"/>
      <c r="NS111" s="22"/>
      <c r="NT111" s="22"/>
      <c r="NU111" s="22"/>
      <c r="NV111" s="22"/>
      <c r="NW111" s="22"/>
      <c r="NX111" s="22"/>
      <c r="NY111" s="22"/>
      <c r="NZ111" s="22"/>
      <c r="OA111" s="22"/>
      <c r="OB111" s="22"/>
      <c r="OC111" s="22"/>
      <c r="OD111" s="22"/>
      <c r="OE111" s="22"/>
      <c r="OF111" s="22"/>
      <c r="OG111" s="22"/>
      <c r="OH111" s="22"/>
      <c r="OI111" s="22"/>
      <c r="OJ111" s="22"/>
      <c r="OK111" s="22"/>
      <c r="OL111" s="22"/>
      <c r="OM111" s="22"/>
      <c r="ON111" s="22"/>
      <c r="OO111" s="22"/>
      <c r="OP111" s="22"/>
      <c r="OQ111" s="22"/>
      <c r="OR111" s="22"/>
      <c r="OS111" s="22"/>
      <c r="OT111" s="22"/>
      <c r="OU111" s="22"/>
      <c r="OV111" s="22"/>
      <c r="OW111" s="22"/>
      <c r="OX111" s="22"/>
      <c r="OY111" s="22"/>
      <c r="OZ111" s="22"/>
      <c r="PA111" s="22"/>
      <c r="PB111" s="22"/>
      <c r="PC111" s="22"/>
      <c r="PD111" s="22"/>
      <c r="PE111" s="22"/>
      <c r="PF111" s="22"/>
      <c r="PG111" s="22"/>
      <c r="PH111" s="22"/>
      <c r="PI111" s="22"/>
      <c r="PJ111" s="22"/>
      <c r="PK111" s="22"/>
      <c r="PL111" s="22"/>
      <c r="PM111" s="22"/>
      <c r="PN111" s="22"/>
      <c r="PO111" s="22"/>
      <c r="PP111" s="22"/>
      <c r="PQ111" s="22"/>
      <c r="PR111" s="22"/>
      <c r="PS111" s="22"/>
      <c r="PT111" s="22"/>
      <c r="PU111" s="22"/>
      <c r="PV111" s="22"/>
      <c r="PW111" s="22"/>
      <c r="PX111" s="22"/>
      <c r="PY111" s="22"/>
      <c r="PZ111" s="22"/>
      <c r="QA111" s="22"/>
      <c r="QB111" s="22"/>
      <c r="QC111" s="22"/>
      <c r="QD111" s="22"/>
      <c r="QE111" s="22"/>
      <c r="QF111" s="22"/>
      <c r="QG111" s="22"/>
      <c r="QH111" s="22"/>
      <c r="QI111" s="22"/>
      <c r="QJ111" s="22"/>
      <c r="QK111" s="22"/>
      <c r="QL111" s="22"/>
      <c r="QM111" s="22"/>
      <c r="QN111" s="22"/>
      <c r="QO111" s="22"/>
      <c r="QP111" s="22"/>
      <c r="QQ111" s="22"/>
      <c r="QR111" s="22"/>
      <c r="QS111" s="22"/>
      <c r="QT111" s="22"/>
      <c r="QU111" s="22"/>
      <c r="QV111" s="22"/>
      <c r="QW111" s="22"/>
      <c r="QX111" s="22"/>
      <c r="QY111" s="22"/>
      <c r="QZ111" s="22"/>
      <c r="RA111" s="22"/>
      <c r="RB111" s="22"/>
      <c r="RC111" s="22"/>
      <c r="RD111" s="22"/>
      <c r="RE111" s="22"/>
      <c r="RF111" s="22"/>
      <c r="RG111" s="22"/>
      <c r="RH111" s="22"/>
      <c r="RI111" s="22"/>
      <c r="RJ111" s="22"/>
      <c r="RK111" s="22"/>
      <c r="RL111" s="22"/>
      <c r="RM111" s="22"/>
      <c r="RN111" s="22"/>
      <c r="RO111" s="22"/>
      <c r="RP111" s="22"/>
      <c r="RQ111" s="22"/>
      <c r="RR111" s="22"/>
      <c r="RS111" s="22"/>
      <c r="RT111" s="22"/>
      <c r="RU111" s="22"/>
      <c r="RV111" s="22"/>
      <c r="RW111" s="22"/>
      <c r="RX111" s="22"/>
      <c r="RY111" s="22"/>
      <c r="RZ111" s="22"/>
      <c r="SA111" s="22"/>
      <c r="SB111" s="22"/>
      <c r="SC111" s="22"/>
      <c r="SD111" s="22"/>
      <c r="SE111" s="22"/>
      <c r="SF111" s="22"/>
      <c r="SG111" s="22"/>
      <c r="SH111" s="22"/>
      <c r="SI111" s="22"/>
      <c r="SJ111" s="22"/>
      <c r="SK111" s="22"/>
      <c r="SL111" s="22"/>
      <c r="SM111" s="22"/>
      <c r="SN111" s="29"/>
      <c r="SO111" s="29"/>
      <c r="SP111" s="5"/>
      <c r="SQ111" s="5"/>
      <c r="SR111" s="5"/>
      <c r="SS111" s="29"/>
      <c r="ST111" s="5"/>
      <c r="SU111" s="5"/>
      <c r="SV111" s="5"/>
      <c r="SW111" s="29"/>
      <c r="SX111" s="5"/>
      <c r="SY111" s="5"/>
      <c r="SZ111" s="5"/>
      <c r="TA111" s="29"/>
      <c r="TB111" s="5"/>
      <c r="TC111" s="5"/>
      <c r="TD111" s="5"/>
      <c r="TE111" s="29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29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30"/>
      <c r="VQ111" s="30"/>
      <c r="VR111" s="30"/>
      <c r="VS111" s="30"/>
      <c r="VT111" s="30"/>
      <c r="VU111" s="30"/>
      <c r="VV111" s="30"/>
      <c r="VW111" s="30"/>
      <c r="VX111" s="30"/>
      <c r="VY111" s="30"/>
      <c r="VZ111" s="30"/>
      <c r="WA111" s="30"/>
      <c r="WB111" s="30"/>
      <c r="WC111" s="30"/>
      <c r="WD111" s="30"/>
      <c r="WE111" s="30"/>
      <c r="WF111" s="30"/>
      <c r="WG111" s="30"/>
      <c r="WH111" s="30"/>
      <c r="WI111" s="30"/>
      <c r="WJ111" s="30"/>
      <c r="WK111" s="30"/>
      <c r="WL111" s="30"/>
      <c r="WM111" s="30"/>
      <c r="WN111" s="30"/>
      <c r="WO111" s="30"/>
      <c r="WP111" s="30"/>
      <c r="WQ111" s="30"/>
      <c r="WR111" s="30"/>
      <c r="WS111" s="30"/>
      <c r="WT111" s="30"/>
      <c r="WU111" s="30"/>
      <c r="WV111" s="30"/>
      <c r="WW111" s="30"/>
      <c r="WX111" s="30"/>
      <c r="WY111" s="30"/>
      <c r="WZ111" s="30"/>
      <c r="XA111" s="30"/>
      <c r="XB111" s="30"/>
      <c r="XC111" s="30"/>
      <c r="XD111" s="30"/>
      <c r="XE111" s="30"/>
      <c r="XF111" s="30"/>
      <c r="XG111" s="30"/>
      <c r="XH111" s="30"/>
      <c r="XI111" s="30"/>
      <c r="XJ111" s="30"/>
      <c r="XK111" s="30"/>
      <c r="XL111" s="30"/>
      <c r="XM111" s="30"/>
      <c r="XN111" s="30"/>
      <c r="XO111" s="30"/>
      <c r="XP111" s="30"/>
      <c r="XQ111" s="30"/>
      <c r="XR111" s="30"/>
      <c r="XS111" s="30"/>
      <c r="XT111" s="30"/>
      <c r="XU111" s="30"/>
      <c r="XV111" s="30"/>
      <c r="XW111" s="30"/>
      <c r="XX111" s="30"/>
      <c r="XZ111" s="10"/>
      <c r="YD111" s="10"/>
      <c r="YR111" s="10"/>
      <c r="ZK111" s="10"/>
      <c r="ZR111" s="10"/>
      <c r="ZS111" s="31"/>
      <c r="ZT111" s="31"/>
    </row>
    <row r="112" spans="1:696" ht="14.4" thickBot="1" x14ac:dyDescent="0.3">
      <c r="A112" s="7"/>
      <c r="D112" s="6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3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3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3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3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3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3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3"/>
      <c r="EV112" s="22"/>
      <c r="EW112" s="22"/>
      <c r="EX112" s="22"/>
      <c r="EY112" s="22"/>
      <c r="EZ112" s="23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3"/>
      <c r="GT112" s="22"/>
      <c r="GU112" s="22"/>
      <c r="GV112" s="22"/>
      <c r="GW112" s="22"/>
      <c r="GX112" s="22"/>
      <c r="GY112" s="23"/>
      <c r="GZ112" s="22"/>
      <c r="HA112" s="22"/>
      <c r="HB112" s="22"/>
      <c r="HC112" s="22"/>
      <c r="HD112" s="23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3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3"/>
      <c r="IU112" s="22"/>
      <c r="IV112" s="22"/>
      <c r="IW112" s="22"/>
      <c r="IX112" s="22"/>
      <c r="IY112" s="22"/>
      <c r="IZ112" s="22"/>
      <c r="JA112" s="22"/>
      <c r="JB112" s="22"/>
      <c r="JC112" s="23"/>
      <c r="JD112" s="22"/>
      <c r="JE112" s="22"/>
      <c r="JF112" s="22"/>
      <c r="JG112" s="22"/>
      <c r="JH112" s="22"/>
      <c r="JI112" s="22"/>
      <c r="JJ112" s="22"/>
      <c r="JK112" s="23"/>
      <c r="JL112" s="22"/>
      <c r="JM112" s="22"/>
      <c r="JN112" s="22"/>
      <c r="JO112" s="22"/>
      <c r="JP112" s="22"/>
      <c r="JQ112" s="22"/>
      <c r="JR112" s="22"/>
      <c r="JS112" s="22"/>
      <c r="JT112" s="23"/>
      <c r="JU112" s="22"/>
      <c r="JV112" s="22"/>
      <c r="JW112" s="22"/>
      <c r="JX112" s="22"/>
      <c r="JY112" s="22"/>
      <c r="JZ112" s="22"/>
      <c r="KA112" s="25"/>
      <c r="KB112" s="22"/>
      <c r="KC112" s="22"/>
      <c r="KD112" s="22"/>
      <c r="KE112" s="22"/>
      <c r="KF112" s="23"/>
      <c r="KG112" s="22"/>
      <c r="KH112" s="22"/>
      <c r="KI112" s="22"/>
      <c r="KJ112" s="22"/>
      <c r="KK112" s="22"/>
      <c r="KL112" s="22"/>
      <c r="KM112" s="22"/>
      <c r="KN112" s="22"/>
      <c r="KO112" s="22"/>
      <c r="KP112" s="22"/>
      <c r="KQ112" s="22"/>
      <c r="KR112" s="22"/>
      <c r="KS112" s="22"/>
      <c r="KT112" s="22"/>
      <c r="KU112" s="22"/>
      <c r="KV112" s="22"/>
      <c r="KW112" s="22"/>
      <c r="KX112" s="22"/>
      <c r="KY112" s="22"/>
      <c r="KZ112" s="22"/>
      <c r="LA112" s="22"/>
      <c r="LB112" s="22"/>
      <c r="LC112" s="22"/>
      <c r="LD112" s="23"/>
      <c r="LE112" s="22"/>
      <c r="LF112" s="22"/>
      <c r="LG112" s="22"/>
      <c r="LH112" s="22"/>
      <c r="LI112" s="22"/>
      <c r="LJ112" s="22"/>
      <c r="LK112" s="22"/>
      <c r="LL112" s="22"/>
      <c r="LM112" s="22"/>
      <c r="LN112" s="23"/>
      <c r="LO112" s="22"/>
      <c r="LP112" s="22"/>
      <c r="LQ112" s="22"/>
      <c r="LR112" s="22"/>
      <c r="LS112" s="22"/>
      <c r="LT112" s="22"/>
      <c r="LU112" s="22"/>
      <c r="LV112" s="22"/>
      <c r="LW112" s="22"/>
      <c r="LX112" s="22"/>
      <c r="LY112" s="22"/>
      <c r="LZ112" s="22"/>
      <c r="MA112" s="22"/>
      <c r="MB112" s="22"/>
      <c r="MC112" s="22"/>
      <c r="MD112" s="22"/>
      <c r="ME112" s="22"/>
      <c r="MF112" s="22"/>
      <c r="MG112" s="22"/>
      <c r="MH112" s="22"/>
      <c r="MI112" s="22"/>
      <c r="MJ112" s="22"/>
      <c r="MK112" s="25"/>
      <c r="ML112" s="25"/>
      <c r="MM112" s="22"/>
      <c r="MN112" s="25"/>
      <c r="MO112" s="23"/>
      <c r="MP112" s="23"/>
      <c r="MQ112" s="23"/>
      <c r="MR112" s="23"/>
      <c r="MS112" s="23"/>
      <c r="MT112" s="26"/>
      <c r="MU112" s="22"/>
      <c r="MV112" s="22"/>
      <c r="MW112" s="22"/>
      <c r="MX112" s="22"/>
      <c r="MY112" s="22"/>
      <c r="MZ112" s="22"/>
      <c r="NA112" s="22"/>
      <c r="NB112" s="22"/>
      <c r="NC112" s="22"/>
      <c r="ND112" s="22"/>
      <c r="NE112" s="22"/>
      <c r="NF112" s="22"/>
      <c r="NG112" s="22"/>
      <c r="NH112" s="22"/>
      <c r="NI112" s="22"/>
      <c r="NJ112" s="22"/>
      <c r="NK112" s="22"/>
      <c r="NL112" s="22"/>
      <c r="NM112" s="22"/>
      <c r="NN112" s="22"/>
      <c r="NO112" s="22"/>
      <c r="NP112" s="22"/>
      <c r="NQ112" s="22"/>
      <c r="NR112" s="22"/>
      <c r="NS112" s="22"/>
      <c r="NT112" s="22"/>
      <c r="NU112" s="22"/>
      <c r="NV112" s="22"/>
      <c r="NW112" s="22"/>
      <c r="NX112" s="22"/>
      <c r="NY112" s="22"/>
      <c r="NZ112" s="22"/>
      <c r="OA112" s="22"/>
      <c r="OB112" s="22"/>
      <c r="OC112" s="22"/>
      <c r="OD112" s="22"/>
      <c r="OE112" s="22"/>
      <c r="OF112" s="22"/>
      <c r="OG112" s="22"/>
      <c r="OH112" s="22"/>
      <c r="OI112" s="22"/>
      <c r="OJ112" s="22"/>
      <c r="OK112" s="22"/>
      <c r="OL112" s="22"/>
      <c r="OM112" s="22"/>
      <c r="ON112" s="22"/>
      <c r="OO112" s="22"/>
      <c r="OP112" s="22"/>
      <c r="OQ112" s="22"/>
      <c r="OR112" s="22"/>
      <c r="OS112" s="22"/>
      <c r="OT112" s="22"/>
      <c r="OU112" s="22"/>
      <c r="OV112" s="22"/>
      <c r="OW112" s="22"/>
      <c r="OX112" s="22"/>
      <c r="OY112" s="22"/>
      <c r="OZ112" s="22"/>
      <c r="PA112" s="22"/>
      <c r="PB112" s="22"/>
      <c r="PC112" s="22"/>
      <c r="PD112" s="22"/>
      <c r="PE112" s="22"/>
      <c r="PF112" s="22"/>
      <c r="PG112" s="22"/>
      <c r="PH112" s="22"/>
      <c r="PI112" s="22"/>
      <c r="PJ112" s="22"/>
      <c r="PK112" s="22"/>
      <c r="PL112" s="22"/>
      <c r="PM112" s="22"/>
      <c r="PN112" s="22"/>
      <c r="PO112" s="22"/>
      <c r="PP112" s="22"/>
      <c r="PQ112" s="22"/>
      <c r="PR112" s="22"/>
      <c r="PS112" s="22"/>
      <c r="PT112" s="22"/>
      <c r="PU112" s="22"/>
      <c r="PV112" s="22"/>
      <c r="PW112" s="22"/>
      <c r="PX112" s="22"/>
      <c r="PY112" s="22"/>
      <c r="PZ112" s="22"/>
      <c r="QA112" s="22"/>
      <c r="QB112" s="22"/>
      <c r="QC112" s="22"/>
      <c r="QD112" s="22"/>
      <c r="QE112" s="22"/>
      <c r="QF112" s="22"/>
      <c r="QG112" s="22"/>
      <c r="QH112" s="22"/>
      <c r="QI112" s="22"/>
      <c r="QJ112" s="22"/>
      <c r="QK112" s="22"/>
      <c r="QL112" s="22"/>
      <c r="QM112" s="22"/>
      <c r="QN112" s="22"/>
      <c r="QO112" s="22"/>
      <c r="QP112" s="22"/>
      <c r="QQ112" s="22"/>
      <c r="QR112" s="22"/>
      <c r="QS112" s="22"/>
      <c r="QT112" s="22"/>
      <c r="QU112" s="22"/>
      <c r="QV112" s="22"/>
      <c r="QW112" s="22"/>
      <c r="QX112" s="22"/>
      <c r="QY112" s="22"/>
      <c r="QZ112" s="22"/>
      <c r="RA112" s="22"/>
      <c r="RB112" s="22"/>
      <c r="RC112" s="22"/>
      <c r="RD112" s="22"/>
      <c r="RE112" s="22"/>
      <c r="RF112" s="22"/>
      <c r="RG112" s="22"/>
      <c r="RH112" s="22"/>
      <c r="RI112" s="22"/>
      <c r="RJ112" s="22"/>
      <c r="RK112" s="22"/>
      <c r="RL112" s="22"/>
      <c r="RM112" s="22"/>
      <c r="RN112" s="22"/>
      <c r="RO112" s="22"/>
      <c r="RP112" s="22"/>
      <c r="RQ112" s="22"/>
      <c r="RR112" s="22"/>
      <c r="RS112" s="22"/>
      <c r="RT112" s="22"/>
      <c r="RU112" s="22"/>
      <c r="RV112" s="22"/>
      <c r="RW112" s="22"/>
      <c r="RX112" s="22"/>
      <c r="RY112" s="22"/>
      <c r="RZ112" s="22"/>
      <c r="SA112" s="22"/>
      <c r="SB112" s="22"/>
      <c r="SC112" s="22"/>
      <c r="SD112" s="22"/>
      <c r="SE112" s="22"/>
      <c r="SF112" s="22"/>
      <c r="SG112" s="22"/>
      <c r="SH112" s="22"/>
      <c r="SI112" s="22"/>
      <c r="SJ112" s="22"/>
      <c r="SK112" s="22"/>
      <c r="SL112" s="22"/>
      <c r="SM112" s="22"/>
      <c r="SN112" s="29"/>
      <c r="SO112" s="29"/>
      <c r="SP112" s="5"/>
      <c r="SQ112" s="5"/>
      <c r="SR112" s="5"/>
      <c r="SS112" s="29"/>
      <c r="ST112" s="5"/>
      <c r="SU112" s="5"/>
      <c r="SV112" s="5"/>
      <c r="SW112" s="29"/>
      <c r="SX112" s="5"/>
      <c r="SY112" s="5"/>
      <c r="SZ112" s="5"/>
      <c r="TA112" s="29"/>
      <c r="TB112" s="5"/>
      <c r="TC112" s="5"/>
      <c r="TD112" s="5"/>
      <c r="TE112" s="29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29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30"/>
      <c r="VQ112" s="30"/>
      <c r="VR112" s="30"/>
      <c r="VS112" s="30"/>
      <c r="VT112" s="30"/>
      <c r="VU112" s="30"/>
      <c r="VV112" s="30"/>
      <c r="VW112" s="30"/>
      <c r="VX112" s="30"/>
      <c r="VY112" s="30"/>
      <c r="VZ112" s="30"/>
      <c r="WA112" s="30"/>
      <c r="WB112" s="30"/>
      <c r="WC112" s="30"/>
      <c r="WD112" s="30"/>
      <c r="WE112" s="30"/>
      <c r="WF112" s="30"/>
      <c r="WG112" s="30"/>
      <c r="WH112" s="30"/>
      <c r="WI112" s="30"/>
      <c r="WJ112" s="30"/>
      <c r="WK112" s="30"/>
      <c r="WL112" s="30"/>
      <c r="WM112" s="30"/>
      <c r="WN112" s="30"/>
      <c r="WO112" s="30"/>
      <c r="WP112" s="30"/>
      <c r="WQ112" s="30"/>
      <c r="WR112" s="30"/>
      <c r="WS112" s="30"/>
      <c r="WT112" s="30"/>
      <c r="WU112" s="30"/>
      <c r="WV112" s="30"/>
      <c r="WW112" s="30"/>
      <c r="WX112" s="30"/>
      <c r="WY112" s="30"/>
      <c r="WZ112" s="30"/>
      <c r="XA112" s="30"/>
      <c r="XB112" s="30"/>
      <c r="XC112" s="30"/>
      <c r="XD112" s="30"/>
      <c r="XE112" s="30"/>
      <c r="XF112" s="30"/>
      <c r="XG112" s="30"/>
      <c r="XH112" s="30"/>
      <c r="XI112" s="30"/>
      <c r="XJ112" s="30"/>
      <c r="XK112" s="30"/>
      <c r="XL112" s="30"/>
      <c r="XM112" s="30"/>
      <c r="XN112" s="30"/>
      <c r="XO112" s="30"/>
      <c r="XP112" s="30"/>
      <c r="XQ112" s="30"/>
      <c r="XR112" s="30"/>
      <c r="XS112" s="30"/>
      <c r="XT112" s="30"/>
      <c r="XU112" s="30"/>
      <c r="XV112" s="30"/>
      <c r="XW112" s="30"/>
      <c r="XX112" s="30"/>
    </row>
    <row r="113" spans="1:696" ht="14.4" thickBot="1" x14ac:dyDescent="0.3">
      <c r="A113" s="7"/>
      <c r="D113" s="6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3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3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3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3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3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3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3"/>
      <c r="EV113" s="22"/>
      <c r="EW113" s="22"/>
      <c r="EX113" s="22"/>
      <c r="EY113" s="22"/>
      <c r="EZ113" s="23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3"/>
      <c r="GT113" s="22"/>
      <c r="GU113" s="22"/>
      <c r="GV113" s="22"/>
      <c r="GW113" s="22"/>
      <c r="GX113" s="22"/>
      <c r="GY113" s="23"/>
      <c r="GZ113" s="22"/>
      <c r="HA113" s="22"/>
      <c r="HB113" s="22"/>
      <c r="HC113" s="22"/>
      <c r="HD113" s="23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3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3"/>
      <c r="IU113" s="22"/>
      <c r="IV113" s="22"/>
      <c r="IW113" s="22"/>
      <c r="IX113" s="22"/>
      <c r="IY113" s="22"/>
      <c r="IZ113" s="22"/>
      <c r="JA113" s="22"/>
      <c r="JB113" s="22"/>
      <c r="JC113" s="23"/>
      <c r="JD113" s="22"/>
      <c r="JE113" s="22"/>
      <c r="JF113" s="22"/>
      <c r="JG113" s="22"/>
      <c r="JH113" s="22"/>
      <c r="JI113" s="22"/>
      <c r="JJ113" s="22"/>
      <c r="JK113" s="23"/>
      <c r="JL113" s="22"/>
      <c r="JM113" s="22"/>
      <c r="JN113" s="22"/>
      <c r="JO113" s="22"/>
      <c r="JP113" s="22"/>
      <c r="JQ113" s="22"/>
      <c r="JR113" s="22"/>
      <c r="JS113" s="22"/>
      <c r="JT113" s="23"/>
      <c r="JU113" s="22"/>
      <c r="JV113" s="22"/>
      <c r="JW113" s="22"/>
      <c r="JX113" s="22"/>
      <c r="JY113" s="22"/>
      <c r="JZ113" s="22"/>
      <c r="KA113" s="25"/>
      <c r="KB113" s="22"/>
      <c r="KC113" s="22"/>
      <c r="KD113" s="22"/>
      <c r="KE113" s="22"/>
      <c r="KF113" s="23"/>
      <c r="KG113" s="22"/>
      <c r="KH113" s="22"/>
      <c r="KI113" s="22"/>
      <c r="KJ113" s="22"/>
      <c r="KK113" s="22"/>
      <c r="KL113" s="22"/>
      <c r="KM113" s="22"/>
      <c r="KN113" s="22"/>
      <c r="KO113" s="22"/>
      <c r="KP113" s="22"/>
      <c r="KQ113" s="22"/>
      <c r="KR113" s="22"/>
      <c r="KS113" s="22"/>
      <c r="KT113" s="22"/>
      <c r="KU113" s="22"/>
      <c r="KV113" s="22"/>
      <c r="KW113" s="22"/>
      <c r="KX113" s="22"/>
      <c r="KY113" s="22"/>
      <c r="KZ113" s="22"/>
      <c r="LA113" s="22"/>
      <c r="LB113" s="22"/>
      <c r="LC113" s="22"/>
      <c r="LD113" s="23"/>
      <c r="LE113" s="22"/>
      <c r="LF113" s="22"/>
      <c r="LG113" s="22"/>
      <c r="LH113" s="22"/>
      <c r="LI113" s="22"/>
      <c r="LJ113" s="22"/>
      <c r="LK113" s="22"/>
      <c r="LL113" s="22"/>
      <c r="LM113" s="22"/>
      <c r="LN113" s="23"/>
      <c r="LO113" s="22"/>
      <c r="LP113" s="22"/>
      <c r="LQ113" s="22"/>
      <c r="LR113" s="22"/>
      <c r="LS113" s="22"/>
      <c r="LT113" s="22"/>
      <c r="LU113" s="22"/>
      <c r="LV113" s="22"/>
      <c r="LW113" s="22"/>
      <c r="LX113" s="22"/>
      <c r="LY113" s="22"/>
      <c r="LZ113" s="22"/>
      <c r="MA113" s="22"/>
      <c r="MB113" s="22"/>
      <c r="MC113" s="22"/>
      <c r="MD113" s="22"/>
      <c r="ME113" s="22"/>
      <c r="MF113" s="22"/>
      <c r="MG113" s="22"/>
      <c r="MH113" s="22"/>
      <c r="MI113" s="22"/>
      <c r="MJ113" s="22"/>
      <c r="MK113" s="25"/>
      <c r="ML113" s="25"/>
      <c r="MM113" s="22"/>
      <c r="MN113" s="25"/>
      <c r="MO113" s="23"/>
      <c r="MP113" s="23"/>
      <c r="MQ113" s="23"/>
      <c r="MR113" s="23"/>
      <c r="MS113" s="23"/>
      <c r="MT113" s="26"/>
      <c r="MU113" s="22"/>
      <c r="MV113" s="22"/>
      <c r="MW113" s="22"/>
      <c r="MX113" s="22"/>
      <c r="MY113" s="22"/>
      <c r="MZ113" s="22"/>
      <c r="NA113" s="22"/>
      <c r="NB113" s="22"/>
      <c r="NC113" s="22"/>
      <c r="ND113" s="22"/>
      <c r="NE113" s="22"/>
      <c r="NF113" s="22"/>
      <c r="NG113" s="22"/>
      <c r="NH113" s="22"/>
      <c r="NI113" s="22"/>
      <c r="NJ113" s="22"/>
      <c r="NK113" s="22"/>
      <c r="NL113" s="22"/>
      <c r="NM113" s="22"/>
      <c r="NN113" s="22"/>
      <c r="NO113" s="22"/>
      <c r="NP113" s="22"/>
      <c r="NQ113" s="22"/>
      <c r="NR113" s="22"/>
      <c r="NS113" s="22"/>
      <c r="NT113" s="22"/>
      <c r="NU113" s="22"/>
      <c r="NV113" s="22"/>
      <c r="NW113" s="22"/>
      <c r="NX113" s="22"/>
      <c r="NY113" s="22"/>
      <c r="NZ113" s="22"/>
      <c r="OA113" s="22"/>
      <c r="OB113" s="22"/>
      <c r="OC113" s="22"/>
      <c r="OD113" s="22"/>
      <c r="OE113" s="22"/>
      <c r="OF113" s="22"/>
      <c r="OG113" s="22"/>
      <c r="OH113" s="22"/>
      <c r="OI113" s="22"/>
      <c r="OJ113" s="22"/>
      <c r="OK113" s="22"/>
      <c r="OL113" s="22"/>
      <c r="OM113" s="22"/>
      <c r="ON113" s="22"/>
      <c r="OO113" s="22"/>
      <c r="OP113" s="22"/>
      <c r="OQ113" s="22"/>
      <c r="OR113" s="22"/>
      <c r="OS113" s="22"/>
      <c r="OT113" s="22"/>
      <c r="OU113" s="22"/>
      <c r="OV113" s="22"/>
      <c r="OW113" s="22"/>
      <c r="OX113" s="22"/>
      <c r="OY113" s="22"/>
      <c r="OZ113" s="22"/>
      <c r="PA113" s="22"/>
      <c r="PB113" s="22"/>
      <c r="PC113" s="22"/>
      <c r="PD113" s="22"/>
      <c r="PE113" s="22"/>
      <c r="PF113" s="22"/>
      <c r="PG113" s="22"/>
      <c r="PH113" s="22"/>
      <c r="PI113" s="22"/>
      <c r="PJ113" s="22"/>
      <c r="PK113" s="22"/>
      <c r="PL113" s="22"/>
      <c r="PM113" s="22"/>
      <c r="PN113" s="22"/>
      <c r="PO113" s="22"/>
      <c r="PP113" s="22"/>
      <c r="PQ113" s="22"/>
      <c r="PR113" s="22"/>
      <c r="PS113" s="22"/>
      <c r="PT113" s="22"/>
      <c r="PU113" s="22"/>
      <c r="PV113" s="22"/>
      <c r="PW113" s="22"/>
      <c r="PX113" s="22"/>
      <c r="PY113" s="22"/>
      <c r="PZ113" s="22"/>
      <c r="QA113" s="22"/>
      <c r="QB113" s="22"/>
      <c r="QC113" s="22"/>
      <c r="QD113" s="22"/>
      <c r="QE113" s="22"/>
      <c r="QF113" s="22"/>
      <c r="QG113" s="22"/>
      <c r="QH113" s="22"/>
      <c r="QI113" s="22"/>
      <c r="QJ113" s="22"/>
      <c r="QK113" s="22"/>
      <c r="QL113" s="22"/>
      <c r="QM113" s="22"/>
      <c r="QN113" s="22"/>
      <c r="QO113" s="22"/>
      <c r="QP113" s="22"/>
      <c r="QQ113" s="22"/>
      <c r="QR113" s="22"/>
      <c r="QS113" s="22"/>
      <c r="QT113" s="22"/>
      <c r="QU113" s="22"/>
      <c r="QV113" s="22"/>
      <c r="QW113" s="22"/>
      <c r="QX113" s="22"/>
      <c r="QY113" s="22"/>
      <c r="QZ113" s="22"/>
      <c r="RA113" s="22"/>
      <c r="RB113" s="22"/>
      <c r="RC113" s="22"/>
      <c r="RD113" s="22"/>
      <c r="RE113" s="22"/>
      <c r="RF113" s="22"/>
      <c r="RG113" s="22"/>
      <c r="RH113" s="22"/>
      <c r="RI113" s="22"/>
      <c r="RJ113" s="22"/>
      <c r="RK113" s="22"/>
      <c r="RL113" s="22"/>
      <c r="RM113" s="22"/>
      <c r="RN113" s="22"/>
      <c r="RO113" s="22"/>
      <c r="RP113" s="22"/>
      <c r="RQ113" s="22"/>
      <c r="RR113" s="22"/>
      <c r="RS113" s="22"/>
      <c r="RT113" s="22"/>
      <c r="RU113" s="22"/>
      <c r="RV113" s="22"/>
      <c r="RW113" s="22"/>
      <c r="RX113" s="22"/>
      <c r="RY113" s="22"/>
      <c r="RZ113" s="22"/>
      <c r="SA113" s="22"/>
      <c r="SB113" s="22"/>
      <c r="SC113" s="22"/>
      <c r="SD113" s="22"/>
      <c r="SE113" s="22"/>
      <c r="SF113" s="22"/>
      <c r="SG113" s="22"/>
      <c r="SH113" s="22"/>
      <c r="SI113" s="22"/>
      <c r="SJ113" s="22"/>
      <c r="SK113" s="22"/>
      <c r="SL113" s="22"/>
      <c r="SM113" s="22"/>
      <c r="SN113" s="29"/>
      <c r="SO113" s="29"/>
      <c r="SP113" s="5"/>
      <c r="SQ113" s="5"/>
      <c r="SR113" s="5"/>
      <c r="SS113" s="29"/>
      <c r="ST113" s="5"/>
      <c r="SU113" s="5"/>
      <c r="SV113" s="5"/>
      <c r="SW113" s="29"/>
      <c r="SX113" s="5"/>
      <c r="SY113" s="5"/>
      <c r="SZ113" s="5"/>
      <c r="TA113" s="29"/>
      <c r="TB113" s="5"/>
      <c r="TC113" s="5"/>
      <c r="TD113" s="5"/>
      <c r="TE113" s="29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29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30"/>
      <c r="VQ113" s="30"/>
      <c r="VR113" s="30"/>
      <c r="VS113" s="30"/>
      <c r="VT113" s="30"/>
      <c r="VU113" s="30"/>
      <c r="VV113" s="30"/>
      <c r="VW113" s="30"/>
      <c r="VX113" s="30"/>
      <c r="VY113" s="30"/>
      <c r="VZ113" s="30"/>
      <c r="WA113" s="30"/>
      <c r="WB113" s="30"/>
      <c r="WC113" s="30"/>
      <c r="WD113" s="30"/>
      <c r="WE113" s="30"/>
      <c r="WF113" s="30"/>
      <c r="WG113" s="30"/>
      <c r="WH113" s="30"/>
      <c r="WI113" s="30"/>
      <c r="WJ113" s="30"/>
      <c r="WK113" s="30"/>
      <c r="WL113" s="30"/>
      <c r="WM113" s="30"/>
      <c r="WN113" s="30"/>
      <c r="WO113" s="30"/>
      <c r="WP113" s="30"/>
      <c r="WQ113" s="30"/>
      <c r="WR113" s="30"/>
      <c r="WS113" s="30"/>
      <c r="WT113" s="30"/>
      <c r="WU113" s="30"/>
      <c r="WV113" s="30"/>
      <c r="WW113" s="30"/>
      <c r="WX113" s="30"/>
      <c r="WY113" s="30"/>
      <c r="WZ113" s="30"/>
      <c r="XA113" s="30"/>
      <c r="XB113" s="30"/>
      <c r="XC113" s="30"/>
      <c r="XD113" s="30"/>
      <c r="XE113" s="30"/>
      <c r="XF113" s="30"/>
      <c r="XG113" s="30"/>
      <c r="XH113" s="30"/>
      <c r="XI113" s="30"/>
      <c r="XJ113" s="30"/>
      <c r="XK113" s="30"/>
      <c r="XL113" s="30"/>
      <c r="XM113" s="30"/>
      <c r="XN113" s="30"/>
      <c r="XO113" s="30"/>
      <c r="XP113" s="30"/>
      <c r="XQ113" s="30"/>
      <c r="XR113" s="30"/>
      <c r="XS113" s="30"/>
      <c r="XT113" s="30"/>
      <c r="XU113" s="30"/>
      <c r="XV113" s="30"/>
      <c r="XW113" s="30"/>
      <c r="XX113" s="30"/>
    </row>
    <row r="114" spans="1:696" ht="14.4" thickBot="1" x14ac:dyDescent="0.3">
      <c r="A114" s="7"/>
      <c r="D114" s="6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3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3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3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3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3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3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3"/>
      <c r="EV114" s="22"/>
      <c r="EW114" s="22"/>
      <c r="EX114" s="22"/>
      <c r="EY114" s="22"/>
      <c r="EZ114" s="23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3"/>
      <c r="GT114" s="22"/>
      <c r="GU114" s="22"/>
      <c r="GV114" s="22"/>
      <c r="GW114" s="22"/>
      <c r="GX114" s="22"/>
      <c r="GY114" s="23"/>
      <c r="GZ114" s="22"/>
      <c r="HA114" s="22"/>
      <c r="HB114" s="22"/>
      <c r="HC114" s="22"/>
      <c r="HD114" s="23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3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3"/>
      <c r="IU114" s="22"/>
      <c r="IV114" s="22"/>
      <c r="IW114" s="22"/>
      <c r="IX114" s="22"/>
      <c r="IY114" s="22"/>
      <c r="IZ114" s="22"/>
      <c r="JA114" s="22"/>
      <c r="JB114" s="22"/>
      <c r="JC114" s="23"/>
      <c r="JD114" s="22"/>
      <c r="JE114" s="22"/>
      <c r="JF114" s="22"/>
      <c r="JG114" s="22"/>
      <c r="JH114" s="22"/>
      <c r="JI114" s="22"/>
      <c r="JJ114" s="22"/>
      <c r="JK114" s="23"/>
      <c r="JL114" s="22"/>
      <c r="JM114" s="22"/>
      <c r="JN114" s="22"/>
      <c r="JO114" s="22"/>
      <c r="JP114" s="22"/>
      <c r="JQ114" s="22"/>
      <c r="JR114" s="22"/>
      <c r="JS114" s="22"/>
      <c r="JT114" s="23"/>
      <c r="JU114" s="22"/>
      <c r="JV114" s="22"/>
      <c r="JW114" s="22"/>
      <c r="JX114" s="22"/>
      <c r="JY114" s="22"/>
      <c r="JZ114" s="22"/>
      <c r="KA114" s="25"/>
      <c r="KB114" s="22"/>
      <c r="KC114" s="22"/>
      <c r="KD114" s="22"/>
      <c r="KE114" s="22"/>
      <c r="KF114" s="23"/>
      <c r="KG114" s="22"/>
      <c r="KH114" s="22"/>
      <c r="KI114" s="22"/>
      <c r="KJ114" s="22"/>
      <c r="KK114" s="22"/>
      <c r="KL114" s="22"/>
      <c r="KM114" s="22"/>
      <c r="KN114" s="22"/>
      <c r="KO114" s="22"/>
      <c r="KP114" s="22"/>
      <c r="KQ114" s="22"/>
      <c r="KR114" s="22"/>
      <c r="KS114" s="22"/>
      <c r="KT114" s="22"/>
      <c r="KU114" s="22"/>
      <c r="KV114" s="22"/>
      <c r="KW114" s="22"/>
      <c r="KX114" s="22"/>
      <c r="KY114" s="22"/>
      <c r="KZ114" s="22"/>
      <c r="LA114" s="22"/>
      <c r="LB114" s="22"/>
      <c r="LC114" s="22"/>
      <c r="LD114" s="23"/>
      <c r="LE114" s="22"/>
      <c r="LF114" s="22"/>
      <c r="LG114" s="22"/>
      <c r="LH114" s="22"/>
      <c r="LI114" s="22"/>
      <c r="LJ114" s="22"/>
      <c r="LK114" s="22"/>
      <c r="LL114" s="22"/>
      <c r="LM114" s="22"/>
      <c r="LN114" s="23"/>
      <c r="LO114" s="22"/>
      <c r="LP114" s="22"/>
      <c r="LQ114" s="22"/>
      <c r="LR114" s="22"/>
      <c r="LS114" s="22"/>
      <c r="LT114" s="22"/>
      <c r="LU114" s="22"/>
      <c r="LV114" s="22"/>
      <c r="LW114" s="22"/>
      <c r="LX114" s="22"/>
      <c r="LY114" s="22"/>
      <c r="LZ114" s="22"/>
      <c r="MA114" s="22"/>
      <c r="MB114" s="22"/>
      <c r="MC114" s="22"/>
      <c r="MD114" s="22"/>
      <c r="ME114" s="22"/>
      <c r="MF114" s="22"/>
      <c r="MG114" s="22"/>
      <c r="MH114" s="22"/>
      <c r="MI114" s="22"/>
      <c r="MJ114" s="22"/>
      <c r="MK114" s="25"/>
      <c r="ML114" s="25"/>
      <c r="MM114" s="22"/>
      <c r="MN114" s="25"/>
      <c r="MO114" s="23"/>
      <c r="MP114" s="23"/>
      <c r="MQ114" s="23"/>
      <c r="MR114" s="23"/>
      <c r="MS114" s="23"/>
      <c r="MT114" s="26"/>
      <c r="MU114" s="22"/>
      <c r="MV114" s="22"/>
      <c r="MW114" s="22"/>
      <c r="MX114" s="22"/>
      <c r="MY114" s="22"/>
      <c r="MZ114" s="22"/>
      <c r="NA114" s="22"/>
      <c r="NB114" s="22"/>
      <c r="NC114" s="22"/>
      <c r="ND114" s="22"/>
      <c r="NE114" s="22"/>
      <c r="NF114" s="22"/>
      <c r="NG114" s="22"/>
      <c r="NH114" s="22"/>
      <c r="NI114" s="22"/>
      <c r="NJ114" s="22"/>
      <c r="NK114" s="22"/>
      <c r="NL114" s="22"/>
      <c r="NM114" s="22"/>
      <c r="NN114" s="22"/>
      <c r="NO114" s="22"/>
      <c r="NP114" s="22"/>
      <c r="NQ114" s="22"/>
      <c r="NR114" s="22"/>
      <c r="NS114" s="22"/>
      <c r="NT114" s="22"/>
      <c r="NU114" s="22"/>
      <c r="NV114" s="22"/>
      <c r="NW114" s="22"/>
      <c r="NX114" s="22"/>
      <c r="NY114" s="22"/>
      <c r="NZ114" s="22"/>
      <c r="OA114" s="22"/>
      <c r="OB114" s="22"/>
      <c r="OC114" s="22"/>
      <c r="OD114" s="22"/>
      <c r="OE114" s="22"/>
      <c r="OF114" s="22"/>
      <c r="OG114" s="22"/>
      <c r="OH114" s="22"/>
      <c r="OI114" s="22"/>
      <c r="OJ114" s="22"/>
      <c r="OK114" s="22"/>
      <c r="OL114" s="22"/>
      <c r="OM114" s="22"/>
      <c r="ON114" s="22"/>
      <c r="OO114" s="22"/>
      <c r="OP114" s="22"/>
      <c r="OQ114" s="22"/>
      <c r="OR114" s="22"/>
      <c r="OS114" s="22"/>
      <c r="OT114" s="22"/>
      <c r="OU114" s="22"/>
      <c r="OV114" s="22"/>
      <c r="OW114" s="22"/>
      <c r="OX114" s="22"/>
      <c r="OY114" s="22"/>
      <c r="OZ114" s="22"/>
      <c r="PA114" s="22"/>
      <c r="PB114" s="22"/>
      <c r="PC114" s="22"/>
      <c r="PD114" s="22"/>
      <c r="PE114" s="22"/>
      <c r="PF114" s="22"/>
      <c r="PG114" s="22"/>
      <c r="PH114" s="22"/>
      <c r="PI114" s="22"/>
      <c r="PJ114" s="22"/>
      <c r="PK114" s="22"/>
      <c r="PL114" s="22"/>
      <c r="PM114" s="22"/>
      <c r="PN114" s="22"/>
      <c r="PO114" s="22"/>
      <c r="PP114" s="22"/>
      <c r="PQ114" s="22"/>
      <c r="PR114" s="22"/>
      <c r="PS114" s="22"/>
      <c r="PT114" s="22"/>
      <c r="PU114" s="22"/>
      <c r="PV114" s="22"/>
      <c r="PW114" s="22"/>
      <c r="PX114" s="22"/>
      <c r="PY114" s="22"/>
      <c r="PZ114" s="22"/>
      <c r="QA114" s="22"/>
      <c r="QB114" s="22"/>
      <c r="QC114" s="22"/>
      <c r="QD114" s="22"/>
      <c r="QE114" s="22"/>
      <c r="QF114" s="22"/>
      <c r="QG114" s="22"/>
      <c r="QH114" s="22"/>
      <c r="QI114" s="22"/>
      <c r="QJ114" s="22"/>
      <c r="QK114" s="22"/>
      <c r="QL114" s="22"/>
      <c r="QM114" s="22"/>
      <c r="QN114" s="22"/>
      <c r="QO114" s="22"/>
      <c r="QP114" s="22"/>
      <c r="QQ114" s="22"/>
      <c r="QR114" s="22"/>
      <c r="QS114" s="22"/>
      <c r="QT114" s="22"/>
      <c r="QU114" s="22"/>
      <c r="QV114" s="22"/>
      <c r="QW114" s="22"/>
      <c r="QX114" s="22"/>
      <c r="QY114" s="22"/>
      <c r="QZ114" s="22"/>
      <c r="RA114" s="22"/>
      <c r="RB114" s="22"/>
      <c r="RC114" s="22"/>
      <c r="RD114" s="22"/>
      <c r="RE114" s="22"/>
      <c r="RF114" s="22"/>
      <c r="RG114" s="22"/>
      <c r="RH114" s="22"/>
      <c r="RI114" s="22"/>
      <c r="RJ114" s="22"/>
      <c r="RK114" s="22"/>
      <c r="RL114" s="22"/>
      <c r="RM114" s="22"/>
      <c r="RN114" s="22"/>
      <c r="RO114" s="22"/>
      <c r="RP114" s="22"/>
      <c r="RQ114" s="22"/>
      <c r="RR114" s="22"/>
      <c r="RS114" s="22"/>
      <c r="RT114" s="22"/>
      <c r="RU114" s="22"/>
      <c r="RV114" s="22"/>
      <c r="RW114" s="22"/>
      <c r="RX114" s="22"/>
      <c r="RY114" s="22"/>
      <c r="RZ114" s="22"/>
      <c r="SA114" s="22"/>
      <c r="SB114" s="22"/>
      <c r="SC114" s="22"/>
      <c r="SD114" s="22"/>
      <c r="SE114" s="22"/>
      <c r="SF114" s="22"/>
      <c r="SG114" s="22"/>
      <c r="SH114" s="22"/>
      <c r="SI114" s="22"/>
      <c r="SJ114" s="22"/>
      <c r="SK114" s="22"/>
      <c r="SL114" s="22"/>
      <c r="SM114" s="22"/>
      <c r="SN114" s="29"/>
      <c r="SO114" s="29"/>
      <c r="SP114" s="5"/>
      <c r="SQ114" s="5"/>
      <c r="SR114" s="5"/>
      <c r="SS114" s="29"/>
      <c r="ST114" s="5"/>
      <c r="SU114" s="5"/>
      <c r="SV114" s="5"/>
      <c r="SW114" s="29"/>
      <c r="SX114" s="5"/>
      <c r="SY114" s="5"/>
      <c r="SZ114" s="5"/>
      <c r="TA114" s="29"/>
      <c r="TB114" s="5"/>
      <c r="TC114" s="5"/>
      <c r="TD114" s="5"/>
      <c r="TE114" s="29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29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30"/>
      <c r="VQ114" s="30"/>
      <c r="VR114" s="30"/>
      <c r="VS114" s="30"/>
      <c r="VT114" s="30"/>
      <c r="VU114" s="30"/>
      <c r="VV114" s="30"/>
      <c r="VW114" s="30"/>
      <c r="VX114" s="30"/>
      <c r="VY114" s="30"/>
      <c r="VZ114" s="30"/>
      <c r="WA114" s="30"/>
      <c r="WB114" s="30"/>
      <c r="WC114" s="30"/>
      <c r="WD114" s="30"/>
      <c r="WE114" s="30"/>
      <c r="WF114" s="30"/>
      <c r="WG114" s="30"/>
      <c r="WH114" s="30"/>
      <c r="WI114" s="30"/>
      <c r="WJ114" s="30"/>
      <c r="WK114" s="30"/>
      <c r="WL114" s="30"/>
      <c r="WM114" s="30"/>
      <c r="WN114" s="30"/>
      <c r="WO114" s="30"/>
      <c r="WP114" s="30"/>
      <c r="WQ114" s="30"/>
      <c r="WR114" s="30"/>
      <c r="WS114" s="30"/>
      <c r="WT114" s="30"/>
      <c r="WU114" s="30"/>
      <c r="WV114" s="30"/>
      <c r="WW114" s="30"/>
      <c r="WX114" s="30"/>
      <c r="WY114" s="30"/>
      <c r="WZ114" s="30"/>
      <c r="XA114" s="30"/>
      <c r="XB114" s="30"/>
      <c r="XC114" s="30"/>
      <c r="XD114" s="30"/>
      <c r="XE114" s="30"/>
      <c r="XF114" s="30"/>
      <c r="XG114" s="30"/>
      <c r="XH114" s="30"/>
      <c r="XI114" s="30"/>
      <c r="XJ114" s="30"/>
      <c r="XK114" s="30"/>
      <c r="XL114" s="30"/>
      <c r="XM114" s="30"/>
      <c r="XN114" s="30"/>
      <c r="XO114" s="30"/>
      <c r="XP114" s="30"/>
      <c r="XQ114" s="30"/>
      <c r="XR114" s="30"/>
      <c r="XS114" s="30"/>
      <c r="XT114" s="30"/>
      <c r="XU114" s="30"/>
      <c r="XV114" s="30"/>
      <c r="XW114" s="30"/>
      <c r="XX114" s="30"/>
      <c r="ZG114" s="31"/>
      <c r="ZR114" s="10"/>
      <c r="ZS114" s="31"/>
      <c r="ZT114" s="31"/>
    </row>
    <row r="115" spans="1:696" ht="14.4" thickBot="1" x14ac:dyDescent="0.3">
      <c r="A115" s="7"/>
      <c r="D115" s="6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3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3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3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3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3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3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3"/>
      <c r="EV115" s="22"/>
      <c r="EW115" s="22"/>
      <c r="EX115" s="22"/>
      <c r="EY115" s="22"/>
      <c r="EZ115" s="23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3"/>
      <c r="GT115" s="22"/>
      <c r="GU115" s="22"/>
      <c r="GV115" s="22"/>
      <c r="GW115" s="22"/>
      <c r="GX115" s="22"/>
      <c r="GY115" s="23"/>
      <c r="GZ115" s="22"/>
      <c r="HA115" s="22"/>
      <c r="HB115" s="22"/>
      <c r="HC115" s="22"/>
      <c r="HD115" s="23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3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3"/>
      <c r="IU115" s="22"/>
      <c r="IV115" s="22"/>
      <c r="IW115" s="22"/>
      <c r="IX115" s="22"/>
      <c r="IY115" s="22"/>
      <c r="IZ115" s="22"/>
      <c r="JA115" s="22"/>
      <c r="JB115" s="22"/>
      <c r="JC115" s="23"/>
      <c r="JD115" s="22"/>
      <c r="JE115" s="22"/>
      <c r="JF115" s="22"/>
      <c r="JG115" s="22"/>
      <c r="JH115" s="22"/>
      <c r="JI115" s="22"/>
      <c r="JJ115" s="22"/>
      <c r="JK115" s="23"/>
      <c r="JL115" s="22"/>
      <c r="JM115" s="22"/>
      <c r="JN115" s="22"/>
      <c r="JO115" s="22"/>
      <c r="JP115" s="22"/>
      <c r="JQ115" s="22"/>
      <c r="JR115" s="22"/>
      <c r="JS115" s="22"/>
      <c r="JT115" s="23"/>
      <c r="JU115" s="22"/>
      <c r="JV115" s="22"/>
      <c r="JW115" s="22"/>
      <c r="JX115" s="22"/>
      <c r="JY115" s="22"/>
      <c r="JZ115" s="22"/>
      <c r="KA115" s="25"/>
      <c r="KB115" s="22"/>
      <c r="KC115" s="22"/>
      <c r="KD115" s="22"/>
      <c r="KE115" s="22"/>
      <c r="KF115" s="23"/>
      <c r="KG115" s="22"/>
      <c r="KH115" s="22"/>
      <c r="KI115" s="22"/>
      <c r="KJ115" s="22"/>
      <c r="KK115" s="22"/>
      <c r="KL115" s="22"/>
      <c r="KM115" s="22"/>
      <c r="KN115" s="22"/>
      <c r="KO115" s="22"/>
      <c r="KP115" s="22"/>
      <c r="KQ115" s="22"/>
      <c r="KR115" s="22"/>
      <c r="KS115" s="22"/>
      <c r="KT115" s="22"/>
      <c r="KU115" s="22"/>
      <c r="KV115" s="22"/>
      <c r="KW115" s="22"/>
      <c r="KX115" s="22"/>
      <c r="KY115" s="22"/>
      <c r="KZ115" s="22"/>
      <c r="LA115" s="22"/>
      <c r="LB115" s="22"/>
      <c r="LC115" s="22"/>
      <c r="LD115" s="23"/>
      <c r="LE115" s="22"/>
      <c r="LF115" s="22"/>
      <c r="LG115" s="22"/>
      <c r="LH115" s="22"/>
      <c r="LI115" s="22"/>
      <c r="LJ115" s="22"/>
      <c r="LK115" s="22"/>
      <c r="LL115" s="22"/>
      <c r="LM115" s="22"/>
      <c r="LN115" s="23"/>
      <c r="LO115" s="22"/>
      <c r="LP115" s="22"/>
      <c r="LQ115" s="22"/>
      <c r="LR115" s="22"/>
      <c r="LS115" s="22"/>
      <c r="LT115" s="22"/>
      <c r="LU115" s="22"/>
      <c r="LV115" s="22"/>
      <c r="LW115" s="22"/>
      <c r="LX115" s="22"/>
      <c r="LY115" s="22"/>
      <c r="LZ115" s="22"/>
      <c r="MA115" s="22"/>
      <c r="MB115" s="22"/>
      <c r="MC115" s="22"/>
      <c r="MD115" s="22"/>
      <c r="ME115" s="22"/>
      <c r="MF115" s="22"/>
      <c r="MG115" s="22"/>
      <c r="MH115" s="22"/>
      <c r="MI115" s="22"/>
      <c r="MJ115" s="22"/>
      <c r="MK115" s="25"/>
      <c r="ML115" s="25"/>
      <c r="MM115" s="22"/>
      <c r="MN115" s="25"/>
      <c r="MO115" s="23"/>
      <c r="MP115" s="23"/>
      <c r="MQ115" s="23"/>
      <c r="MR115" s="23"/>
      <c r="MS115" s="23"/>
      <c r="MT115" s="26"/>
      <c r="MU115" s="22"/>
      <c r="MV115" s="22"/>
      <c r="MW115" s="22"/>
      <c r="MX115" s="22"/>
      <c r="MY115" s="22"/>
      <c r="MZ115" s="22"/>
      <c r="NA115" s="22"/>
      <c r="NB115" s="22"/>
      <c r="NC115" s="22"/>
      <c r="ND115" s="22"/>
      <c r="NE115" s="22"/>
      <c r="NF115" s="22"/>
      <c r="NG115" s="22"/>
      <c r="NH115" s="22"/>
      <c r="NI115" s="22"/>
      <c r="NJ115" s="22"/>
      <c r="NK115" s="22"/>
      <c r="NL115" s="22"/>
      <c r="NM115" s="22"/>
      <c r="NN115" s="22"/>
      <c r="NO115" s="22"/>
      <c r="NP115" s="22"/>
      <c r="NQ115" s="22"/>
      <c r="NR115" s="22"/>
      <c r="NS115" s="22"/>
      <c r="NT115" s="22"/>
      <c r="NU115" s="22"/>
      <c r="NV115" s="22"/>
      <c r="NW115" s="22"/>
      <c r="NX115" s="22"/>
      <c r="NY115" s="22"/>
      <c r="NZ115" s="22"/>
      <c r="OA115" s="22"/>
      <c r="OB115" s="22"/>
      <c r="OC115" s="22"/>
      <c r="OD115" s="22"/>
      <c r="OE115" s="22"/>
      <c r="OF115" s="22"/>
      <c r="OG115" s="22"/>
      <c r="OH115" s="22"/>
      <c r="OI115" s="22"/>
      <c r="OJ115" s="22"/>
      <c r="OK115" s="22"/>
      <c r="OL115" s="22"/>
      <c r="OM115" s="22"/>
      <c r="ON115" s="22"/>
      <c r="OO115" s="22"/>
      <c r="OP115" s="22"/>
      <c r="OQ115" s="22"/>
      <c r="OR115" s="22"/>
      <c r="OS115" s="22"/>
      <c r="OT115" s="22"/>
      <c r="OU115" s="22"/>
      <c r="OV115" s="22"/>
      <c r="OW115" s="22"/>
      <c r="OX115" s="22"/>
      <c r="OY115" s="22"/>
      <c r="OZ115" s="22"/>
      <c r="PA115" s="22"/>
      <c r="PB115" s="22"/>
      <c r="PC115" s="22"/>
      <c r="PD115" s="22"/>
      <c r="PE115" s="22"/>
      <c r="PF115" s="22"/>
      <c r="PG115" s="22"/>
      <c r="PH115" s="22"/>
      <c r="PI115" s="22"/>
      <c r="PJ115" s="22"/>
      <c r="PK115" s="22"/>
      <c r="PL115" s="22"/>
      <c r="PM115" s="22"/>
      <c r="PN115" s="22"/>
      <c r="PO115" s="22"/>
      <c r="PP115" s="22"/>
      <c r="PQ115" s="22"/>
      <c r="PR115" s="22"/>
      <c r="PS115" s="22"/>
      <c r="PT115" s="22"/>
      <c r="PU115" s="22"/>
      <c r="PV115" s="22"/>
      <c r="PW115" s="22"/>
      <c r="PX115" s="22"/>
      <c r="PY115" s="22"/>
      <c r="PZ115" s="22"/>
      <c r="QA115" s="22"/>
      <c r="QB115" s="22"/>
      <c r="QC115" s="22"/>
      <c r="QD115" s="22"/>
      <c r="QE115" s="22"/>
      <c r="QF115" s="22"/>
      <c r="QG115" s="22"/>
      <c r="QH115" s="22"/>
      <c r="QI115" s="22"/>
      <c r="QJ115" s="22"/>
      <c r="QK115" s="22"/>
      <c r="QL115" s="22"/>
      <c r="QM115" s="22"/>
      <c r="QN115" s="22"/>
      <c r="QO115" s="22"/>
      <c r="QP115" s="22"/>
      <c r="QQ115" s="22"/>
      <c r="QR115" s="22"/>
      <c r="QS115" s="22"/>
      <c r="QT115" s="22"/>
      <c r="QU115" s="22"/>
      <c r="QV115" s="22"/>
      <c r="QW115" s="22"/>
      <c r="QX115" s="22"/>
      <c r="QY115" s="22"/>
      <c r="QZ115" s="22"/>
      <c r="RA115" s="22"/>
      <c r="RB115" s="22"/>
      <c r="RC115" s="22"/>
      <c r="RD115" s="22"/>
      <c r="RE115" s="22"/>
      <c r="RF115" s="22"/>
      <c r="RG115" s="22"/>
      <c r="RH115" s="22"/>
      <c r="RI115" s="22"/>
      <c r="RJ115" s="22"/>
      <c r="RK115" s="22"/>
      <c r="RL115" s="22"/>
      <c r="RM115" s="22"/>
      <c r="RN115" s="22"/>
      <c r="RO115" s="22"/>
      <c r="RP115" s="22"/>
      <c r="RQ115" s="22"/>
      <c r="RR115" s="22"/>
      <c r="RS115" s="22"/>
      <c r="RT115" s="22"/>
      <c r="RU115" s="22"/>
      <c r="RV115" s="22"/>
      <c r="RW115" s="22"/>
      <c r="RX115" s="22"/>
      <c r="RY115" s="22"/>
      <c r="RZ115" s="22"/>
      <c r="SA115" s="22"/>
      <c r="SB115" s="22"/>
      <c r="SC115" s="22"/>
      <c r="SD115" s="22"/>
      <c r="SE115" s="22"/>
      <c r="SF115" s="22"/>
      <c r="SG115" s="22"/>
      <c r="SH115" s="22"/>
      <c r="SI115" s="22"/>
      <c r="SJ115" s="22"/>
      <c r="SK115" s="22"/>
      <c r="SL115" s="22"/>
      <c r="SM115" s="22"/>
      <c r="SN115" s="29"/>
      <c r="SO115" s="29"/>
      <c r="SP115" s="5"/>
      <c r="SQ115" s="5"/>
      <c r="SR115" s="5"/>
      <c r="SS115" s="29"/>
      <c r="ST115" s="5"/>
      <c r="SU115" s="5"/>
      <c r="SV115" s="5"/>
      <c r="SW115" s="29"/>
      <c r="SX115" s="5"/>
      <c r="SY115" s="5"/>
      <c r="SZ115" s="5"/>
      <c r="TA115" s="29"/>
      <c r="TB115" s="5"/>
      <c r="TC115" s="5"/>
      <c r="TD115" s="5"/>
      <c r="TE115" s="29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29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30"/>
      <c r="VQ115" s="30"/>
      <c r="VR115" s="30"/>
      <c r="VS115" s="30"/>
      <c r="VT115" s="30"/>
      <c r="VU115" s="30"/>
      <c r="VV115" s="30"/>
      <c r="VW115" s="30"/>
      <c r="VX115" s="30"/>
      <c r="VY115" s="30"/>
      <c r="VZ115" s="30"/>
      <c r="WA115" s="30"/>
      <c r="WB115" s="30"/>
      <c r="WC115" s="30"/>
      <c r="WD115" s="30"/>
      <c r="WE115" s="30"/>
      <c r="WF115" s="30"/>
      <c r="WG115" s="30"/>
      <c r="WH115" s="30"/>
      <c r="WI115" s="30"/>
      <c r="WJ115" s="30"/>
      <c r="WK115" s="30"/>
      <c r="WL115" s="30"/>
      <c r="WM115" s="30"/>
      <c r="WN115" s="30"/>
      <c r="WO115" s="30"/>
      <c r="WP115" s="30"/>
      <c r="WQ115" s="30"/>
      <c r="WR115" s="30"/>
      <c r="WS115" s="30"/>
      <c r="WT115" s="30"/>
      <c r="WU115" s="30"/>
      <c r="WV115" s="30"/>
      <c r="WW115" s="30"/>
      <c r="WX115" s="30"/>
      <c r="WY115" s="30"/>
      <c r="WZ115" s="30"/>
      <c r="XA115" s="30"/>
      <c r="XB115" s="30"/>
      <c r="XC115" s="30"/>
      <c r="XD115" s="30"/>
      <c r="XE115" s="30"/>
      <c r="XF115" s="30"/>
      <c r="XG115" s="30"/>
      <c r="XH115" s="30"/>
      <c r="XI115" s="30"/>
      <c r="XJ115" s="30"/>
      <c r="XK115" s="30"/>
      <c r="XL115" s="30"/>
      <c r="XM115" s="30"/>
      <c r="XN115" s="30"/>
      <c r="XO115" s="30"/>
      <c r="XP115" s="30"/>
      <c r="XQ115" s="30"/>
      <c r="XR115" s="30"/>
      <c r="XS115" s="30"/>
      <c r="XT115" s="30"/>
      <c r="XU115" s="30"/>
      <c r="XV115" s="30"/>
      <c r="XW115" s="30"/>
      <c r="XX115" s="30"/>
    </row>
    <row r="116" spans="1:696" ht="14.4" thickBot="1" x14ac:dyDescent="0.3">
      <c r="A116" s="7"/>
      <c r="D116" s="6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3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3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3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3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3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3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3"/>
      <c r="EV116" s="22"/>
      <c r="EW116" s="22"/>
      <c r="EX116" s="22"/>
      <c r="EY116" s="22"/>
      <c r="EZ116" s="23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3"/>
      <c r="GT116" s="22"/>
      <c r="GU116" s="22"/>
      <c r="GV116" s="22"/>
      <c r="GW116" s="22"/>
      <c r="GX116" s="22"/>
      <c r="GY116" s="23"/>
      <c r="GZ116" s="22"/>
      <c r="HA116" s="22"/>
      <c r="HB116" s="22"/>
      <c r="HC116" s="22"/>
      <c r="HD116" s="23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3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3"/>
      <c r="IU116" s="22"/>
      <c r="IV116" s="22"/>
      <c r="IW116" s="22"/>
      <c r="IX116" s="22"/>
      <c r="IY116" s="22"/>
      <c r="IZ116" s="22"/>
      <c r="JA116" s="22"/>
      <c r="JB116" s="22"/>
      <c r="JC116" s="23"/>
      <c r="JD116" s="22"/>
      <c r="JE116" s="22"/>
      <c r="JF116" s="22"/>
      <c r="JG116" s="22"/>
      <c r="JH116" s="22"/>
      <c r="JI116" s="22"/>
      <c r="JJ116" s="22"/>
      <c r="JK116" s="23"/>
      <c r="JL116" s="22"/>
      <c r="JM116" s="22"/>
      <c r="JN116" s="22"/>
      <c r="JO116" s="22"/>
      <c r="JP116" s="22"/>
      <c r="JQ116" s="22"/>
      <c r="JR116" s="22"/>
      <c r="JS116" s="22"/>
      <c r="JT116" s="23"/>
      <c r="JU116" s="22"/>
      <c r="JV116" s="22"/>
      <c r="JW116" s="22"/>
      <c r="JX116" s="22"/>
      <c r="JY116" s="22"/>
      <c r="JZ116" s="22"/>
      <c r="KA116" s="25"/>
      <c r="KB116" s="22"/>
      <c r="KC116" s="22"/>
      <c r="KD116" s="22"/>
      <c r="KE116" s="22"/>
      <c r="KF116" s="23"/>
      <c r="KG116" s="22"/>
      <c r="KH116" s="22"/>
      <c r="KI116" s="22"/>
      <c r="KJ116" s="22"/>
      <c r="KK116" s="22"/>
      <c r="KL116" s="22"/>
      <c r="KM116" s="22"/>
      <c r="KN116" s="22"/>
      <c r="KO116" s="22"/>
      <c r="KP116" s="22"/>
      <c r="KQ116" s="22"/>
      <c r="KR116" s="22"/>
      <c r="KS116" s="22"/>
      <c r="KT116" s="22"/>
      <c r="KU116" s="22"/>
      <c r="KV116" s="22"/>
      <c r="KW116" s="22"/>
      <c r="KX116" s="22"/>
      <c r="KY116" s="22"/>
      <c r="KZ116" s="22"/>
      <c r="LA116" s="22"/>
      <c r="LB116" s="22"/>
      <c r="LC116" s="22"/>
      <c r="LD116" s="23"/>
      <c r="LE116" s="22"/>
      <c r="LF116" s="22"/>
      <c r="LG116" s="22"/>
      <c r="LH116" s="22"/>
      <c r="LI116" s="22"/>
      <c r="LJ116" s="22"/>
      <c r="LK116" s="22"/>
      <c r="LL116" s="22"/>
      <c r="LM116" s="22"/>
      <c r="LN116" s="23"/>
      <c r="LO116" s="22"/>
      <c r="LP116" s="22"/>
      <c r="LQ116" s="22"/>
      <c r="LR116" s="22"/>
      <c r="LS116" s="22"/>
      <c r="LT116" s="22"/>
      <c r="LU116" s="22"/>
      <c r="LV116" s="22"/>
      <c r="LW116" s="22"/>
      <c r="LX116" s="22"/>
      <c r="LY116" s="22"/>
      <c r="LZ116" s="22"/>
      <c r="MA116" s="22"/>
      <c r="MB116" s="22"/>
      <c r="MC116" s="22"/>
      <c r="MD116" s="22"/>
      <c r="ME116" s="22"/>
      <c r="MF116" s="22"/>
      <c r="MG116" s="22"/>
      <c r="MH116" s="22"/>
      <c r="MI116" s="22"/>
      <c r="MJ116" s="22"/>
      <c r="MK116" s="25"/>
      <c r="ML116" s="25"/>
      <c r="MM116" s="22"/>
      <c r="MN116" s="25"/>
      <c r="MO116" s="23"/>
      <c r="MP116" s="23"/>
      <c r="MQ116" s="23"/>
      <c r="MR116" s="23"/>
      <c r="MS116" s="23"/>
      <c r="MT116" s="26"/>
      <c r="MU116" s="22"/>
      <c r="MV116" s="22"/>
      <c r="MW116" s="22"/>
      <c r="MX116" s="22"/>
      <c r="MY116" s="22"/>
      <c r="MZ116" s="22"/>
      <c r="NA116" s="22"/>
      <c r="NB116" s="22"/>
      <c r="NC116" s="22"/>
      <c r="ND116" s="22"/>
      <c r="NE116" s="22"/>
      <c r="NF116" s="22"/>
      <c r="NG116" s="22"/>
      <c r="NH116" s="22"/>
      <c r="NI116" s="22"/>
      <c r="NJ116" s="22"/>
      <c r="NK116" s="22"/>
      <c r="NL116" s="22"/>
      <c r="NM116" s="22"/>
      <c r="NN116" s="22"/>
      <c r="NO116" s="22"/>
      <c r="NP116" s="22"/>
      <c r="NQ116" s="22"/>
      <c r="NR116" s="22"/>
      <c r="NS116" s="22"/>
      <c r="NT116" s="22"/>
      <c r="NU116" s="22"/>
      <c r="NV116" s="22"/>
      <c r="NW116" s="22"/>
      <c r="NX116" s="22"/>
      <c r="NY116" s="22"/>
      <c r="NZ116" s="22"/>
      <c r="OA116" s="22"/>
      <c r="OB116" s="22"/>
      <c r="OC116" s="22"/>
      <c r="OD116" s="22"/>
      <c r="OE116" s="22"/>
      <c r="OF116" s="22"/>
      <c r="OG116" s="22"/>
      <c r="OH116" s="22"/>
      <c r="OI116" s="22"/>
      <c r="OJ116" s="22"/>
      <c r="OK116" s="22"/>
      <c r="OL116" s="22"/>
      <c r="OM116" s="22"/>
      <c r="ON116" s="22"/>
      <c r="OO116" s="22"/>
      <c r="OP116" s="22"/>
      <c r="OQ116" s="22"/>
      <c r="OR116" s="22"/>
      <c r="OS116" s="22"/>
      <c r="OT116" s="22"/>
      <c r="OU116" s="22"/>
      <c r="OV116" s="22"/>
      <c r="OW116" s="22"/>
      <c r="OX116" s="22"/>
      <c r="OY116" s="22"/>
      <c r="OZ116" s="22"/>
      <c r="PA116" s="22"/>
      <c r="PB116" s="22"/>
      <c r="PC116" s="22"/>
      <c r="PD116" s="22"/>
      <c r="PE116" s="22"/>
      <c r="PF116" s="22"/>
      <c r="PG116" s="22"/>
      <c r="PH116" s="22"/>
      <c r="PI116" s="22"/>
      <c r="PJ116" s="22"/>
      <c r="PK116" s="22"/>
      <c r="PL116" s="22"/>
      <c r="PM116" s="22"/>
      <c r="PN116" s="22"/>
      <c r="PO116" s="22"/>
      <c r="PP116" s="22"/>
      <c r="PQ116" s="22"/>
      <c r="PR116" s="22"/>
      <c r="PS116" s="22"/>
      <c r="PT116" s="22"/>
      <c r="PU116" s="22"/>
      <c r="PV116" s="22"/>
      <c r="PW116" s="22"/>
      <c r="PX116" s="22"/>
      <c r="PY116" s="22"/>
      <c r="PZ116" s="22"/>
      <c r="QA116" s="22"/>
      <c r="QB116" s="22"/>
      <c r="QC116" s="22"/>
      <c r="QD116" s="22"/>
      <c r="QE116" s="22"/>
      <c r="QF116" s="22"/>
      <c r="QG116" s="22"/>
      <c r="QH116" s="22"/>
      <c r="QI116" s="22"/>
      <c r="QJ116" s="22"/>
      <c r="QK116" s="22"/>
      <c r="QL116" s="22"/>
      <c r="QM116" s="22"/>
      <c r="QN116" s="22"/>
      <c r="QO116" s="22"/>
      <c r="QP116" s="22"/>
      <c r="QQ116" s="22"/>
      <c r="QR116" s="22"/>
      <c r="QS116" s="22"/>
      <c r="QT116" s="22"/>
      <c r="QU116" s="22"/>
      <c r="QV116" s="22"/>
      <c r="QW116" s="22"/>
      <c r="QX116" s="22"/>
      <c r="QY116" s="22"/>
      <c r="QZ116" s="22"/>
      <c r="RA116" s="22"/>
      <c r="RB116" s="22"/>
      <c r="RC116" s="22"/>
      <c r="RD116" s="22"/>
      <c r="RE116" s="22"/>
      <c r="RF116" s="22"/>
      <c r="RG116" s="22"/>
      <c r="RH116" s="22"/>
      <c r="RI116" s="22"/>
      <c r="RJ116" s="22"/>
      <c r="RK116" s="22"/>
      <c r="RL116" s="22"/>
      <c r="RM116" s="22"/>
      <c r="RN116" s="22"/>
      <c r="RO116" s="22"/>
      <c r="RP116" s="22"/>
      <c r="RQ116" s="22"/>
      <c r="RR116" s="22"/>
      <c r="RS116" s="22"/>
      <c r="RT116" s="22"/>
      <c r="RU116" s="22"/>
      <c r="RV116" s="22"/>
      <c r="RW116" s="22"/>
      <c r="RX116" s="22"/>
      <c r="RY116" s="22"/>
      <c r="RZ116" s="22"/>
      <c r="SA116" s="22"/>
      <c r="SB116" s="22"/>
      <c r="SC116" s="22"/>
      <c r="SD116" s="22"/>
      <c r="SE116" s="22"/>
      <c r="SF116" s="22"/>
      <c r="SG116" s="22"/>
      <c r="SH116" s="22"/>
      <c r="SI116" s="22"/>
      <c r="SJ116" s="22"/>
      <c r="SK116" s="22"/>
      <c r="SL116" s="22"/>
      <c r="SM116" s="22"/>
      <c r="SN116" s="29"/>
      <c r="SO116" s="29"/>
      <c r="SP116" s="5"/>
      <c r="SQ116" s="5"/>
      <c r="SR116" s="5"/>
      <c r="SS116" s="29"/>
      <c r="ST116" s="5"/>
      <c r="SU116" s="5"/>
      <c r="SV116" s="5"/>
      <c r="SW116" s="29"/>
      <c r="SX116" s="5"/>
      <c r="SY116" s="5"/>
      <c r="SZ116" s="5"/>
      <c r="TA116" s="29"/>
      <c r="TB116" s="5"/>
      <c r="TC116" s="5"/>
      <c r="TD116" s="5"/>
      <c r="TE116" s="29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29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30"/>
      <c r="VQ116" s="30"/>
      <c r="VR116" s="30"/>
      <c r="VS116" s="30"/>
      <c r="VT116" s="30"/>
      <c r="VU116" s="30"/>
      <c r="VV116" s="30"/>
      <c r="VW116" s="30"/>
      <c r="VX116" s="30"/>
      <c r="VY116" s="30"/>
      <c r="VZ116" s="30"/>
      <c r="WA116" s="30"/>
      <c r="WB116" s="30"/>
      <c r="WC116" s="30"/>
      <c r="WD116" s="30"/>
      <c r="WE116" s="30"/>
      <c r="WF116" s="30"/>
      <c r="WG116" s="30"/>
      <c r="WH116" s="30"/>
      <c r="WI116" s="30"/>
      <c r="WJ116" s="30"/>
      <c r="WK116" s="30"/>
      <c r="WL116" s="30"/>
      <c r="WM116" s="30"/>
      <c r="WN116" s="30"/>
      <c r="WO116" s="30"/>
      <c r="WP116" s="30"/>
      <c r="WQ116" s="30"/>
      <c r="WR116" s="30"/>
      <c r="WS116" s="30"/>
      <c r="WT116" s="30"/>
      <c r="WU116" s="30"/>
      <c r="WV116" s="30"/>
      <c r="WW116" s="30"/>
      <c r="WX116" s="30"/>
      <c r="WY116" s="30"/>
      <c r="WZ116" s="30"/>
      <c r="XA116" s="30"/>
      <c r="XB116" s="30"/>
      <c r="XC116" s="30"/>
      <c r="XD116" s="30"/>
      <c r="XE116" s="30"/>
      <c r="XF116" s="30"/>
      <c r="XG116" s="30"/>
      <c r="XH116" s="30"/>
      <c r="XI116" s="30"/>
      <c r="XJ116" s="30"/>
      <c r="XK116" s="30"/>
      <c r="XL116" s="30"/>
      <c r="XM116" s="30"/>
      <c r="XN116" s="30"/>
      <c r="XO116" s="30"/>
      <c r="XP116" s="30"/>
      <c r="XQ116" s="30"/>
      <c r="XR116" s="30"/>
      <c r="XS116" s="30"/>
      <c r="XT116" s="30"/>
      <c r="XU116" s="30"/>
      <c r="XV116" s="30"/>
      <c r="XW116" s="30"/>
      <c r="XX116" s="30"/>
    </row>
    <row r="117" spans="1:696" ht="14.4" thickBot="1" x14ac:dyDescent="0.3">
      <c r="A117" s="7"/>
      <c r="D117" s="6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3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3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3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3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3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3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3"/>
      <c r="EV117" s="22"/>
      <c r="EW117" s="22"/>
      <c r="EX117" s="22"/>
      <c r="EY117" s="22"/>
      <c r="EZ117" s="23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3"/>
      <c r="GT117" s="22"/>
      <c r="GU117" s="22"/>
      <c r="GV117" s="22"/>
      <c r="GW117" s="22"/>
      <c r="GX117" s="22"/>
      <c r="GY117" s="23"/>
      <c r="GZ117" s="22"/>
      <c r="HA117" s="22"/>
      <c r="HB117" s="22"/>
      <c r="HC117" s="22"/>
      <c r="HD117" s="23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3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3"/>
      <c r="IU117" s="22"/>
      <c r="IV117" s="22"/>
      <c r="IW117" s="22"/>
      <c r="IX117" s="22"/>
      <c r="IY117" s="22"/>
      <c r="IZ117" s="22"/>
      <c r="JA117" s="22"/>
      <c r="JB117" s="22"/>
      <c r="JC117" s="23"/>
      <c r="JD117" s="22"/>
      <c r="JE117" s="22"/>
      <c r="JF117" s="22"/>
      <c r="JG117" s="22"/>
      <c r="JH117" s="22"/>
      <c r="JI117" s="22"/>
      <c r="JJ117" s="22"/>
      <c r="JK117" s="23"/>
      <c r="JL117" s="22"/>
      <c r="JM117" s="22"/>
      <c r="JN117" s="22"/>
      <c r="JO117" s="22"/>
      <c r="JP117" s="22"/>
      <c r="JQ117" s="22"/>
      <c r="JR117" s="22"/>
      <c r="JS117" s="22"/>
      <c r="JT117" s="23"/>
      <c r="JU117" s="22"/>
      <c r="JV117" s="22"/>
      <c r="JW117" s="22"/>
      <c r="JX117" s="22"/>
      <c r="JY117" s="22"/>
      <c r="JZ117" s="22"/>
      <c r="KA117" s="25"/>
      <c r="KB117" s="22"/>
      <c r="KC117" s="22"/>
      <c r="KD117" s="22"/>
      <c r="KE117" s="22"/>
      <c r="KF117" s="23"/>
      <c r="KG117" s="22"/>
      <c r="KH117" s="22"/>
      <c r="KI117" s="22"/>
      <c r="KJ117" s="22"/>
      <c r="KK117" s="22"/>
      <c r="KL117" s="22"/>
      <c r="KM117" s="22"/>
      <c r="KN117" s="22"/>
      <c r="KO117" s="22"/>
      <c r="KP117" s="22"/>
      <c r="KQ117" s="22"/>
      <c r="KR117" s="22"/>
      <c r="KS117" s="22"/>
      <c r="KT117" s="22"/>
      <c r="KU117" s="22"/>
      <c r="KV117" s="22"/>
      <c r="KW117" s="22"/>
      <c r="KX117" s="22"/>
      <c r="KY117" s="22"/>
      <c r="KZ117" s="22"/>
      <c r="LA117" s="22"/>
      <c r="LB117" s="22"/>
      <c r="LC117" s="22"/>
      <c r="LD117" s="23"/>
      <c r="LE117" s="22"/>
      <c r="LF117" s="22"/>
      <c r="LG117" s="22"/>
      <c r="LH117" s="22"/>
      <c r="LI117" s="22"/>
      <c r="LJ117" s="22"/>
      <c r="LK117" s="22"/>
      <c r="LL117" s="22"/>
      <c r="LM117" s="22"/>
      <c r="LN117" s="23"/>
      <c r="LO117" s="22"/>
      <c r="LP117" s="22"/>
      <c r="LQ117" s="22"/>
      <c r="LR117" s="22"/>
      <c r="LS117" s="22"/>
      <c r="LT117" s="22"/>
      <c r="LU117" s="22"/>
      <c r="LV117" s="22"/>
      <c r="LW117" s="22"/>
      <c r="LX117" s="22"/>
      <c r="LY117" s="22"/>
      <c r="LZ117" s="22"/>
      <c r="MA117" s="22"/>
      <c r="MB117" s="22"/>
      <c r="MC117" s="22"/>
      <c r="MD117" s="22"/>
      <c r="ME117" s="22"/>
      <c r="MF117" s="22"/>
      <c r="MG117" s="22"/>
      <c r="MH117" s="22"/>
      <c r="MI117" s="22"/>
      <c r="MJ117" s="22"/>
      <c r="MK117" s="25"/>
      <c r="ML117" s="25"/>
      <c r="MM117" s="22"/>
      <c r="MN117" s="25"/>
      <c r="MO117" s="23"/>
      <c r="MP117" s="23"/>
      <c r="MQ117" s="23"/>
      <c r="MR117" s="23"/>
      <c r="MS117" s="23"/>
      <c r="MT117" s="26"/>
      <c r="MU117" s="22"/>
      <c r="MV117" s="22"/>
      <c r="MW117" s="22"/>
      <c r="MX117" s="22"/>
      <c r="MY117" s="22"/>
      <c r="MZ117" s="22"/>
      <c r="NA117" s="22"/>
      <c r="NB117" s="22"/>
      <c r="NC117" s="22"/>
      <c r="ND117" s="22"/>
      <c r="NE117" s="22"/>
      <c r="NF117" s="22"/>
      <c r="NG117" s="22"/>
      <c r="NH117" s="22"/>
      <c r="NI117" s="22"/>
      <c r="NJ117" s="22"/>
      <c r="NK117" s="22"/>
      <c r="NL117" s="22"/>
      <c r="NM117" s="22"/>
      <c r="NN117" s="22"/>
      <c r="NO117" s="22"/>
      <c r="NP117" s="22"/>
      <c r="NQ117" s="22"/>
      <c r="NR117" s="22"/>
      <c r="NS117" s="22"/>
      <c r="NT117" s="22"/>
      <c r="NU117" s="22"/>
      <c r="NV117" s="22"/>
      <c r="NW117" s="22"/>
      <c r="NX117" s="22"/>
      <c r="NY117" s="22"/>
      <c r="NZ117" s="22"/>
      <c r="OA117" s="22"/>
      <c r="OB117" s="22"/>
      <c r="OC117" s="22"/>
      <c r="OD117" s="22"/>
      <c r="OE117" s="22"/>
      <c r="OF117" s="22"/>
      <c r="OG117" s="22"/>
      <c r="OH117" s="22"/>
      <c r="OI117" s="22"/>
      <c r="OJ117" s="22"/>
      <c r="OK117" s="22"/>
      <c r="OL117" s="22"/>
      <c r="OM117" s="22"/>
      <c r="ON117" s="22"/>
      <c r="OO117" s="22"/>
      <c r="OP117" s="22"/>
      <c r="OQ117" s="22"/>
      <c r="OR117" s="22"/>
      <c r="OS117" s="22"/>
      <c r="OT117" s="22"/>
      <c r="OU117" s="22"/>
      <c r="OV117" s="22"/>
      <c r="OW117" s="22"/>
      <c r="OX117" s="22"/>
      <c r="OY117" s="22"/>
      <c r="OZ117" s="22"/>
      <c r="PA117" s="22"/>
      <c r="PB117" s="22"/>
      <c r="PC117" s="22"/>
      <c r="PD117" s="22"/>
      <c r="PE117" s="22"/>
      <c r="PF117" s="22"/>
      <c r="PG117" s="22"/>
      <c r="PH117" s="22"/>
      <c r="PI117" s="22"/>
      <c r="PJ117" s="22"/>
      <c r="PK117" s="22"/>
      <c r="PL117" s="22"/>
      <c r="PM117" s="22"/>
      <c r="PN117" s="22"/>
      <c r="PO117" s="22"/>
      <c r="PP117" s="22"/>
      <c r="PQ117" s="22"/>
      <c r="PR117" s="22"/>
      <c r="PS117" s="22"/>
      <c r="PT117" s="22"/>
      <c r="PU117" s="22"/>
      <c r="PV117" s="22"/>
      <c r="PW117" s="22"/>
      <c r="PX117" s="22"/>
      <c r="PY117" s="22"/>
      <c r="PZ117" s="22"/>
      <c r="QA117" s="22"/>
      <c r="QB117" s="22"/>
      <c r="QC117" s="22"/>
      <c r="QD117" s="22"/>
      <c r="QE117" s="22"/>
      <c r="QF117" s="22"/>
      <c r="QG117" s="22"/>
      <c r="QH117" s="22"/>
      <c r="QI117" s="22"/>
      <c r="QJ117" s="22"/>
      <c r="QK117" s="22"/>
      <c r="QL117" s="22"/>
      <c r="QM117" s="22"/>
      <c r="QN117" s="22"/>
      <c r="QO117" s="22"/>
      <c r="QP117" s="22"/>
      <c r="QQ117" s="22"/>
      <c r="QR117" s="22"/>
      <c r="QS117" s="22"/>
      <c r="QT117" s="22"/>
      <c r="QU117" s="22"/>
      <c r="QV117" s="22"/>
      <c r="QW117" s="22"/>
      <c r="QX117" s="22"/>
      <c r="QY117" s="22"/>
      <c r="QZ117" s="22"/>
      <c r="RA117" s="22"/>
      <c r="RB117" s="22"/>
      <c r="RC117" s="22"/>
      <c r="RD117" s="22"/>
      <c r="RE117" s="22"/>
      <c r="RF117" s="22"/>
      <c r="RG117" s="22"/>
      <c r="RH117" s="22"/>
      <c r="RI117" s="22"/>
      <c r="RJ117" s="22"/>
      <c r="RK117" s="22"/>
      <c r="RL117" s="22"/>
      <c r="RM117" s="22"/>
      <c r="RN117" s="22"/>
      <c r="RO117" s="22"/>
      <c r="RP117" s="22"/>
      <c r="RQ117" s="22"/>
      <c r="RR117" s="22"/>
      <c r="RS117" s="22"/>
      <c r="RT117" s="22"/>
      <c r="RU117" s="22"/>
      <c r="RV117" s="22"/>
      <c r="RW117" s="22"/>
      <c r="RX117" s="22"/>
      <c r="RY117" s="22"/>
      <c r="RZ117" s="22"/>
      <c r="SA117" s="22"/>
      <c r="SB117" s="22"/>
      <c r="SC117" s="22"/>
      <c r="SD117" s="22"/>
      <c r="SE117" s="22"/>
      <c r="SF117" s="22"/>
      <c r="SG117" s="22"/>
      <c r="SH117" s="22"/>
      <c r="SI117" s="22"/>
      <c r="SJ117" s="22"/>
      <c r="SK117" s="22"/>
      <c r="SL117" s="22"/>
      <c r="SM117" s="22"/>
      <c r="SN117" s="29"/>
      <c r="SO117" s="29"/>
      <c r="SP117" s="5"/>
      <c r="SQ117" s="5"/>
      <c r="SR117" s="5"/>
      <c r="SS117" s="29"/>
      <c r="ST117" s="5"/>
      <c r="SU117" s="5"/>
      <c r="SV117" s="5"/>
      <c r="SW117" s="29"/>
      <c r="SX117" s="5"/>
      <c r="SY117" s="5"/>
      <c r="SZ117" s="5"/>
      <c r="TA117" s="29"/>
      <c r="TB117" s="5"/>
      <c r="TC117" s="5"/>
      <c r="TD117" s="5"/>
      <c r="TE117" s="29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29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30"/>
      <c r="VQ117" s="30"/>
      <c r="VR117" s="30"/>
      <c r="VS117" s="30"/>
      <c r="VT117" s="30"/>
      <c r="VU117" s="30"/>
      <c r="VV117" s="30"/>
      <c r="VW117" s="30"/>
      <c r="VX117" s="30"/>
      <c r="VY117" s="30"/>
      <c r="VZ117" s="30"/>
      <c r="WA117" s="30"/>
      <c r="WB117" s="30"/>
      <c r="WC117" s="30"/>
      <c r="WD117" s="30"/>
      <c r="WE117" s="30"/>
      <c r="WF117" s="30"/>
      <c r="WG117" s="30"/>
      <c r="WH117" s="30"/>
      <c r="WI117" s="30"/>
      <c r="WJ117" s="30"/>
      <c r="WK117" s="30"/>
      <c r="WL117" s="30"/>
      <c r="WM117" s="30"/>
      <c r="WN117" s="30"/>
      <c r="WO117" s="30"/>
      <c r="WP117" s="30"/>
      <c r="WQ117" s="30"/>
      <c r="WR117" s="30"/>
      <c r="WS117" s="30"/>
      <c r="WT117" s="30"/>
      <c r="WU117" s="30"/>
      <c r="WV117" s="30"/>
      <c r="WW117" s="30"/>
      <c r="WX117" s="30"/>
      <c r="WY117" s="30"/>
      <c r="WZ117" s="30"/>
      <c r="XA117" s="30"/>
      <c r="XB117" s="30"/>
      <c r="XC117" s="30"/>
      <c r="XD117" s="30"/>
      <c r="XE117" s="30"/>
      <c r="XF117" s="30"/>
      <c r="XG117" s="30"/>
      <c r="XH117" s="30"/>
      <c r="XI117" s="30"/>
      <c r="XJ117" s="30"/>
      <c r="XK117" s="30"/>
      <c r="XL117" s="30"/>
      <c r="XM117" s="30"/>
      <c r="XN117" s="30"/>
      <c r="XO117" s="30"/>
      <c r="XP117" s="30"/>
      <c r="XQ117" s="30"/>
      <c r="XR117" s="30"/>
      <c r="XS117" s="30"/>
      <c r="XT117" s="30"/>
      <c r="XU117" s="30"/>
      <c r="XV117" s="30"/>
      <c r="XW117" s="30"/>
      <c r="XX117" s="30"/>
      <c r="XZ117" s="10"/>
      <c r="YD117" s="10"/>
      <c r="YR117" s="10"/>
      <c r="YT117" s="31"/>
      <c r="ZK117" s="10"/>
    </row>
    <row r="118" spans="1:696" ht="14.4" thickBot="1" x14ac:dyDescent="0.3">
      <c r="A118" s="7"/>
      <c r="D118" s="6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3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3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3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3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3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3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3"/>
      <c r="EV118" s="22"/>
      <c r="EW118" s="22"/>
      <c r="EX118" s="22"/>
      <c r="EY118" s="22"/>
      <c r="EZ118" s="23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3"/>
      <c r="GT118" s="22"/>
      <c r="GU118" s="22"/>
      <c r="GV118" s="22"/>
      <c r="GW118" s="22"/>
      <c r="GX118" s="22"/>
      <c r="GY118" s="23"/>
      <c r="GZ118" s="22"/>
      <c r="HA118" s="22"/>
      <c r="HB118" s="22"/>
      <c r="HC118" s="22"/>
      <c r="HD118" s="23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3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3"/>
      <c r="IU118" s="22"/>
      <c r="IV118" s="22"/>
      <c r="IW118" s="22"/>
      <c r="IX118" s="22"/>
      <c r="IY118" s="22"/>
      <c r="IZ118" s="22"/>
      <c r="JA118" s="22"/>
      <c r="JB118" s="22"/>
      <c r="JC118" s="23"/>
      <c r="JD118" s="22"/>
      <c r="JE118" s="22"/>
      <c r="JF118" s="22"/>
      <c r="JG118" s="22"/>
      <c r="JH118" s="22"/>
      <c r="JI118" s="22"/>
      <c r="JJ118" s="22"/>
      <c r="JK118" s="23"/>
      <c r="JL118" s="22"/>
      <c r="JM118" s="22"/>
      <c r="JN118" s="22"/>
      <c r="JO118" s="22"/>
      <c r="JP118" s="22"/>
      <c r="JQ118" s="22"/>
      <c r="JR118" s="22"/>
      <c r="JS118" s="22"/>
      <c r="JT118" s="23"/>
      <c r="JU118" s="22"/>
      <c r="JV118" s="22"/>
      <c r="JW118" s="22"/>
      <c r="JX118" s="22"/>
      <c r="JY118" s="22"/>
      <c r="JZ118" s="22"/>
      <c r="KA118" s="25"/>
      <c r="KB118" s="22"/>
      <c r="KC118" s="22"/>
      <c r="KD118" s="22"/>
      <c r="KE118" s="22"/>
      <c r="KF118" s="23"/>
      <c r="KG118" s="22"/>
      <c r="KH118" s="22"/>
      <c r="KI118" s="22"/>
      <c r="KJ118" s="22"/>
      <c r="KK118" s="22"/>
      <c r="KL118" s="22"/>
      <c r="KM118" s="22"/>
      <c r="KN118" s="22"/>
      <c r="KO118" s="22"/>
      <c r="KP118" s="22"/>
      <c r="KQ118" s="22"/>
      <c r="KR118" s="22"/>
      <c r="KS118" s="22"/>
      <c r="KT118" s="22"/>
      <c r="KU118" s="22"/>
      <c r="KV118" s="22"/>
      <c r="KW118" s="22"/>
      <c r="KX118" s="22"/>
      <c r="KY118" s="22"/>
      <c r="KZ118" s="22"/>
      <c r="LA118" s="22"/>
      <c r="LB118" s="22"/>
      <c r="LC118" s="22"/>
      <c r="LD118" s="23"/>
      <c r="LE118" s="22"/>
      <c r="LF118" s="22"/>
      <c r="LG118" s="22"/>
      <c r="LH118" s="22"/>
      <c r="LI118" s="22"/>
      <c r="LJ118" s="22"/>
      <c r="LK118" s="22"/>
      <c r="LL118" s="22"/>
      <c r="LM118" s="22"/>
      <c r="LN118" s="23"/>
      <c r="LO118" s="22"/>
      <c r="LP118" s="22"/>
      <c r="LQ118" s="22"/>
      <c r="LR118" s="22"/>
      <c r="LS118" s="22"/>
      <c r="LT118" s="22"/>
      <c r="LU118" s="22"/>
      <c r="LV118" s="22"/>
      <c r="LW118" s="22"/>
      <c r="LX118" s="22"/>
      <c r="LY118" s="22"/>
      <c r="LZ118" s="22"/>
      <c r="MA118" s="22"/>
      <c r="MB118" s="22"/>
      <c r="MC118" s="22"/>
      <c r="MD118" s="22"/>
      <c r="ME118" s="22"/>
      <c r="MF118" s="22"/>
      <c r="MG118" s="22"/>
      <c r="MH118" s="22"/>
      <c r="MI118" s="22"/>
      <c r="MJ118" s="22"/>
      <c r="MK118" s="25"/>
      <c r="ML118" s="25"/>
      <c r="MM118" s="22"/>
      <c r="MN118" s="25"/>
      <c r="MO118" s="23"/>
      <c r="MP118" s="23"/>
      <c r="MQ118" s="23"/>
      <c r="MR118" s="23"/>
      <c r="MS118" s="23"/>
      <c r="MT118" s="26"/>
      <c r="MU118" s="22"/>
      <c r="MV118" s="22"/>
      <c r="MW118" s="22"/>
      <c r="MX118" s="22"/>
      <c r="MY118" s="22"/>
      <c r="MZ118" s="22"/>
      <c r="NA118" s="22"/>
      <c r="NB118" s="22"/>
      <c r="NC118" s="22"/>
      <c r="ND118" s="22"/>
      <c r="NE118" s="22"/>
      <c r="NF118" s="22"/>
      <c r="NG118" s="22"/>
      <c r="NH118" s="22"/>
      <c r="NI118" s="22"/>
      <c r="NJ118" s="22"/>
      <c r="NK118" s="22"/>
      <c r="NL118" s="22"/>
      <c r="NM118" s="22"/>
      <c r="NN118" s="22"/>
      <c r="NO118" s="22"/>
      <c r="NP118" s="22"/>
      <c r="NQ118" s="22"/>
      <c r="NR118" s="22"/>
      <c r="NS118" s="22"/>
      <c r="NT118" s="22"/>
      <c r="NU118" s="22"/>
      <c r="NV118" s="22"/>
      <c r="NW118" s="22"/>
      <c r="NX118" s="22"/>
      <c r="NY118" s="22"/>
      <c r="NZ118" s="22"/>
      <c r="OA118" s="22"/>
      <c r="OB118" s="22"/>
      <c r="OC118" s="22"/>
      <c r="OD118" s="22"/>
      <c r="OE118" s="22"/>
      <c r="OF118" s="22"/>
      <c r="OG118" s="22"/>
      <c r="OH118" s="22"/>
      <c r="OI118" s="22"/>
      <c r="OJ118" s="22"/>
      <c r="OK118" s="22"/>
      <c r="OL118" s="22"/>
      <c r="OM118" s="22"/>
      <c r="ON118" s="22"/>
      <c r="OO118" s="22"/>
      <c r="OP118" s="22"/>
      <c r="OQ118" s="22"/>
      <c r="OR118" s="22"/>
      <c r="OS118" s="22"/>
      <c r="OT118" s="22"/>
      <c r="OU118" s="22"/>
      <c r="OV118" s="22"/>
      <c r="OW118" s="22"/>
      <c r="OX118" s="22"/>
      <c r="OY118" s="22"/>
      <c r="OZ118" s="22"/>
      <c r="PA118" s="22"/>
      <c r="PB118" s="22"/>
      <c r="PC118" s="22"/>
      <c r="PD118" s="22"/>
      <c r="PE118" s="22"/>
      <c r="PF118" s="22"/>
      <c r="PG118" s="22"/>
      <c r="PH118" s="22"/>
      <c r="PI118" s="22"/>
      <c r="PJ118" s="22"/>
      <c r="PK118" s="22"/>
      <c r="PL118" s="22"/>
      <c r="PM118" s="22"/>
      <c r="PN118" s="22"/>
      <c r="PO118" s="22"/>
      <c r="PP118" s="22"/>
      <c r="PQ118" s="22"/>
      <c r="PR118" s="22"/>
      <c r="PS118" s="22"/>
      <c r="PT118" s="22"/>
      <c r="PU118" s="22"/>
      <c r="PV118" s="22"/>
      <c r="PW118" s="22"/>
      <c r="PX118" s="22"/>
      <c r="PY118" s="22"/>
      <c r="PZ118" s="22"/>
      <c r="QA118" s="22"/>
      <c r="QB118" s="22"/>
      <c r="QC118" s="22"/>
      <c r="QD118" s="22"/>
      <c r="QE118" s="22"/>
      <c r="QF118" s="22"/>
      <c r="QG118" s="22"/>
      <c r="QH118" s="22"/>
      <c r="QI118" s="22"/>
      <c r="QJ118" s="22"/>
      <c r="QK118" s="22"/>
      <c r="QL118" s="22"/>
      <c r="QM118" s="22"/>
      <c r="QN118" s="22"/>
      <c r="QO118" s="22"/>
      <c r="QP118" s="22"/>
      <c r="QQ118" s="22"/>
      <c r="QR118" s="22"/>
      <c r="QS118" s="22"/>
      <c r="QT118" s="22"/>
      <c r="QU118" s="22"/>
      <c r="QV118" s="22"/>
      <c r="QW118" s="22"/>
      <c r="QX118" s="22"/>
      <c r="QY118" s="22"/>
      <c r="QZ118" s="22"/>
      <c r="RA118" s="22"/>
      <c r="RB118" s="22"/>
      <c r="RC118" s="22"/>
      <c r="RD118" s="22"/>
      <c r="RE118" s="22"/>
      <c r="RF118" s="22"/>
      <c r="RG118" s="22"/>
      <c r="RH118" s="22"/>
      <c r="RI118" s="22"/>
      <c r="RJ118" s="22"/>
      <c r="RK118" s="22"/>
      <c r="RL118" s="22"/>
      <c r="RM118" s="22"/>
      <c r="RN118" s="22"/>
      <c r="RO118" s="22"/>
      <c r="RP118" s="22"/>
      <c r="RQ118" s="22"/>
      <c r="RR118" s="22"/>
      <c r="RS118" s="22"/>
      <c r="RT118" s="22"/>
      <c r="RU118" s="22"/>
      <c r="RV118" s="22"/>
      <c r="RW118" s="22"/>
      <c r="RX118" s="22"/>
      <c r="RY118" s="22"/>
      <c r="RZ118" s="22"/>
      <c r="SA118" s="22"/>
      <c r="SB118" s="22"/>
      <c r="SC118" s="22"/>
      <c r="SD118" s="22"/>
      <c r="SE118" s="22"/>
      <c r="SF118" s="22"/>
      <c r="SG118" s="22"/>
      <c r="SH118" s="22"/>
      <c r="SI118" s="22"/>
      <c r="SJ118" s="22"/>
      <c r="SK118" s="22"/>
      <c r="SL118" s="22"/>
      <c r="SM118" s="22"/>
      <c r="SN118" s="29"/>
      <c r="SO118" s="29"/>
      <c r="SP118" s="5"/>
      <c r="SQ118" s="5"/>
      <c r="SR118" s="5"/>
      <c r="SS118" s="29"/>
      <c r="ST118" s="5"/>
      <c r="SU118" s="5"/>
      <c r="SV118" s="5"/>
      <c r="SW118" s="29"/>
      <c r="SX118" s="5"/>
      <c r="SY118" s="5"/>
      <c r="SZ118" s="5"/>
      <c r="TA118" s="29"/>
      <c r="TB118" s="5"/>
      <c r="TC118" s="5"/>
      <c r="TD118" s="5"/>
      <c r="TE118" s="29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29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30"/>
      <c r="VQ118" s="30"/>
      <c r="VR118" s="30"/>
      <c r="VS118" s="30"/>
      <c r="VT118" s="30"/>
      <c r="VU118" s="30"/>
      <c r="VV118" s="30"/>
      <c r="VW118" s="30"/>
      <c r="VX118" s="30"/>
      <c r="VY118" s="30"/>
      <c r="VZ118" s="30"/>
      <c r="WA118" s="30"/>
      <c r="WB118" s="30"/>
      <c r="WC118" s="30"/>
      <c r="WD118" s="30"/>
      <c r="WE118" s="30"/>
      <c r="WF118" s="30"/>
      <c r="WG118" s="30"/>
      <c r="WH118" s="30"/>
      <c r="WI118" s="30"/>
      <c r="WJ118" s="30"/>
      <c r="WK118" s="30"/>
      <c r="WL118" s="30"/>
      <c r="WM118" s="30"/>
      <c r="WN118" s="30"/>
      <c r="WO118" s="30"/>
      <c r="WP118" s="30"/>
      <c r="WQ118" s="30"/>
      <c r="WR118" s="30"/>
      <c r="WS118" s="30"/>
      <c r="WT118" s="30"/>
      <c r="WU118" s="30"/>
      <c r="WV118" s="30"/>
      <c r="WW118" s="30"/>
      <c r="WX118" s="30"/>
      <c r="WY118" s="30"/>
      <c r="WZ118" s="30"/>
      <c r="XA118" s="30"/>
      <c r="XB118" s="30"/>
      <c r="XC118" s="30"/>
      <c r="XD118" s="30"/>
      <c r="XE118" s="30"/>
      <c r="XF118" s="30"/>
      <c r="XG118" s="30"/>
      <c r="XH118" s="30"/>
      <c r="XI118" s="30"/>
      <c r="XJ118" s="30"/>
      <c r="XK118" s="30"/>
      <c r="XL118" s="30"/>
      <c r="XM118" s="30"/>
      <c r="XN118" s="30"/>
      <c r="XO118" s="30"/>
      <c r="XP118" s="30"/>
      <c r="XQ118" s="30"/>
      <c r="XR118" s="30"/>
      <c r="XS118" s="30"/>
      <c r="XT118" s="30"/>
      <c r="XU118" s="30"/>
      <c r="XV118" s="30"/>
      <c r="XW118" s="30"/>
      <c r="XX118" s="30"/>
      <c r="XZ118" s="10"/>
      <c r="YD118" s="10"/>
      <c r="YR118" s="10"/>
      <c r="YT118" s="31"/>
      <c r="YW118" s="31"/>
      <c r="YZ118" s="31"/>
      <c r="ZG118" s="31"/>
      <c r="ZK118" s="10"/>
      <c r="ZR118" s="10"/>
      <c r="ZS118" s="31"/>
      <c r="ZT118" s="31"/>
    </row>
    <row r="119" spans="1:696" ht="14.4" thickBot="1" x14ac:dyDescent="0.3">
      <c r="A119" s="7"/>
      <c r="D119" s="6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3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3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3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3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3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3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3"/>
      <c r="EV119" s="22"/>
      <c r="EW119" s="22"/>
      <c r="EX119" s="22"/>
      <c r="EY119" s="22"/>
      <c r="EZ119" s="23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3"/>
      <c r="GT119" s="22"/>
      <c r="GU119" s="22"/>
      <c r="GV119" s="22"/>
      <c r="GW119" s="22"/>
      <c r="GX119" s="22"/>
      <c r="GY119" s="23"/>
      <c r="GZ119" s="22"/>
      <c r="HA119" s="22"/>
      <c r="HB119" s="22"/>
      <c r="HC119" s="22"/>
      <c r="HD119" s="23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3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3"/>
      <c r="IU119" s="22"/>
      <c r="IV119" s="22"/>
      <c r="IW119" s="22"/>
      <c r="IX119" s="22"/>
      <c r="IY119" s="22"/>
      <c r="IZ119" s="22"/>
      <c r="JA119" s="22"/>
      <c r="JB119" s="22"/>
      <c r="JC119" s="23"/>
      <c r="JD119" s="22"/>
      <c r="JE119" s="22"/>
      <c r="JF119" s="22"/>
      <c r="JG119" s="22"/>
      <c r="JH119" s="22"/>
      <c r="JI119" s="22"/>
      <c r="JJ119" s="22"/>
      <c r="JK119" s="23"/>
      <c r="JL119" s="22"/>
      <c r="JM119" s="22"/>
      <c r="JN119" s="22"/>
      <c r="JO119" s="22"/>
      <c r="JP119" s="22"/>
      <c r="JQ119" s="22"/>
      <c r="JR119" s="22"/>
      <c r="JS119" s="22"/>
      <c r="JT119" s="23"/>
      <c r="JU119" s="22"/>
      <c r="JV119" s="22"/>
      <c r="JW119" s="22"/>
      <c r="JX119" s="22"/>
      <c r="JY119" s="22"/>
      <c r="JZ119" s="22"/>
      <c r="KA119" s="25"/>
      <c r="KB119" s="22"/>
      <c r="KC119" s="22"/>
      <c r="KD119" s="22"/>
      <c r="KE119" s="22"/>
      <c r="KF119" s="23"/>
      <c r="KG119" s="22"/>
      <c r="KH119" s="22"/>
      <c r="KI119" s="22"/>
      <c r="KJ119" s="22"/>
      <c r="KK119" s="22"/>
      <c r="KL119" s="22"/>
      <c r="KM119" s="22"/>
      <c r="KN119" s="22"/>
      <c r="KO119" s="22"/>
      <c r="KP119" s="22"/>
      <c r="KQ119" s="22"/>
      <c r="KR119" s="22"/>
      <c r="KS119" s="22"/>
      <c r="KT119" s="22"/>
      <c r="KU119" s="22"/>
      <c r="KV119" s="22"/>
      <c r="KW119" s="22"/>
      <c r="KX119" s="22"/>
      <c r="KY119" s="22"/>
      <c r="KZ119" s="22"/>
      <c r="LA119" s="22"/>
      <c r="LB119" s="22"/>
      <c r="LC119" s="22"/>
      <c r="LD119" s="23"/>
      <c r="LE119" s="22"/>
      <c r="LF119" s="22"/>
      <c r="LG119" s="22"/>
      <c r="LH119" s="22"/>
      <c r="LI119" s="22"/>
      <c r="LJ119" s="22"/>
      <c r="LK119" s="22"/>
      <c r="LL119" s="22"/>
      <c r="LM119" s="22"/>
      <c r="LN119" s="23"/>
      <c r="LO119" s="22"/>
      <c r="LP119" s="22"/>
      <c r="LQ119" s="22"/>
      <c r="LR119" s="22"/>
      <c r="LS119" s="22"/>
      <c r="LT119" s="22"/>
      <c r="LU119" s="22"/>
      <c r="LV119" s="22"/>
      <c r="LW119" s="22"/>
      <c r="LX119" s="22"/>
      <c r="LY119" s="22"/>
      <c r="LZ119" s="22"/>
      <c r="MA119" s="22"/>
      <c r="MB119" s="22"/>
      <c r="MC119" s="22"/>
      <c r="MD119" s="22"/>
      <c r="ME119" s="22"/>
      <c r="MF119" s="22"/>
      <c r="MG119" s="22"/>
      <c r="MH119" s="22"/>
      <c r="MI119" s="22"/>
      <c r="MJ119" s="22"/>
      <c r="MK119" s="25"/>
      <c r="ML119" s="25"/>
      <c r="MM119" s="22"/>
      <c r="MN119" s="25"/>
      <c r="MO119" s="23"/>
      <c r="MP119" s="23"/>
      <c r="MQ119" s="23"/>
      <c r="MR119" s="23"/>
      <c r="MS119" s="23"/>
      <c r="MT119" s="26"/>
      <c r="MU119" s="22"/>
      <c r="MV119" s="22"/>
      <c r="MW119" s="22"/>
      <c r="MX119" s="22"/>
      <c r="MY119" s="22"/>
      <c r="MZ119" s="22"/>
      <c r="NA119" s="22"/>
      <c r="NB119" s="22"/>
      <c r="NC119" s="22"/>
      <c r="ND119" s="22"/>
      <c r="NE119" s="22"/>
      <c r="NF119" s="22"/>
      <c r="NG119" s="22"/>
      <c r="NH119" s="22"/>
      <c r="NI119" s="22"/>
      <c r="NJ119" s="22"/>
      <c r="NK119" s="22"/>
      <c r="NL119" s="22"/>
      <c r="NM119" s="22"/>
      <c r="NN119" s="22"/>
      <c r="NO119" s="22"/>
      <c r="NP119" s="22"/>
      <c r="NQ119" s="22"/>
      <c r="NR119" s="22"/>
      <c r="NS119" s="22"/>
      <c r="NT119" s="22"/>
      <c r="NU119" s="22"/>
      <c r="NV119" s="22"/>
      <c r="NW119" s="22"/>
      <c r="NX119" s="22"/>
      <c r="NY119" s="22"/>
      <c r="NZ119" s="22"/>
      <c r="OA119" s="22"/>
      <c r="OB119" s="22"/>
      <c r="OC119" s="22"/>
      <c r="OD119" s="22"/>
      <c r="OE119" s="22"/>
      <c r="OF119" s="22"/>
      <c r="OG119" s="22"/>
      <c r="OH119" s="22"/>
      <c r="OI119" s="22"/>
      <c r="OJ119" s="22"/>
      <c r="OK119" s="22"/>
      <c r="OL119" s="22"/>
      <c r="OM119" s="22"/>
      <c r="ON119" s="22"/>
      <c r="OO119" s="22"/>
      <c r="OP119" s="22"/>
      <c r="OQ119" s="22"/>
      <c r="OR119" s="22"/>
      <c r="OS119" s="22"/>
      <c r="OT119" s="22"/>
      <c r="OU119" s="22"/>
      <c r="OV119" s="22"/>
      <c r="OW119" s="22"/>
      <c r="OX119" s="22"/>
      <c r="OY119" s="22"/>
      <c r="OZ119" s="22"/>
      <c r="PA119" s="22"/>
      <c r="PB119" s="22"/>
      <c r="PC119" s="22"/>
      <c r="PD119" s="22"/>
      <c r="PE119" s="22"/>
      <c r="PF119" s="22"/>
      <c r="PG119" s="22"/>
      <c r="PH119" s="22"/>
      <c r="PI119" s="22"/>
      <c r="PJ119" s="22"/>
      <c r="PK119" s="22"/>
      <c r="PL119" s="22"/>
      <c r="PM119" s="22"/>
      <c r="PN119" s="22"/>
      <c r="PO119" s="22"/>
      <c r="PP119" s="22"/>
      <c r="PQ119" s="22"/>
      <c r="PR119" s="22"/>
      <c r="PS119" s="22"/>
      <c r="PT119" s="22"/>
      <c r="PU119" s="22"/>
      <c r="PV119" s="22"/>
      <c r="PW119" s="22"/>
      <c r="PX119" s="22"/>
      <c r="PY119" s="22"/>
      <c r="PZ119" s="22"/>
      <c r="QA119" s="22"/>
      <c r="QB119" s="22"/>
      <c r="QC119" s="22"/>
      <c r="QD119" s="22"/>
      <c r="QE119" s="22"/>
      <c r="QF119" s="22"/>
      <c r="QG119" s="22"/>
      <c r="QH119" s="22"/>
      <c r="QI119" s="22"/>
      <c r="QJ119" s="22"/>
      <c r="QK119" s="22"/>
      <c r="QL119" s="22"/>
      <c r="QM119" s="22"/>
      <c r="QN119" s="22"/>
      <c r="QO119" s="22"/>
      <c r="QP119" s="22"/>
      <c r="QQ119" s="22"/>
      <c r="QR119" s="22"/>
      <c r="QS119" s="22"/>
      <c r="QT119" s="22"/>
      <c r="QU119" s="22"/>
      <c r="QV119" s="22"/>
      <c r="QW119" s="22"/>
      <c r="QX119" s="22"/>
      <c r="QY119" s="22"/>
      <c r="QZ119" s="22"/>
      <c r="RA119" s="22"/>
      <c r="RB119" s="22"/>
      <c r="RC119" s="22"/>
      <c r="RD119" s="22"/>
      <c r="RE119" s="22"/>
      <c r="RF119" s="22"/>
      <c r="RG119" s="22"/>
      <c r="RH119" s="22"/>
      <c r="RI119" s="22"/>
      <c r="RJ119" s="22"/>
      <c r="RK119" s="22"/>
      <c r="RL119" s="22"/>
      <c r="RM119" s="22"/>
      <c r="RN119" s="22"/>
      <c r="RO119" s="22"/>
      <c r="RP119" s="22"/>
      <c r="RQ119" s="22"/>
      <c r="RR119" s="22"/>
      <c r="RS119" s="22"/>
      <c r="RT119" s="22"/>
      <c r="RU119" s="22"/>
      <c r="RV119" s="22"/>
      <c r="RW119" s="22"/>
      <c r="RX119" s="22"/>
      <c r="RY119" s="22"/>
      <c r="RZ119" s="22"/>
      <c r="SA119" s="22"/>
      <c r="SB119" s="22"/>
      <c r="SC119" s="22"/>
      <c r="SD119" s="22"/>
      <c r="SE119" s="22"/>
      <c r="SF119" s="22"/>
      <c r="SG119" s="22"/>
      <c r="SH119" s="22"/>
      <c r="SI119" s="22"/>
      <c r="SJ119" s="22"/>
      <c r="SK119" s="22"/>
      <c r="SL119" s="22"/>
      <c r="SM119" s="22"/>
      <c r="SN119" s="29"/>
      <c r="SO119" s="29"/>
      <c r="SP119" s="5"/>
      <c r="SQ119" s="5"/>
      <c r="SR119" s="5"/>
      <c r="SS119" s="29"/>
      <c r="ST119" s="5"/>
      <c r="SU119" s="5"/>
      <c r="SV119" s="5"/>
      <c r="SW119" s="29"/>
      <c r="SX119" s="5"/>
      <c r="SY119" s="5"/>
      <c r="SZ119" s="5"/>
      <c r="TA119" s="29"/>
      <c r="TB119" s="5"/>
      <c r="TC119" s="5"/>
      <c r="TD119" s="5"/>
      <c r="TE119" s="29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29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30"/>
      <c r="VQ119" s="30"/>
      <c r="VR119" s="30"/>
      <c r="VS119" s="30"/>
      <c r="VT119" s="30"/>
      <c r="VU119" s="30"/>
      <c r="VV119" s="30"/>
      <c r="VW119" s="30"/>
      <c r="VX119" s="30"/>
      <c r="VY119" s="30"/>
      <c r="VZ119" s="30"/>
      <c r="WA119" s="30"/>
      <c r="WB119" s="30"/>
      <c r="WC119" s="30"/>
      <c r="WD119" s="30"/>
      <c r="WE119" s="30"/>
      <c r="WF119" s="30"/>
      <c r="WG119" s="30"/>
      <c r="WH119" s="30"/>
      <c r="WI119" s="30"/>
      <c r="WJ119" s="30"/>
      <c r="WK119" s="30"/>
      <c r="WL119" s="30"/>
      <c r="WM119" s="30"/>
      <c r="WN119" s="30"/>
      <c r="WO119" s="30"/>
      <c r="WP119" s="30"/>
      <c r="WQ119" s="30"/>
      <c r="WR119" s="30"/>
      <c r="WS119" s="30"/>
      <c r="WT119" s="30"/>
      <c r="WU119" s="30"/>
      <c r="WV119" s="30"/>
      <c r="WW119" s="30"/>
      <c r="WX119" s="30"/>
      <c r="WY119" s="30"/>
      <c r="WZ119" s="30"/>
      <c r="XA119" s="30"/>
      <c r="XB119" s="30"/>
      <c r="XC119" s="30"/>
      <c r="XD119" s="30"/>
      <c r="XE119" s="30"/>
      <c r="XF119" s="30"/>
      <c r="XG119" s="30"/>
      <c r="XH119" s="30"/>
      <c r="XI119" s="30"/>
      <c r="XJ119" s="30"/>
      <c r="XK119" s="30"/>
      <c r="XL119" s="30"/>
      <c r="XM119" s="30"/>
      <c r="XN119" s="30"/>
      <c r="XO119" s="30"/>
      <c r="XP119" s="30"/>
      <c r="XQ119" s="30"/>
      <c r="XR119" s="30"/>
      <c r="XS119" s="30"/>
      <c r="XT119" s="30"/>
      <c r="XU119" s="30"/>
      <c r="XV119" s="30"/>
      <c r="XW119" s="30"/>
      <c r="XX119" s="30"/>
    </row>
    <row r="120" spans="1:696" ht="14.4" thickBot="1" x14ac:dyDescent="0.3">
      <c r="A120" s="7"/>
      <c r="D120" s="6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3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3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3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3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3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3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3"/>
      <c r="EV120" s="22"/>
      <c r="EW120" s="22"/>
      <c r="EX120" s="22"/>
      <c r="EY120" s="22"/>
      <c r="EZ120" s="23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3"/>
      <c r="GT120" s="22"/>
      <c r="GU120" s="22"/>
      <c r="GV120" s="22"/>
      <c r="GW120" s="22"/>
      <c r="GX120" s="22"/>
      <c r="GY120" s="23"/>
      <c r="GZ120" s="22"/>
      <c r="HA120" s="22"/>
      <c r="HB120" s="22"/>
      <c r="HC120" s="22"/>
      <c r="HD120" s="23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3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3"/>
      <c r="IU120" s="22"/>
      <c r="IV120" s="22"/>
      <c r="IW120" s="22"/>
      <c r="IX120" s="22"/>
      <c r="IY120" s="22"/>
      <c r="IZ120" s="22"/>
      <c r="JA120" s="22"/>
      <c r="JB120" s="22"/>
      <c r="JC120" s="23"/>
      <c r="JD120" s="22"/>
      <c r="JE120" s="22"/>
      <c r="JF120" s="22"/>
      <c r="JG120" s="22"/>
      <c r="JH120" s="22"/>
      <c r="JI120" s="22"/>
      <c r="JJ120" s="22"/>
      <c r="JK120" s="23"/>
      <c r="JL120" s="22"/>
      <c r="JM120" s="22"/>
      <c r="JN120" s="22"/>
      <c r="JO120" s="22"/>
      <c r="JP120" s="22"/>
      <c r="JQ120" s="22"/>
      <c r="JR120" s="22"/>
      <c r="JS120" s="22"/>
      <c r="JT120" s="23"/>
      <c r="JU120" s="22"/>
      <c r="JV120" s="22"/>
      <c r="JW120" s="22"/>
      <c r="JX120" s="22"/>
      <c r="JY120" s="22"/>
      <c r="JZ120" s="22"/>
      <c r="KA120" s="25"/>
      <c r="KB120" s="22"/>
      <c r="KC120" s="22"/>
      <c r="KD120" s="22"/>
      <c r="KE120" s="22"/>
      <c r="KF120" s="23"/>
      <c r="KG120" s="22"/>
      <c r="KH120" s="22"/>
      <c r="KI120" s="22"/>
      <c r="KJ120" s="22"/>
      <c r="KK120" s="22"/>
      <c r="KL120" s="22"/>
      <c r="KM120" s="22"/>
      <c r="KN120" s="22"/>
      <c r="KO120" s="22"/>
      <c r="KP120" s="22"/>
      <c r="KQ120" s="22"/>
      <c r="KR120" s="22"/>
      <c r="KS120" s="22"/>
      <c r="KT120" s="22"/>
      <c r="KU120" s="22"/>
      <c r="KV120" s="22"/>
      <c r="KW120" s="22"/>
      <c r="KX120" s="22"/>
      <c r="KY120" s="22"/>
      <c r="KZ120" s="22"/>
      <c r="LA120" s="22"/>
      <c r="LB120" s="22"/>
      <c r="LC120" s="22"/>
      <c r="LD120" s="23"/>
      <c r="LE120" s="22"/>
      <c r="LF120" s="22"/>
      <c r="LG120" s="22"/>
      <c r="LH120" s="22"/>
      <c r="LI120" s="22"/>
      <c r="LJ120" s="22"/>
      <c r="LK120" s="22"/>
      <c r="LL120" s="22"/>
      <c r="LM120" s="22"/>
      <c r="LN120" s="23"/>
      <c r="LO120" s="22"/>
      <c r="LP120" s="22"/>
      <c r="LQ120" s="22"/>
      <c r="LR120" s="22"/>
      <c r="LS120" s="22"/>
      <c r="LT120" s="22"/>
      <c r="LU120" s="22"/>
      <c r="LV120" s="22"/>
      <c r="LW120" s="22"/>
      <c r="LX120" s="22"/>
      <c r="LY120" s="22"/>
      <c r="LZ120" s="22"/>
      <c r="MA120" s="22"/>
      <c r="MB120" s="22"/>
      <c r="MC120" s="22"/>
      <c r="MD120" s="22"/>
      <c r="ME120" s="22"/>
      <c r="MF120" s="22"/>
      <c r="MG120" s="22"/>
      <c r="MH120" s="22"/>
      <c r="MI120" s="22"/>
      <c r="MJ120" s="22"/>
      <c r="MK120" s="25"/>
      <c r="ML120" s="25"/>
      <c r="MM120" s="22"/>
      <c r="MN120" s="25"/>
      <c r="MO120" s="23"/>
      <c r="MP120" s="23"/>
      <c r="MQ120" s="23"/>
      <c r="MR120" s="23"/>
      <c r="MS120" s="23"/>
      <c r="MT120" s="26"/>
      <c r="MU120" s="22"/>
      <c r="MV120" s="22"/>
      <c r="MW120" s="22"/>
      <c r="MX120" s="22"/>
      <c r="MY120" s="22"/>
      <c r="MZ120" s="22"/>
      <c r="NA120" s="22"/>
      <c r="NB120" s="22"/>
      <c r="NC120" s="22"/>
      <c r="ND120" s="22"/>
      <c r="NE120" s="22"/>
      <c r="NF120" s="22"/>
      <c r="NG120" s="22"/>
      <c r="NH120" s="22"/>
      <c r="NI120" s="22"/>
      <c r="NJ120" s="22"/>
      <c r="NK120" s="22"/>
      <c r="NL120" s="22"/>
      <c r="NM120" s="22"/>
      <c r="NN120" s="22"/>
      <c r="NO120" s="22"/>
      <c r="NP120" s="22"/>
      <c r="NQ120" s="22"/>
      <c r="NR120" s="22"/>
      <c r="NS120" s="22"/>
      <c r="NT120" s="22"/>
      <c r="NU120" s="22"/>
      <c r="NV120" s="22"/>
      <c r="NW120" s="22"/>
      <c r="NX120" s="22"/>
      <c r="NY120" s="22"/>
      <c r="NZ120" s="22"/>
      <c r="OA120" s="22"/>
      <c r="OB120" s="22"/>
      <c r="OC120" s="22"/>
      <c r="OD120" s="22"/>
      <c r="OE120" s="22"/>
      <c r="OF120" s="22"/>
      <c r="OG120" s="22"/>
      <c r="OH120" s="22"/>
      <c r="OI120" s="22"/>
      <c r="OJ120" s="22"/>
      <c r="OK120" s="22"/>
      <c r="OL120" s="22"/>
      <c r="OM120" s="22"/>
      <c r="ON120" s="22"/>
      <c r="OO120" s="22"/>
      <c r="OP120" s="22"/>
      <c r="OQ120" s="22"/>
      <c r="OR120" s="22"/>
      <c r="OS120" s="22"/>
      <c r="OT120" s="22"/>
      <c r="OU120" s="22"/>
      <c r="OV120" s="22"/>
      <c r="OW120" s="22"/>
      <c r="OX120" s="22"/>
      <c r="OY120" s="22"/>
      <c r="OZ120" s="22"/>
      <c r="PA120" s="22"/>
      <c r="PB120" s="22"/>
      <c r="PC120" s="22"/>
      <c r="PD120" s="22"/>
      <c r="PE120" s="22"/>
      <c r="PF120" s="22"/>
      <c r="PG120" s="22"/>
      <c r="PH120" s="22"/>
      <c r="PI120" s="22"/>
      <c r="PJ120" s="22"/>
      <c r="PK120" s="22"/>
      <c r="PL120" s="22"/>
      <c r="PM120" s="22"/>
      <c r="PN120" s="22"/>
      <c r="PO120" s="22"/>
      <c r="PP120" s="22"/>
      <c r="PQ120" s="22"/>
      <c r="PR120" s="22"/>
      <c r="PS120" s="22"/>
      <c r="PT120" s="22"/>
      <c r="PU120" s="22"/>
      <c r="PV120" s="22"/>
      <c r="PW120" s="22"/>
      <c r="PX120" s="22"/>
      <c r="PY120" s="22"/>
      <c r="PZ120" s="22"/>
      <c r="QA120" s="22"/>
      <c r="QB120" s="22"/>
      <c r="QC120" s="22"/>
      <c r="QD120" s="22"/>
      <c r="QE120" s="22"/>
      <c r="QF120" s="22"/>
      <c r="QG120" s="22"/>
      <c r="QH120" s="22"/>
      <c r="QI120" s="22"/>
      <c r="QJ120" s="22"/>
      <c r="QK120" s="22"/>
      <c r="QL120" s="22"/>
      <c r="QM120" s="22"/>
      <c r="QN120" s="22"/>
      <c r="QO120" s="22"/>
      <c r="QP120" s="22"/>
      <c r="QQ120" s="22"/>
      <c r="QR120" s="22"/>
      <c r="QS120" s="22"/>
      <c r="QT120" s="22"/>
      <c r="QU120" s="22"/>
      <c r="QV120" s="22"/>
      <c r="QW120" s="22"/>
      <c r="QX120" s="22"/>
      <c r="QY120" s="22"/>
      <c r="QZ120" s="22"/>
      <c r="RA120" s="22"/>
      <c r="RB120" s="22"/>
      <c r="RC120" s="22"/>
      <c r="RD120" s="22"/>
      <c r="RE120" s="22"/>
      <c r="RF120" s="22"/>
      <c r="RG120" s="22"/>
      <c r="RH120" s="22"/>
      <c r="RI120" s="22"/>
      <c r="RJ120" s="22"/>
      <c r="RK120" s="22"/>
      <c r="RL120" s="22"/>
      <c r="RM120" s="22"/>
      <c r="RN120" s="22"/>
      <c r="RO120" s="22"/>
      <c r="RP120" s="22"/>
      <c r="RQ120" s="22"/>
      <c r="RR120" s="22"/>
      <c r="RS120" s="22"/>
      <c r="RT120" s="22"/>
      <c r="RU120" s="22"/>
      <c r="RV120" s="22"/>
      <c r="RW120" s="22"/>
      <c r="RX120" s="22"/>
      <c r="RY120" s="22"/>
      <c r="RZ120" s="22"/>
      <c r="SA120" s="22"/>
      <c r="SB120" s="22"/>
      <c r="SC120" s="22"/>
      <c r="SD120" s="22"/>
      <c r="SE120" s="22"/>
      <c r="SF120" s="22"/>
      <c r="SG120" s="22"/>
      <c r="SH120" s="22"/>
      <c r="SI120" s="22"/>
      <c r="SJ120" s="22"/>
      <c r="SK120" s="22"/>
      <c r="SL120" s="22"/>
      <c r="SM120" s="22"/>
      <c r="SN120" s="29"/>
      <c r="SO120" s="29"/>
      <c r="SP120" s="5"/>
      <c r="SQ120" s="5"/>
      <c r="SR120" s="5"/>
      <c r="SS120" s="29"/>
      <c r="ST120" s="5"/>
      <c r="SU120" s="5"/>
      <c r="SV120" s="5"/>
      <c r="SW120" s="29"/>
      <c r="SX120" s="5"/>
      <c r="SY120" s="5"/>
      <c r="SZ120" s="5"/>
      <c r="TA120" s="29"/>
      <c r="TB120" s="5"/>
      <c r="TC120" s="5"/>
      <c r="TD120" s="5"/>
      <c r="TE120" s="29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29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30"/>
      <c r="VQ120" s="30"/>
      <c r="VR120" s="30"/>
      <c r="VS120" s="30"/>
      <c r="VT120" s="30"/>
      <c r="VU120" s="30"/>
      <c r="VV120" s="30"/>
      <c r="VW120" s="30"/>
      <c r="VX120" s="30"/>
      <c r="VY120" s="30"/>
      <c r="VZ120" s="30"/>
      <c r="WA120" s="30"/>
      <c r="WB120" s="30"/>
      <c r="WC120" s="30"/>
      <c r="WD120" s="30"/>
      <c r="WE120" s="30"/>
      <c r="WF120" s="30"/>
      <c r="WG120" s="30"/>
      <c r="WH120" s="30"/>
      <c r="WI120" s="30"/>
      <c r="WJ120" s="30"/>
      <c r="WK120" s="30"/>
      <c r="WL120" s="30"/>
      <c r="WM120" s="30"/>
      <c r="WN120" s="30"/>
      <c r="WO120" s="30"/>
      <c r="WP120" s="30"/>
      <c r="WQ120" s="30"/>
      <c r="WR120" s="30"/>
      <c r="WS120" s="30"/>
      <c r="WT120" s="30"/>
      <c r="WU120" s="30"/>
      <c r="WV120" s="30"/>
      <c r="WW120" s="30"/>
      <c r="WX120" s="30"/>
      <c r="WY120" s="30"/>
      <c r="WZ120" s="30"/>
      <c r="XA120" s="30"/>
      <c r="XB120" s="30"/>
      <c r="XC120" s="30"/>
      <c r="XD120" s="30"/>
      <c r="XE120" s="30"/>
      <c r="XF120" s="30"/>
      <c r="XG120" s="30"/>
      <c r="XH120" s="30"/>
      <c r="XI120" s="30"/>
      <c r="XJ120" s="30"/>
      <c r="XK120" s="30"/>
      <c r="XL120" s="30"/>
      <c r="XM120" s="30"/>
      <c r="XN120" s="30"/>
      <c r="XO120" s="30"/>
      <c r="XP120" s="30"/>
      <c r="XQ120" s="30"/>
      <c r="XR120" s="30"/>
      <c r="XS120" s="30"/>
      <c r="XT120" s="30"/>
      <c r="XU120" s="30"/>
      <c r="XV120" s="30"/>
      <c r="XW120" s="30"/>
      <c r="XX120" s="30"/>
    </row>
    <row r="121" spans="1:696" ht="14.4" thickBot="1" x14ac:dyDescent="0.3">
      <c r="A121" s="7"/>
      <c r="D121" s="6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3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3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3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3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3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3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3"/>
      <c r="EV121" s="22"/>
      <c r="EW121" s="22"/>
      <c r="EX121" s="22"/>
      <c r="EY121" s="22"/>
      <c r="EZ121" s="23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3"/>
      <c r="GT121" s="22"/>
      <c r="GU121" s="22"/>
      <c r="GV121" s="22"/>
      <c r="GW121" s="22"/>
      <c r="GX121" s="22"/>
      <c r="GY121" s="23"/>
      <c r="GZ121" s="22"/>
      <c r="HA121" s="22"/>
      <c r="HB121" s="22"/>
      <c r="HC121" s="22"/>
      <c r="HD121" s="23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3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3"/>
      <c r="IU121" s="22"/>
      <c r="IV121" s="22"/>
      <c r="IW121" s="22"/>
      <c r="IX121" s="22"/>
      <c r="IY121" s="22"/>
      <c r="IZ121" s="22"/>
      <c r="JA121" s="22"/>
      <c r="JB121" s="22"/>
      <c r="JC121" s="23"/>
      <c r="JD121" s="22"/>
      <c r="JE121" s="22"/>
      <c r="JF121" s="22"/>
      <c r="JG121" s="22"/>
      <c r="JH121" s="22"/>
      <c r="JI121" s="22"/>
      <c r="JJ121" s="22"/>
      <c r="JK121" s="23"/>
      <c r="JL121" s="22"/>
      <c r="JM121" s="22"/>
      <c r="JN121" s="22"/>
      <c r="JO121" s="22"/>
      <c r="JP121" s="22"/>
      <c r="JQ121" s="22"/>
      <c r="JR121" s="22"/>
      <c r="JS121" s="22"/>
      <c r="JT121" s="23"/>
      <c r="JU121" s="22"/>
      <c r="JV121" s="22"/>
      <c r="JW121" s="22"/>
      <c r="JX121" s="22"/>
      <c r="JY121" s="22"/>
      <c r="JZ121" s="22"/>
      <c r="KA121" s="25"/>
      <c r="KB121" s="22"/>
      <c r="KC121" s="22"/>
      <c r="KD121" s="22"/>
      <c r="KE121" s="22"/>
      <c r="KF121" s="23"/>
      <c r="KG121" s="22"/>
      <c r="KH121" s="22"/>
      <c r="KI121" s="22"/>
      <c r="KJ121" s="22"/>
      <c r="KK121" s="22"/>
      <c r="KL121" s="22"/>
      <c r="KM121" s="22"/>
      <c r="KN121" s="22"/>
      <c r="KO121" s="22"/>
      <c r="KP121" s="22"/>
      <c r="KQ121" s="22"/>
      <c r="KR121" s="22"/>
      <c r="KS121" s="22"/>
      <c r="KT121" s="22"/>
      <c r="KU121" s="22"/>
      <c r="KV121" s="22"/>
      <c r="KW121" s="22"/>
      <c r="KX121" s="22"/>
      <c r="KY121" s="22"/>
      <c r="KZ121" s="22"/>
      <c r="LA121" s="22"/>
      <c r="LB121" s="22"/>
      <c r="LC121" s="22"/>
      <c r="LD121" s="23"/>
      <c r="LE121" s="22"/>
      <c r="LF121" s="22"/>
      <c r="LG121" s="22"/>
      <c r="LH121" s="22"/>
      <c r="LI121" s="22"/>
      <c r="LJ121" s="22"/>
      <c r="LK121" s="22"/>
      <c r="LL121" s="22"/>
      <c r="LM121" s="22"/>
      <c r="LN121" s="23"/>
      <c r="LO121" s="22"/>
      <c r="LP121" s="22"/>
      <c r="LQ121" s="22"/>
      <c r="LR121" s="22"/>
      <c r="LS121" s="22"/>
      <c r="LT121" s="22"/>
      <c r="LU121" s="22"/>
      <c r="LV121" s="22"/>
      <c r="LW121" s="22"/>
      <c r="LX121" s="22"/>
      <c r="LY121" s="22"/>
      <c r="LZ121" s="22"/>
      <c r="MA121" s="22"/>
      <c r="MB121" s="22"/>
      <c r="MC121" s="22"/>
      <c r="MD121" s="22"/>
      <c r="ME121" s="22"/>
      <c r="MF121" s="22"/>
      <c r="MG121" s="22"/>
      <c r="MH121" s="22"/>
      <c r="MI121" s="22"/>
      <c r="MJ121" s="22"/>
      <c r="MK121" s="25"/>
      <c r="ML121" s="25"/>
      <c r="MM121" s="22"/>
      <c r="MN121" s="25"/>
      <c r="MO121" s="23"/>
      <c r="MP121" s="23"/>
      <c r="MQ121" s="23"/>
      <c r="MR121" s="23"/>
      <c r="MS121" s="23"/>
      <c r="MT121" s="26"/>
      <c r="MU121" s="22"/>
      <c r="MV121" s="22"/>
      <c r="MW121" s="22"/>
      <c r="MX121" s="22"/>
      <c r="MY121" s="22"/>
      <c r="MZ121" s="22"/>
      <c r="NA121" s="22"/>
      <c r="NB121" s="22"/>
      <c r="NC121" s="22"/>
      <c r="ND121" s="22"/>
      <c r="NE121" s="22"/>
      <c r="NF121" s="22"/>
      <c r="NG121" s="22"/>
      <c r="NH121" s="22"/>
      <c r="NI121" s="22"/>
      <c r="NJ121" s="22"/>
      <c r="NK121" s="22"/>
      <c r="NL121" s="22"/>
      <c r="NM121" s="22"/>
      <c r="NN121" s="22"/>
      <c r="NO121" s="22"/>
      <c r="NP121" s="22"/>
      <c r="NQ121" s="22"/>
      <c r="NR121" s="22"/>
      <c r="NS121" s="22"/>
      <c r="NT121" s="22"/>
      <c r="NU121" s="22"/>
      <c r="NV121" s="22"/>
      <c r="NW121" s="22"/>
      <c r="NX121" s="22"/>
      <c r="NY121" s="22"/>
      <c r="NZ121" s="22"/>
      <c r="OA121" s="22"/>
      <c r="OB121" s="22"/>
      <c r="OC121" s="22"/>
      <c r="OD121" s="22"/>
      <c r="OE121" s="22"/>
      <c r="OF121" s="22"/>
      <c r="OG121" s="22"/>
      <c r="OH121" s="22"/>
      <c r="OI121" s="22"/>
      <c r="OJ121" s="22"/>
      <c r="OK121" s="22"/>
      <c r="OL121" s="22"/>
      <c r="OM121" s="22"/>
      <c r="ON121" s="22"/>
      <c r="OO121" s="22"/>
      <c r="OP121" s="22"/>
      <c r="OQ121" s="22"/>
      <c r="OR121" s="22"/>
      <c r="OS121" s="22"/>
      <c r="OT121" s="22"/>
      <c r="OU121" s="22"/>
      <c r="OV121" s="22"/>
      <c r="OW121" s="22"/>
      <c r="OX121" s="22"/>
      <c r="OY121" s="22"/>
      <c r="OZ121" s="22"/>
      <c r="PA121" s="22"/>
      <c r="PB121" s="22"/>
      <c r="PC121" s="22"/>
      <c r="PD121" s="22"/>
      <c r="PE121" s="22"/>
      <c r="PF121" s="22"/>
      <c r="PG121" s="22"/>
      <c r="PH121" s="22"/>
      <c r="PI121" s="22"/>
      <c r="PJ121" s="22"/>
      <c r="PK121" s="22"/>
      <c r="PL121" s="22"/>
      <c r="PM121" s="22"/>
      <c r="PN121" s="22"/>
      <c r="PO121" s="22"/>
      <c r="PP121" s="22"/>
      <c r="PQ121" s="22"/>
      <c r="PR121" s="22"/>
      <c r="PS121" s="22"/>
      <c r="PT121" s="22"/>
      <c r="PU121" s="22"/>
      <c r="PV121" s="22"/>
      <c r="PW121" s="22"/>
      <c r="PX121" s="22"/>
      <c r="PY121" s="22"/>
      <c r="PZ121" s="22"/>
      <c r="QA121" s="22"/>
      <c r="QB121" s="22"/>
      <c r="QC121" s="22"/>
      <c r="QD121" s="22"/>
      <c r="QE121" s="22"/>
      <c r="QF121" s="22"/>
      <c r="QG121" s="22"/>
      <c r="QH121" s="22"/>
      <c r="QI121" s="22"/>
      <c r="QJ121" s="22"/>
      <c r="QK121" s="22"/>
      <c r="QL121" s="22"/>
      <c r="QM121" s="22"/>
      <c r="QN121" s="22"/>
      <c r="QO121" s="22"/>
      <c r="QP121" s="22"/>
      <c r="QQ121" s="22"/>
      <c r="QR121" s="22"/>
      <c r="QS121" s="22"/>
      <c r="QT121" s="22"/>
      <c r="QU121" s="22"/>
      <c r="QV121" s="22"/>
      <c r="QW121" s="22"/>
      <c r="QX121" s="22"/>
      <c r="QY121" s="22"/>
      <c r="QZ121" s="22"/>
      <c r="RA121" s="22"/>
      <c r="RB121" s="22"/>
      <c r="RC121" s="22"/>
      <c r="RD121" s="22"/>
      <c r="RE121" s="22"/>
      <c r="RF121" s="22"/>
      <c r="RG121" s="22"/>
      <c r="RH121" s="22"/>
      <c r="RI121" s="22"/>
      <c r="RJ121" s="22"/>
      <c r="RK121" s="22"/>
      <c r="RL121" s="22"/>
      <c r="RM121" s="22"/>
      <c r="RN121" s="22"/>
      <c r="RO121" s="22"/>
      <c r="RP121" s="22"/>
      <c r="RQ121" s="22"/>
      <c r="RR121" s="22"/>
      <c r="RS121" s="22"/>
      <c r="RT121" s="22"/>
      <c r="RU121" s="22"/>
      <c r="RV121" s="22"/>
      <c r="RW121" s="22"/>
      <c r="RX121" s="22"/>
      <c r="RY121" s="22"/>
      <c r="RZ121" s="22"/>
      <c r="SA121" s="22"/>
      <c r="SB121" s="22"/>
      <c r="SC121" s="22"/>
      <c r="SD121" s="22"/>
      <c r="SE121" s="22"/>
      <c r="SF121" s="22"/>
      <c r="SG121" s="22"/>
      <c r="SH121" s="22"/>
      <c r="SI121" s="22"/>
      <c r="SJ121" s="22"/>
      <c r="SK121" s="22"/>
      <c r="SL121" s="22"/>
      <c r="SM121" s="22"/>
      <c r="SN121" s="29"/>
      <c r="SO121" s="29"/>
      <c r="SP121" s="5"/>
      <c r="SQ121" s="5"/>
      <c r="SR121" s="5"/>
      <c r="SS121" s="29"/>
      <c r="ST121" s="5"/>
      <c r="SU121" s="5"/>
      <c r="SV121" s="5"/>
      <c r="SW121" s="29"/>
      <c r="SX121" s="5"/>
      <c r="SY121" s="5"/>
      <c r="SZ121" s="5"/>
      <c r="TA121" s="29"/>
      <c r="TB121" s="5"/>
      <c r="TC121" s="5"/>
      <c r="TD121" s="5"/>
      <c r="TE121" s="29"/>
      <c r="TF121" s="5"/>
      <c r="TG121" s="5"/>
      <c r="TH121" s="5"/>
      <c r="TI121" s="5"/>
      <c r="TJ121" s="5"/>
      <c r="TK121" s="5"/>
      <c r="TL121" s="5"/>
      <c r="TM121" s="5"/>
      <c r="TN121" s="5"/>
      <c r="TO121" s="5"/>
      <c r="TP121" s="5"/>
      <c r="TQ121" s="5"/>
      <c r="TR121" s="5"/>
      <c r="TS121" s="5"/>
      <c r="TT121" s="5"/>
      <c r="TU121" s="5"/>
      <c r="TV121" s="5"/>
      <c r="TW121" s="5"/>
      <c r="TX121" s="5"/>
      <c r="TY121" s="5"/>
      <c r="TZ121" s="29"/>
      <c r="UA121" s="5"/>
      <c r="UB121" s="5"/>
      <c r="UC121" s="5"/>
      <c r="UD121" s="5"/>
      <c r="UE121" s="5"/>
      <c r="UF121" s="5"/>
      <c r="UG121" s="5"/>
      <c r="UH121" s="5"/>
      <c r="UI121" s="5"/>
      <c r="UJ121" s="5"/>
      <c r="UK121" s="5"/>
      <c r="UL121" s="5"/>
      <c r="UM121" s="5"/>
      <c r="UN121" s="5"/>
      <c r="UO121" s="5"/>
      <c r="UP121" s="5"/>
      <c r="UQ121" s="5"/>
      <c r="UR121" s="5"/>
      <c r="US121" s="5"/>
      <c r="UT121" s="5"/>
      <c r="UU121" s="5"/>
      <c r="UV121" s="5"/>
      <c r="UW121" s="5"/>
      <c r="UX121" s="5"/>
      <c r="UY121" s="5"/>
      <c r="UZ121" s="5"/>
      <c r="VA121" s="5"/>
      <c r="VB121" s="5"/>
      <c r="VC121" s="5"/>
      <c r="VD121" s="5"/>
      <c r="VE121" s="5"/>
      <c r="VF121" s="5"/>
      <c r="VG121" s="5"/>
      <c r="VH121" s="5"/>
      <c r="VI121" s="5"/>
      <c r="VJ121" s="5"/>
      <c r="VK121" s="5"/>
      <c r="VL121" s="5"/>
      <c r="VM121" s="5"/>
      <c r="VN121" s="5"/>
      <c r="VO121" s="5"/>
      <c r="VP121" s="30"/>
      <c r="VQ121" s="30"/>
      <c r="VR121" s="30"/>
      <c r="VS121" s="30"/>
      <c r="VT121" s="30"/>
      <c r="VU121" s="30"/>
      <c r="VV121" s="30"/>
      <c r="VW121" s="30"/>
      <c r="VX121" s="30"/>
      <c r="VY121" s="30"/>
      <c r="VZ121" s="30"/>
      <c r="WA121" s="30"/>
      <c r="WB121" s="30"/>
      <c r="WC121" s="30"/>
      <c r="WD121" s="30"/>
      <c r="WE121" s="30"/>
      <c r="WF121" s="30"/>
      <c r="WG121" s="30"/>
      <c r="WH121" s="30"/>
      <c r="WI121" s="30"/>
      <c r="WJ121" s="30"/>
      <c r="WK121" s="30"/>
      <c r="WL121" s="30"/>
      <c r="WM121" s="30"/>
      <c r="WN121" s="30"/>
      <c r="WO121" s="30"/>
      <c r="WP121" s="30"/>
      <c r="WQ121" s="30"/>
      <c r="WR121" s="30"/>
      <c r="WS121" s="30"/>
      <c r="WT121" s="30"/>
      <c r="WU121" s="30"/>
      <c r="WV121" s="30"/>
      <c r="WW121" s="30"/>
      <c r="WX121" s="30"/>
      <c r="WY121" s="30"/>
      <c r="WZ121" s="30"/>
      <c r="XA121" s="30"/>
      <c r="XB121" s="30"/>
      <c r="XC121" s="30"/>
      <c r="XD121" s="30"/>
      <c r="XE121" s="30"/>
      <c r="XF121" s="30"/>
      <c r="XG121" s="30"/>
      <c r="XH121" s="30"/>
      <c r="XI121" s="30"/>
      <c r="XJ121" s="30"/>
      <c r="XK121" s="30"/>
      <c r="XL121" s="30"/>
      <c r="XM121" s="30"/>
      <c r="XN121" s="30"/>
      <c r="XO121" s="30"/>
      <c r="XP121" s="30"/>
      <c r="XQ121" s="30"/>
      <c r="XR121" s="30"/>
      <c r="XS121" s="30"/>
      <c r="XT121" s="30"/>
      <c r="XU121" s="30"/>
      <c r="XV121" s="30"/>
      <c r="XW121" s="30"/>
      <c r="XX121" s="30"/>
      <c r="XZ121" s="10"/>
      <c r="YD121" s="10"/>
      <c r="YR121" s="10"/>
      <c r="YT121" s="31"/>
      <c r="ZK121" s="10"/>
    </row>
    <row r="122" spans="1:696" ht="14.4" thickBot="1" x14ac:dyDescent="0.3">
      <c r="A122" s="7"/>
      <c r="D122" s="6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3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3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3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3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3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3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3"/>
      <c r="EV122" s="22"/>
      <c r="EW122" s="22"/>
      <c r="EX122" s="22"/>
      <c r="EY122" s="22"/>
      <c r="EZ122" s="23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3"/>
      <c r="GT122" s="22"/>
      <c r="GU122" s="22"/>
      <c r="GV122" s="22"/>
      <c r="GW122" s="22"/>
      <c r="GX122" s="22"/>
      <c r="GY122" s="23"/>
      <c r="GZ122" s="22"/>
      <c r="HA122" s="22"/>
      <c r="HB122" s="22"/>
      <c r="HC122" s="22"/>
      <c r="HD122" s="23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3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3"/>
      <c r="IU122" s="22"/>
      <c r="IV122" s="22"/>
      <c r="IW122" s="22"/>
      <c r="IX122" s="22"/>
      <c r="IY122" s="22"/>
      <c r="IZ122" s="22"/>
      <c r="JA122" s="22"/>
      <c r="JB122" s="22"/>
      <c r="JC122" s="23"/>
      <c r="JD122" s="22"/>
      <c r="JE122" s="22"/>
      <c r="JF122" s="22"/>
      <c r="JG122" s="22"/>
      <c r="JH122" s="22"/>
      <c r="JI122" s="22"/>
      <c r="JJ122" s="22"/>
      <c r="JK122" s="23"/>
      <c r="JL122" s="22"/>
      <c r="JM122" s="22"/>
      <c r="JN122" s="22"/>
      <c r="JO122" s="22"/>
      <c r="JP122" s="22"/>
      <c r="JQ122" s="22"/>
      <c r="JR122" s="22"/>
      <c r="JS122" s="22"/>
      <c r="JT122" s="23"/>
      <c r="JU122" s="22"/>
      <c r="JV122" s="22"/>
      <c r="JW122" s="22"/>
      <c r="JX122" s="22"/>
      <c r="JY122" s="22"/>
      <c r="JZ122" s="22"/>
      <c r="KA122" s="25"/>
      <c r="KB122" s="22"/>
      <c r="KC122" s="22"/>
      <c r="KD122" s="22"/>
      <c r="KE122" s="22"/>
      <c r="KF122" s="23"/>
      <c r="KG122" s="22"/>
      <c r="KH122" s="22"/>
      <c r="KI122" s="22"/>
      <c r="KJ122" s="22"/>
      <c r="KK122" s="22"/>
      <c r="KL122" s="22"/>
      <c r="KM122" s="22"/>
      <c r="KN122" s="22"/>
      <c r="KO122" s="22"/>
      <c r="KP122" s="22"/>
      <c r="KQ122" s="22"/>
      <c r="KR122" s="22"/>
      <c r="KS122" s="22"/>
      <c r="KT122" s="22"/>
      <c r="KU122" s="22"/>
      <c r="KV122" s="22"/>
      <c r="KW122" s="22"/>
      <c r="KX122" s="22"/>
      <c r="KY122" s="22"/>
      <c r="KZ122" s="22"/>
      <c r="LA122" s="22"/>
      <c r="LB122" s="22"/>
      <c r="LC122" s="22"/>
      <c r="LD122" s="23"/>
      <c r="LE122" s="22"/>
      <c r="LF122" s="22"/>
      <c r="LG122" s="22"/>
      <c r="LH122" s="22"/>
      <c r="LI122" s="22"/>
      <c r="LJ122" s="22"/>
      <c r="LK122" s="22"/>
      <c r="LL122" s="22"/>
      <c r="LM122" s="22"/>
      <c r="LN122" s="23"/>
      <c r="LO122" s="22"/>
      <c r="LP122" s="22"/>
      <c r="LQ122" s="22"/>
      <c r="LR122" s="22"/>
      <c r="LS122" s="22"/>
      <c r="LT122" s="22"/>
      <c r="LU122" s="22"/>
      <c r="LV122" s="22"/>
      <c r="LW122" s="22"/>
      <c r="LX122" s="22"/>
      <c r="LY122" s="22"/>
      <c r="LZ122" s="22"/>
      <c r="MA122" s="22"/>
      <c r="MB122" s="22"/>
      <c r="MC122" s="22"/>
      <c r="MD122" s="22"/>
      <c r="ME122" s="22"/>
      <c r="MF122" s="22"/>
      <c r="MG122" s="22"/>
      <c r="MH122" s="22"/>
      <c r="MI122" s="22"/>
      <c r="MJ122" s="22"/>
      <c r="MK122" s="25"/>
      <c r="ML122" s="25"/>
      <c r="MM122" s="22"/>
      <c r="MN122" s="25"/>
      <c r="MO122" s="23"/>
      <c r="MP122" s="23"/>
      <c r="MQ122" s="23"/>
      <c r="MR122" s="23"/>
      <c r="MS122" s="23"/>
      <c r="MT122" s="26"/>
      <c r="MU122" s="22"/>
      <c r="MV122" s="22"/>
      <c r="MW122" s="22"/>
      <c r="MX122" s="22"/>
      <c r="MY122" s="22"/>
      <c r="MZ122" s="22"/>
      <c r="NA122" s="22"/>
      <c r="NB122" s="22"/>
      <c r="NC122" s="22"/>
      <c r="ND122" s="22"/>
      <c r="NE122" s="22"/>
      <c r="NF122" s="22"/>
      <c r="NG122" s="22"/>
      <c r="NH122" s="22"/>
      <c r="NI122" s="22"/>
      <c r="NJ122" s="22"/>
      <c r="NK122" s="22"/>
      <c r="NL122" s="22"/>
      <c r="NM122" s="22"/>
      <c r="NN122" s="22"/>
      <c r="NO122" s="22"/>
      <c r="NP122" s="22"/>
      <c r="NQ122" s="22"/>
      <c r="NR122" s="22"/>
      <c r="NS122" s="22"/>
      <c r="NT122" s="22"/>
      <c r="NU122" s="22"/>
      <c r="NV122" s="22"/>
      <c r="NW122" s="22"/>
      <c r="NX122" s="22"/>
      <c r="NY122" s="22"/>
      <c r="NZ122" s="22"/>
      <c r="OA122" s="22"/>
      <c r="OB122" s="22"/>
      <c r="OC122" s="22"/>
      <c r="OD122" s="22"/>
      <c r="OE122" s="22"/>
      <c r="OF122" s="22"/>
      <c r="OG122" s="22"/>
      <c r="OH122" s="22"/>
      <c r="OI122" s="22"/>
      <c r="OJ122" s="22"/>
      <c r="OK122" s="22"/>
      <c r="OL122" s="22"/>
      <c r="OM122" s="22"/>
      <c r="ON122" s="22"/>
      <c r="OO122" s="22"/>
      <c r="OP122" s="22"/>
      <c r="OQ122" s="22"/>
      <c r="OR122" s="22"/>
      <c r="OS122" s="22"/>
      <c r="OT122" s="22"/>
      <c r="OU122" s="22"/>
      <c r="OV122" s="22"/>
      <c r="OW122" s="22"/>
      <c r="OX122" s="22"/>
      <c r="OY122" s="22"/>
      <c r="OZ122" s="22"/>
      <c r="PA122" s="22"/>
      <c r="PB122" s="22"/>
      <c r="PC122" s="22"/>
      <c r="PD122" s="22"/>
      <c r="PE122" s="22"/>
      <c r="PF122" s="22"/>
      <c r="PG122" s="22"/>
      <c r="PH122" s="22"/>
      <c r="PI122" s="22"/>
      <c r="PJ122" s="22"/>
      <c r="PK122" s="22"/>
      <c r="PL122" s="22"/>
      <c r="PM122" s="22"/>
      <c r="PN122" s="22"/>
      <c r="PO122" s="22"/>
      <c r="PP122" s="22"/>
      <c r="PQ122" s="22"/>
      <c r="PR122" s="22"/>
      <c r="PS122" s="22"/>
      <c r="PT122" s="22"/>
      <c r="PU122" s="22"/>
      <c r="PV122" s="22"/>
      <c r="PW122" s="22"/>
      <c r="PX122" s="22"/>
      <c r="PY122" s="22"/>
      <c r="PZ122" s="22"/>
      <c r="QA122" s="22"/>
      <c r="QB122" s="22"/>
      <c r="QC122" s="22"/>
      <c r="QD122" s="22"/>
      <c r="QE122" s="22"/>
      <c r="QF122" s="22"/>
      <c r="QG122" s="22"/>
      <c r="QH122" s="22"/>
      <c r="QI122" s="22"/>
      <c r="QJ122" s="22"/>
      <c r="QK122" s="22"/>
      <c r="QL122" s="22"/>
      <c r="QM122" s="22"/>
      <c r="QN122" s="22"/>
      <c r="QO122" s="22"/>
      <c r="QP122" s="22"/>
      <c r="QQ122" s="22"/>
      <c r="QR122" s="22"/>
      <c r="QS122" s="22"/>
      <c r="QT122" s="22"/>
      <c r="QU122" s="22"/>
      <c r="QV122" s="22"/>
      <c r="QW122" s="22"/>
      <c r="QX122" s="22"/>
      <c r="QY122" s="22"/>
      <c r="QZ122" s="22"/>
      <c r="RA122" s="22"/>
      <c r="RB122" s="22"/>
      <c r="RC122" s="22"/>
      <c r="RD122" s="22"/>
      <c r="RE122" s="22"/>
      <c r="RF122" s="22"/>
      <c r="RG122" s="22"/>
      <c r="RH122" s="22"/>
      <c r="RI122" s="22"/>
      <c r="RJ122" s="22"/>
      <c r="RK122" s="22"/>
      <c r="RL122" s="22"/>
      <c r="RM122" s="22"/>
      <c r="RN122" s="22"/>
      <c r="RO122" s="22"/>
      <c r="RP122" s="22"/>
      <c r="RQ122" s="22"/>
      <c r="RR122" s="22"/>
      <c r="RS122" s="22"/>
      <c r="RT122" s="22"/>
      <c r="RU122" s="22"/>
      <c r="RV122" s="22"/>
      <c r="RW122" s="22"/>
      <c r="RX122" s="22"/>
      <c r="RY122" s="22"/>
      <c r="RZ122" s="22"/>
      <c r="SA122" s="22"/>
      <c r="SB122" s="22"/>
      <c r="SC122" s="22"/>
      <c r="SD122" s="22"/>
      <c r="SE122" s="22"/>
      <c r="SF122" s="22"/>
      <c r="SG122" s="22"/>
      <c r="SH122" s="22"/>
      <c r="SI122" s="22"/>
      <c r="SJ122" s="22"/>
      <c r="SK122" s="22"/>
      <c r="SL122" s="22"/>
      <c r="SM122" s="22"/>
      <c r="SN122" s="29"/>
      <c r="SO122" s="29"/>
      <c r="SP122" s="5"/>
      <c r="SQ122" s="5"/>
      <c r="SR122" s="5"/>
      <c r="SS122" s="29"/>
      <c r="ST122" s="5"/>
      <c r="SU122" s="5"/>
      <c r="SV122" s="5"/>
      <c r="SW122" s="29"/>
      <c r="SX122" s="5"/>
      <c r="SY122" s="5"/>
      <c r="SZ122" s="5"/>
      <c r="TA122" s="29"/>
      <c r="TB122" s="5"/>
      <c r="TC122" s="5"/>
      <c r="TD122" s="5"/>
      <c r="TE122" s="29"/>
      <c r="TF122" s="5"/>
      <c r="TG122" s="5"/>
      <c r="TH122" s="5"/>
      <c r="TI122" s="5"/>
      <c r="TJ122" s="5"/>
      <c r="TK122" s="5"/>
      <c r="TL122" s="5"/>
      <c r="TM122" s="5"/>
      <c r="TN122" s="5"/>
      <c r="TO122" s="5"/>
      <c r="TP122" s="5"/>
      <c r="TQ122" s="5"/>
      <c r="TR122" s="5"/>
      <c r="TS122" s="5"/>
      <c r="TT122" s="5"/>
      <c r="TU122" s="5"/>
      <c r="TV122" s="5"/>
      <c r="TW122" s="5"/>
      <c r="TX122" s="5"/>
      <c r="TY122" s="5"/>
      <c r="TZ122" s="29"/>
      <c r="UA122" s="5"/>
      <c r="UB122" s="5"/>
      <c r="UC122" s="5"/>
      <c r="UD122" s="5"/>
      <c r="UE122" s="5"/>
      <c r="UF122" s="5"/>
      <c r="UG122" s="5"/>
      <c r="UH122" s="5"/>
      <c r="UI122" s="5"/>
      <c r="UJ122" s="5"/>
      <c r="UK122" s="5"/>
      <c r="UL122" s="5"/>
      <c r="UM122" s="5"/>
      <c r="UN122" s="5"/>
      <c r="UO122" s="5"/>
      <c r="UP122" s="5"/>
      <c r="UQ122" s="5"/>
      <c r="UR122" s="5"/>
      <c r="US122" s="5"/>
      <c r="UT122" s="5"/>
      <c r="UU122" s="5"/>
      <c r="UV122" s="5"/>
      <c r="UW122" s="5"/>
      <c r="UX122" s="5"/>
      <c r="UY122" s="5"/>
      <c r="UZ122" s="5"/>
      <c r="VA122" s="5"/>
      <c r="VB122" s="5"/>
      <c r="VC122" s="5"/>
      <c r="VD122" s="5"/>
      <c r="VE122" s="5"/>
      <c r="VF122" s="5"/>
      <c r="VG122" s="5"/>
      <c r="VH122" s="5"/>
      <c r="VI122" s="5"/>
      <c r="VJ122" s="5"/>
      <c r="VK122" s="5"/>
      <c r="VL122" s="5"/>
      <c r="VM122" s="5"/>
      <c r="VN122" s="5"/>
      <c r="VO122" s="5"/>
      <c r="VP122" s="30"/>
      <c r="VQ122" s="30"/>
      <c r="VR122" s="30"/>
      <c r="VS122" s="30"/>
      <c r="VT122" s="30"/>
      <c r="VU122" s="30"/>
      <c r="VV122" s="30"/>
      <c r="VW122" s="30"/>
      <c r="VX122" s="30"/>
      <c r="VY122" s="30"/>
      <c r="VZ122" s="30"/>
      <c r="WA122" s="30"/>
      <c r="WB122" s="30"/>
      <c r="WC122" s="30"/>
      <c r="WD122" s="30"/>
      <c r="WE122" s="30"/>
      <c r="WF122" s="30"/>
      <c r="WG122" s="30"/>
      <c r="WH122" s="30"/>
      <c r="WI122" s="30"/>
      <c r="WJ122" s="30"/>
      <c r="WK122" s="30"/>
      <c r="WL122" s="30"/>
      <c r="WM122" s="30"/>
      <c r="WN122" s="30"/>
      <c r="WO122" s="30"/>
      <c r="WP122" s="30"/>
      <c r="WQ122" s="30"/>
      <c r="WR122" s="30"/>
      <c r="WS122" s="30"/>
      <c r="WT122" s="30"/>
      <c r="WU122" s="30"/>
      <c r="WV122" s="30"/>
      <c r="WW122" s="30"/>
      <c r="WX122" s="30"/>
      <c r="WY122" s="30"/>
      <c r="WZ122" s="30"/>
      <c r="XA122" s="30"/>
      <c r="XB122" s="30"/>
      <c r="XC122" s="30"/>
      <c r="XD122" s="30"/>
      <c r="XE122" s="30"/>
      <c r="XF122" s="30"/>
      <c r="XG122" s="30"/>
      <c r="XH122" s="30"/>
      <c r="XI122" s="30"/>
      <c r="XJ122" s="30"/>
      <c r="XK122" s="30"/>
      <c r="XL122" s="30"/>
      <c r="XM122" s="30"/>
      <c r="XN122" s="30"/>
      <c r="XO122" s="30"/>
      <c r="XP122" s="30"/>
      <c r="XQ122" s="30"/>
      <c r="XR122" s="30"/>
      <c r="XS122" s="30"/>
      <c r="XT122" s="30"/>
      <c r="XU122" s="30"/>
      <c r="XV122" s="30"/>
      <c r="XW122" s="30"/>
      <c r="XX122" s="30"/>
      <c r="XZ122" s="10"/>
      <c r="YD122" s="10"/>
      <c r="YR122" s="10"/>
      <c r="YT122" s="31"/>
      <c r="ZK122" s="10"/>
    </row>
    <row r="123" spans="1:696" ht="14.4" thickBot="1" x14ac:dyDescent="0.3">
      <c r="A123" s="7"/>
      <c r="D123" s="6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3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3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3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3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3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3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3"/>
      <c r="EV123" s="22"/>
      <c r="EW123" s="22"/>
      <c r="EX123" s="22"/>
      <c r="EY123" s="22"/>
      <c r="EZ123" s="23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3"/>
      <c r="GT123" s="22"/>
      <c r="GU123" s="22"/>
      <c r="GV123" s="22"/>
      <c r="GW123" s="22"/>
      <c r="GX123" s="22"/>
      <c r="GY123" s="23"/>
      <c r="GZ123" s="22"/>
      <c r="HA123" s="22"/>
      <c r="HB123" s="22"/>
      <c r="HC123" s="22"/>
      <c r="HD123" s="23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3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3"/>
      <c r="IU123" s="22"/>
      <c r="IV123" s="22"/>
      <c r="IW123" s="22"/>
      <c r="IX123" s="22"/>
      <c r="IY123" s="22"/>
      <c r="IZ123" s="22"/>
      <c r="JA123" s="22"/>
      <c r="JB123" s="22"/>
      <c r="JC123" s="23"/>
      <c r="JD123" s="22"/>
      <c r="JE123" s="22"/>
      <c r="JF123" s="22"/>
      <c r="JG123" s="22"/>
      <c r="JH123" s="22"/>
      <c r="JI123" s="22"/>
      <c r="JJ123" s="22"/>
      <c r="JK123" s="23"/>
      <c r="JL123" s="22"/>
      <c r="JM123" s="22"/>
      <c r="JN123" s="22"/>
      <c r="JO123" s="22"/>
      <c r="JP123" s="22"/>
      <c r="JQ123" s="22"/>
      <c r="JR123" s="22"/>
      <c r="JS123" s="22"/>
      <c r="JT123" s="23"/>
      <c r="JU123" s="22"/>
      <c r="JV123" s="22"/>
      <c r="JW123" s="22"/>
      <c r="JX123" s="22"/>
      <c r="JY123" s="22"/>
      <c r="JZ123" s="22"/>
      <c r="KA123" s="25"/>
      <c r="KB123" s="22"/>
      <c r="KC123" s="22"/>
      <c r="KD123" s="22"/>
      <c r="KE123" s="22"/>
      <c r="KF123" s="23"/>
      <c r="KG123" s="22"/>
      <c r="KH123" s="22"/>
      <c r="KI123" s="22"/>
      <c r="KJ123" s="22"/>
      <c r="KK123" s="22"/>
      <c r="KL123" s="22"/>
      <c r="KM123" s="22"/>
      <c r="KN123" s="22"/>
      <c r="KO123" s="22"/>
      <c r="KP123" s="22"/>
      <c r="KQ123" s="22"/>
      <c r="KR123" s="22"/>
      <c r="KS123" s="22"/>
      <c r="KT123" s="22"/>
      <c r="KU123" s="22"/>
      <c r="KV123" s="22"/>
      <c r="KW123" s="22"/>
      <c r="KX123" s="22"/>
      <c r="KY123" s="22"/>
      <c r="KZ123" s="22"/>
      <c r="LA123" s="22"/>
      <c r="LB123" s="22"/>
      <c r="LC123" s="22"/>
      <c r="LD123" s="23"/>
      <c r="LE123" s="22"/>
      <c r="LF123" s="22"/>
      <c r="LG123" s="22"/>
      <c r="LH123" s="22"/>
      <c r="LI123" s="22"/>
      <c r="LJ123" s="22"/>
      <c r="LK123" s="22"/>
      <c r="LL123" s="22"/>
      <c r="LM123" s="22"/>
      <c r="LN123" s="23"/>
      <c r="LO123" s="22"/>
      <c r="LP123" s="22"/>
      <c r="LQ123" s="22"/>
      <c r="LR123" s="22"/>
      <c r="LS123" s="22"/>
      <c r="LT123" s="22"/>
      <c r="LU123" s="22"/>
      <c r="LV123" s="22"/>
      <c r="LW123" s="22"/>
      <c r="LX123" s="22"/>
      <c r="LY123" s="22"/>
      <c r="LZ123" s="22"/>
      <c r="MA123" s="22"/>
      <c r="MB123" s="22"/>
      <c r="MC123" s="22"/>
      <c r="MD123" s="22"/>
      <c r="ME123" s="22"/>
      <c r="MF123" s="22"/>
      <c r="MG123" s="22"/>
      <c r="MH123" s="22"/>
      <c r="MI123" s="22"/>
      <c r="MJ123" s="22"/>
      <c r="MK123" s="25"/>
      <c r="ML123" s="25"/>
      <c r="MM123" s="22"/>
      <c r="MN123" s="25"/>
      <c r="MO123" s="23"/>
      <c r="MP123" s="23"/>
      <c r="MQ123" s="23"/>
      <c r="MR123" s="23"/>
      <c r="MS123" s="23"/>
      <c r="MT123" s="26"/>
      <c r="MU123" s="22"/>
      <c r="MV123" s="22"/>
      <c r="MW123" s="22"/>
      <c r="MX123" s="22"/>
      <c r="MY123" s="22"/>
      <c r="MZ123" s="22"/>
      <c r="NA123" s="22"/>
      <c r="NB123" s="22"/>
      <c r="NC123" s="22"/>
      <c r="ND123" s="22"/>
      <c r="NE123" s="22"/>
      <c r="NF123" s="22"/>
      <c r="NG123" s="22"/>
      <c r="NH123" s="22"/>
      <c r="NI123" s="22"/>
      <c r="NJ123" s="22"/>
      <c r="NK123" s="22"/>
      <c r="NL123" s="22"/>
      <c r="NM123" s="22"/>
      <c r="NN123" s="22"/>
      <c r="NO123" s="22"/>
      <c r="NP123" s="22"/>
      <c r="NQ123" s="22"/>
      <c r="NR123" s="22"/>
      <c r="NS123" s="22"/>
      <c r="NT123" s="22"/>
      <c r="NU123" s="22"/>
      <c r="NV123" s="22"/>
      <c r="NW123" s="22"/>
      <c r="NX123" s="22"/>
      <c r="NY123" s="22"/>
      <c r="NZ123" s="22"/>
      <c r="OA123" s="22"/>
      <c r="OB123" s="22"/>
      <c r="OC123" s="22"/>
      <c r="OD123" s="22"/>
      <c r="OE123" s="22"/>
      <c r="OF123" s="22"/>
      <c r="OG123" s="22"/>
      <c r="OH123" s="22"/>
      <c r="OI123" s="22"/>
      <c r="OJ123" s="22"/>
      <c r="OK123" s="22"/>
      <c r="OL123" s="22"/>
      <c r="OM123" s="22"/>
      <c r="ON123" s="22"/>
      <c r="OO123" s="22"/>
      <c r="OP123" s="22"/>
      <c r="OQ123" s="22"/>
      <c r="OR123" s="22"/>
      <c r="OS123" s="22"/>
      <c r="OT123" s="22"/>
      <c r="OU123" s="22"/>
      <c r="OV123" s="22"/>
      <c r="OW123" s="22"/>
      <c r="OX123" s="22"/>
      <c r="OY123" s="22"/>
      <c r="OZ123" s="22"/>
      <c r="PA123" s="22"/>
      <c r="PB123" s="22"/>
      <c r="PC123" s="22"/>
      <c r="PD123" s="22"/>
      <c r="PE123" s="22"/>
      <c r="PF123" s="22"/>
      <c r="PG123" s="22"/>
      <c r="PH123" s="22"/>
      <c r="PI123" s="22"/>
      <c r="PJ123" s="22"/>
      <c r="PK123" s="22"/>
      <c r="PL123" s="22"/>
      <c r="PM123" s="22"/>
      <c r="PN123" s="22"/>
      <c r="PO123" s="22"/>
      <c r="PP123" s="22"/>
      <c r="PQ123" s="22"/>
      <c r="PR123" s="22"/>
      <c r="PS123" s="22"/>
      <c r="PT123" s="22"/>
      <c r="PU123" s="22"/>
      <c r="PV123" s="22"/>
      <c r="PW123" s="22"/>
      <c r="PX123" s="22"/>
      <c r="PY123" s="22"/>
      <c r="PZ123" s="22"/>
      <c r="QA123" s="22"/>
      <c r="QB123" s="22"/>
      <c r="QC123" s="22"/>
      <c r="QD123" s="22"/>
      <c r="QE123" s="22"/>
      <c r="QF123" s="22"/>
      <c r="QG123" s="22"/>
      <c r="QH123" s="22"/>
      <c r="QI123" s="22"/>
      <c r="QJ123" s="22"/>
      <c r="QK123" s="22"/>
      <c r="QL123" s="22"/>
      <c r="QM123" s="22"/>
      <c r="QN123" s="22"/>
      <c r="QO123" s="22"/>
      <c r="QP123" s="22"/>
      <c r="QQ123" s="22"/>
      <c r="QR123" s="22"/>
      <c r="QS123" s="22"/>
      <c r="QT123" s="22"/>
      <c r="QU123" s="22"/>
      <c r="QV123" s="22"/>
      <c r="QW123" s="22"/>
      <c r="QX123" s="22"/>
      <c r="QY123" s="22"/>
      <c r="QZ123" s="22"/>
      <c r="RA123" s="22"/>
      <c r="RB123" s="22"/>
      <c r="RC123" s="22"/>
      <c r="RD123" s="22"/>
      <c r="RE123" s="22"/>
      <c r="RF123" s="22"/>
      <c r="RG123" s="22"/>
      <c r="RH123" s="22"/>
      <c r="RI123" s="22"/>
      <c r="RJ123" s="22"/>
      <c r="RK123" s="22"/>
      <c r="RL123" s="22"/>
      <c r="RM123" s="22"/>
      <c r="RN123" s="22"/>
      <c r="RO123" s="22"/>
      <c r="RP123" s="22"/>
      <c r="RQ123" s="22"/>
      <c r="RR123" s="22"/>
      <c r="RS123" s="22"/>
      <c r="RT123" s="22"/>
      <c r="RU123" s="22"/>
      <c r="RV123" s="22"/>
      <c r="RW123" s="22"/>
      <c r="RX123" s="22"/>
      <c r="RY123" s="22"/>
      <c r="RZ123" s="22"/>
      <c r="SA123" s="22"/>
      <c r="SB123" s="22"/>
      <c r="SC123" s="22"/>
      <c r="SD123" s="22"/>
      <c r="SE123" s="22"/>
      <c r="SF123" s="22"/>
      <c r="SG123" s="22"/>
      <c r="SH123" s="22"/>
      <c r="SI123" s="22"/>
      <c r="SJ123" s="22"/>
      <c r="SK123" s="22"/>
      <c r="SL123" s="22"/>
      <c r="SM123" s="22"/>
      <c r="SN123" s="29"/>
      <c r="SO123" s="29"/>
      <c r="SP123" s="5"/>
      <c r="SQ123" s="5"/>
      <c r="SR123" s="5"/>
      <c r="SS123" s="29"/>
      <c r="ST123" s="5"/>
      <c r="SU123" s="5"/>
      <c r="SV123" s="5"/>
      <c r="SW123" s="29"/>
      <c r="SX123" s="5"/>
      <c r="SY123" s="5"/>
      <c r="SZ123" s="5"/>
      <c r="TA123" s="29"/>
      <c r="TB123" s="5"/>
      <c r="TC123" s="5"/>
      <c r="TD123" s="5"/>
      <c r="TE123" s="29"/>
      <c r="TF123" s="5"/>
      <c r="TG123" s="5"/>
      <c r="TH123" s="5"/>
      <c r="TI123" s="5"/>
      <c r="TJ123" s="5"/>
      <c r="TK123" s="5"/>
      <c r="TL123" s="5"/>
      <c r="TM123" s="5"/>
      <c r="TN123" s="5"/>
      <c r="TO123" s="5"/>
      <c r="TP123" s="5"/>
      <c r="TQ123" s="5"/>
      <c r="TR123" s="5"/>
      <c r="TS123" s="5"/>
      <c r="TT123" s="5"/>
      <c r="TU123" s="5"/>
      <c r="TV123" s="5"/>
      <c r="TW123" s="5"/>
      <c r="TX123" s="5"/>
      <c r="TY123" s="5"/>
      <c r="TZ123" s="29"/>
      <c r="UA123" s="5"/>
      <c r="UB123" s="5"/>
      <c r="UC123" s="5"/>
      <c r="UD123" s="5"/>
      <c r="UE123" s="5"/>
      <c r="UF123" s="5"/>
      <c r="UG123" s="5"/>
      <c r="UH123" s="5"/>
      <c r="UI123" s="5"/>
      <c r="UJ123" s="5"/>
      <c r="UK123" s="5"/>
      <c r="UL123" s="5"/>
      <c r="UM123" s="5"/>
      <c r="UN123" s="5"/>
      <c r="UO123" s="5"/>
      <c r="UP123" s="5"/>
      <c r="UQ123" s="5"/>
      <c r="UR123" s="5"/>
      <c r="US123" s="5"/>
      <c r="UT123" s="5"/>
      <c r="UU123" s="5"/>
      <c r="UV123" s="5"/>
      <c r="UW123" s="5"/>
      <c r="UX123" s="5"/>
      <c r="UY123" s="5"/>
      <c r="UZ123" s="5"/>
      <c r="VA123" s="5"/>
      <c r="VB123" s="5"/>
      <c r="VC123" s="5"/>
      <c r="VD123" s="5"/>
      <c r="VE123" s="5"/>
      <c r="VF123" s="5"/>
      <c r="VG123" s="5"/>
      <c r="VH123" s="5"/>
      <c r="VI123" s="5"/>
      <c r="VJ123" s="5"/>
      <c r="VK123" s="5"/>
      <c r="VL123" s="5"/>
      <c r="VM123" s="5"/>
      <c r="VN123" s="5"/>
      <c r="VO123" s="5"/>
      <c r="VP123" s="30"/>
      <c r="VQ123" s="30"/>
      <c r="VR123" s="30"/>
      <c r="VS123" s="30"/>
      <c r="VT123" s="30"/>
      <c r="VU123" s="30"/>
      <c r="VV123" s="30"/>
      <c r="VW123" s="30"/>
      <c r="VX123" s="30"/>
      <c r="VY123" s="30"/>
      <c r="VZ123" s="30"/>
      <c r="WA123" s="30"/>
      <c r="WB123" s="30"/>
      <c r="WC123" s="30"/>
      <c r="WD123" s="30"/>
      <c r="WE123" s="30"/>
      <c r="WF123" s="30"/>
      <c r="WG123" s="30"/>
      <c r="WH123" s="30"/>
      <c r="WI123" s="30"/>
      <c r="WJ123" s="30"/>
      <c r="WK123" s="30"/>
      <c r="WL123" s="30"/>
      <c r="WM123" s="30"/>
      <c r="WN123" s="30"/>
      <c r="WO123" s="30"/>
      <c r="WP123" s="30"/>
      <c r="WQ123" s="30"/>
      <c r="WR123" s="30"/>
      <c r="WS123" s="30"/>
      <c r="WT123" s="30"/>
      <c r="WU123" s="30"/>
      <c r="WV123" s="30"/>
      <c r="WW123" s="30"/>
      <c r="WX123" s="30"/>
      <c r="WY123" s="30"/>
      <c r="WZ123" s="30"/>
      <c r="XA123" s="30"/>
      <c r="XB123" s="30"/>
      <c r="XC123" s="30"/>
      <c r="XD123" s="30"/>
      <c r="XE123" s="30"/>
      <c r="XF123" s="30"/>
      <c r="XG123" s="30"/>
      <c r="XH123" s="30"/>
      <c r="XI123" s="30"/>
      <c r="XJ123" s="30"/>
      <c r="XK123" s="30"/>
      <c r="XL123" s="30"/>
      <c r="XM123" s="30"/>
      <c r="XN123" s="30"/>
      <c r="XO123" s="30"/>
      <c r="XP123" s="30"/>
      <c r="XQ123" s="30"/>
      <c r="XR123" s="30"/>
      <c r="XS123" s="30"/>
      <c r="XT123" s="30"/>
      <c r="XU123" s="30"/>
      <c r="XV123" s="30"/>
      <c r="XW123" s="30"/>
      <c r="XX123" s="30"/>
    </row>
    <row r="124" spans="1:696" ht="14.4" thickBot="1" x14ac:dyDescent="0.3">
      <c r="A124" s="7"/>
      <c r="D124" s="6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3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3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3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3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3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3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3"/>
      <c r="EV124" s="22"/>
      <c r="EW124" s="22"/>
      <c r="EX124" s="22"/>
      <c r="EY124" s="22"/>
      <c r="EZ124" s="23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3"/>
      <c r="GT124" s="22"/>
      <c r="GU124" s="22"/>
      <c r="GV124" s="22"/>
      <c r="GW124" s="22"/>
      <c r="GX124" s="22"/>
      <c r="GY124" s="23"/>
      <c r="GZ124" s="22"/>
      <c r="HA124" s="22"/>
      <c r="HB124" s="22"/>
      <c r="HC124" s="22"/>
      <c r="HD124" s="23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3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3"/>
      <c r="IU124" s="22"/>
      <c r="IV124" s="22"/>
      <c r="IW124" s="22"/>
      <c r="IX124" s="22"/>
      <c r="IY124" s="22"/>
      <c r="IZ124" s="22"/>
      <c r="JA124" s="22"/>
      <c r="JB124" s="22"/>
      <c r="JC124" s="23"/>
      <c r="JD124" s="22"/>
      <c r="JE124" s="22"/>
      <c r="JF124" s="22"/>
      <c r="JG124" s="22"/>
      <c r="JH124" s="22"/>
      <c r="JI124" s="22"/>
      <c r="JJ124" s="22"/>
      <c r="JK124" s="23"/>
      <c r="JL124" s="22"/>
      <c r="JM124" s="22"/>
      <c r="JN124" s="22"/>
      <c r="JO124" s="22"/>
      <c r="JP124" s="22"/>
      <c r="JQ124" s="22"/>
      <c r="JR124" s="22"/>
      <c r="JS124" s="22"/>
      <c r="JT124" s="23"/>
      <c r="JU124" s="22"/>
      <c r="JV124" s="22"/>
      <c r="JW124" s="22"/>
      <c r="JX124" s="22"/>
      <c r="JY124" s="22"/>
      <c r="JZ124" s="22"/>
      <c r="KA124" s="25"/>
      <c r="KB124" s="22"/>
      <c r="KC124" s="22"/>
      <c r="KD124" s="22"/>
      <c r="KE124" s="22"/>
      <c r="KF124" s="23"/>
      <c r="KG124" s="22"/>
      <c r="KH124" s="22"/>
      <c r="KI124" s="22"/>
      <c r="KJ124" s="22"/>
      <c r="KK124" s="22"/>
      <c r="KL124" s="22"/>
      <c r="KM124" s="22"/>
      <c r="KN124" s="22"/>
      <c r="KO124" s="22"/>
      <c r="KP124" s="22"/>
      <c r="KQ124" s="22"/>
      <c r="KR124" s="22"/>
      <c r="KS124" s="22"/>
      <c r="KT124" s="22"/>
      <c r="KU124" s="22"/>
      <c r="KV124" s="22"/>
      <c r="KW124" s="22"/>
      <c r="KX124" s="22"/>
      <c r="KY124" s="22"/>
      <c r="KZ124" s="22"/>
      <c r="LA124" s="22"/>
      <c r="LB124" s="22"/>
      <c r="LC124" s="22"/>
      <c r="LD124" s="23"/>
      <c r="LE124" s="22"/>
      <c r="LF124" s="22"/>
      <c r="LG124" s="22"/>
      <c r="LH124" s="22"/>
      <c r="LI124" s="22"/>
      <c r="LJ124" s="22"/>
      <c r="LK124" s="22"/>
      <c r="LL124" s="22"/>
      <c r="LM124" s="22"/>
      <c r="LN124" s="23"/>
      <c r="LO124" s="22"/>
      <c r="LP124" s="22"/>
      <c r="LQ124" s="22"/>
      <c r="LR124" s="22"/>
      <c r="LS124" s="22"/>
      <c r="LT124" s="22"/>
      <c r="LU124" s="22"/>
      <c r="LV124" s="22"/>
      <c r="LW124" s="22"/>
      <c r="LX124" s="22"/>
      <c r="LY124" s="22"/>
      <c r="LZ124" s="22"/>
      <c r="MA124" s="22"/>
      <c r="MB124" s="22"/>
      <c r="MC124" s="22"/>
      <c r="MD124" s="22"/>
      <c r="ME124" s="22"/>
      <c r="MF124" s="22"/>
      <c r="MG124" s="22"/>
      <c r="MH124" s="22"/>
      <c r="MI124" s="22"/>
      <c r="MJ124" s="22"/>
      <c r="MK124" s="25"/>
      <c r="ML124" s="25"/>
      <c r="MM124" s="22"/>
      <c r="MN124" s="25"/>
      <c r="MO124" s="23"/>
      <c r="MP124" s="23"/>
      <c r="MQ124" s="23"/>
      <c r="MR124" s="23"/>
      <c r="MS124" s="23"/>
      <c r="MT124" s="26"/>
      <c r="MU124" s="22"/>
      <c r="MV124" s="22"/>
      <c r="MW124" s="22"/>
      <c r="MX124" s="22"/>
      <c r="MY124" s="22"/>
      <c r="MZ124" s="22"/>
      <c r="NA124" s="22"/>
      <c r="NB124" s="22"/>
      <c r="NC124" s="22"/>
      <c r="ND124" s="22"/>
      <c r="NE124" s="22"/>
      <c r="NF124" s="22"/>
      <c r="NG124" s="22"/>
      <c r="NH124" s="22"/>
      <c r="NI124" s="22"/>
      <c r="NJ124" s="22"/>
      <c r="NK124" s="22"/>
      <c r="NL124" s="22"/>
      <c r="NM124" s="22"/>
      <c r="NN124" s="22"/>
      <c r="NO124" s="22"/>
      <c r="NP124" s="22"/>
      <c r="NQ124" s="22"/>
      <c r="NR124" s="22"/>
      <c r="NS124" s="22"/>
      <c r="NT124" s="22"/>
      <c r="NU124" s="22"/>
      <c r="NV124" s="22"/>
      <c r="NW124" s="22"/>
      <c r="NX124" s="22"/>
      <c r="NY124" s="22"/>
      <c r="NZ124" s="22"/>
      <c r="OA124" s="22"/>
      <c r="OB124" s="22"/>
      <c r="OC124" s="22"/>
      <c r="OD124" s="22"/>
      <c r="OE124" s="22"/>
      <c r="OF124" s="22"/>
      <c r="OG124" s="22"/>
      <c r="OH124" s="22"/>
      <c r="OI124" s="22"/>
      <c r="OJ124" s="22"/>
      <c r="OK124" s="22"/>
      <c r="OL124" s="22"/>
      <c r="OM124" s="22"/>
      <c r="ON124" s="22"/>
      <c r="OO124" s="22"/>
      <c r="OP124" s="22"/>
      <c r="OQ124" s="22"/>
      <c r="OR124" s="22"/>
      <c r="OS124" s="22"/>
      <c r="OT124" s="22"/>
      <c r="OU124" s="22"/>
      <c r="OV124" s="22"/>
      <c r="OW124" s="22"/>
      <c r="OX124" s="22"/>
      <c r="OY124" s="22"/>
      <c r="OZ124" s="22"/>
      <c r="PA124" s="22"/>
      <c r="PB124" s="22"/>
      <c r="PC124" s="22"/>
      <c r="PD124" s="22"/>
      <c r="PE124" s="22"/>
      <c r="PF124" s="22"/>
      <c r="PG124" s="22"/>
      <c r="PH124" s="22"/>
      <c r="PI124" s="22"/>
      <c r="PJ124" s="22"/>
      <c r="PK124" s="22"/>
      <c r="PL124" s="22"/>
      <c r="PM124" s="22"/>
      <c r="PN124" s="22"/>
      <c r="PO124" s="22"/>
      <c r="PP124" s="22"/>
      <c r="PQ124" s="22"/>
      <c r="PR124" s="22"/>
      <c r="PS124" s="22"/>
      <c r="PT124" s="22"/>
      <c r="PU124" s="22"/>
      <c r="PV124" s="22"/>
      <c r="PW124" s="22"/>
      <c r="PX124" s="22"/>
      <c r="PY124" s="22"/>
      <c r="PZ124" s="22"/>
      <c r="QA124" s="22"/>
      <c r="QB124" s="22"/>
      <c r="QC124" s="22"/>
      <c r="QD124" s="22"/>
      <c r="QE124" s="22"/>
      <c r="QF124" s="22"/>
      <c r="QG124" s="22"/>
      <c r="QH124" s="22"/>
      <c r="QI124" s="22"/>
      <c r="QJ124" s="22"/>
      <c r="QK124" s="22"/>
      <c r="QL124" s="22"/>
      <c r="QM124" s="22"/>
      <c r="QN124" s="22"/>
      <c r="QO124" s="22"/>
      <c r="QP124" s="22"/>
      <c r="QQ124" s="22"/>
      <c r="QR124" s="22"/>
      <c r="QS124" s="22"/>
      <c r="QT124" s="22"/>
      <c r="QU124" s="22"/>
      <c r="QV124" s="22"/>
      <c r="QW124" s="22"/>
      <c r="QX124" s="22"/>
      <c r="QY124" s="22"/>
      <c r="QZ124" s="22"/>
      <c r="RA124" s="22"/>
      <c r="RB124" s="22"/>
      <c r="RC124" s="22"/>
      <c r="RD124" s="22"/>
      <c r="RE124" s="22"/>
      <c r="RF124" s="22"/>
      <c r="RG124" s="22"/>
      <c r="RH124" s="22"/>
      <c r="RI124" s="22"/>
      <c r="RJ124" s="22"/>
      <c r="RK124" s="22"/>
      <c r="RL124" s="22"/>
      <c r="RM124" s="22"/>
      <c r="RN124" s="22"/>
      <c r="RO124" s="22"/>
      <c r="RP124" s="22"/>
      <c r="RQ124" s="22"/>
      <c r="RR124" s="22"/>
      <c r="RS124" s="22"/>
      <c r="RT124" s="22"/>
      <c r="RU124" s="22"/>
      <c r="RV124" s="22"/>
      <c r="RW124" s="22"/>
      <c r="RX124" s="22"/>
      <c r="RY124" s="22"/>
      <c r="RZ124" s="22"/>
      <c r="SA124" s="22"/>
      <c r="SB124" s="22"/>
      <c r="SC124" s="22"/>
      <c r="SD124" s="22"/>
      <c r="SE124" s="22"/>
      <c r="SF124" s="22"/>
      <c r="SG124" s="22"/>
      <c r="SH124" s="22"/>
      <c r="SI124" s="22"/>
      <c r="SJ124" s="22"/>
      <c r="SK124" s="22"/>
      <c r="SL124" s="22"/>
      <c r="SM124" s="22"/>
      <c r="SN124" s="29"/>
      <c r="SO124" s="29"/>
      <c r="SP124" s="5"/>
      <c r="SQ124" s="5"/>
      <c r="SR124" s="5"/>
      <c r="SS124" s="29"/>
      <c r="ST124" s="5"/>
      <c r="SU124" s="5"/>
      <c r="SV124" s="5"/>
      <c r="SW124" s="29"/>
      <c r="SX124" s="5"/>
      <c r="SY124" s="5"/>
      <c r="SZ124" s="5"/>
      <c r="TA124" s="29"/>
      <c r="TB124" s="5"/>
      <c r="TC124" s="5"/>
      <c r="TD124" s="5"/>
      <c r="TE124" s="29"/>
      <c r="TF124" s="5"/>
      <c r="TG124" s="5"/>
      <c r="TH124" s="5"/>
      <c r="TI124" s="5"/>
      <c r="TJ124" s="5"/>
      <c r="TK124" s="5"/>
      <c r="TL124" s="5"/>
      <c r="TM124" s="5"/>
      <c r="TN124" s="5"/>
      <c r="TO124" s="5"/>
      <c r="TP124" s="5"/>
      <c r="TQ124" s="5"/>
      <c r="TR124" s="5"/>
      <c r="TS124" s="5"/>
      <c r="TT124" s="5"/>
      <c r="TU124" s="5"/>
      <c r="TV124" s="5"/>
      <c r="TW124" s="5"/>
      <c r="TX124" s="5"/>
      <c r="TY124" s="5"/>
      <c r="TZ124" s="29"/>
      <c r="UA124" s="5"/>
      <c r="UB124" s="5"/>
      <c r="UC124" s="5"/>
      <c r="UD124" s="5"/>
      <c r="UE124" s="5"/>
      <c r="UF124" s="5"/>
      <c r="UG124" s="5"/>
      <c r="UH124" s="5"/>
      <c r="UI124" s="5"/>
      <c r="UJ124" s="5"/>
      <c r="UK124" s="5"/>
      <c r="UL124" s="5"/>
      <c r="UM124" s="5"/>
      <c r="UN124" s="5"/>
      <c r="UO124" s="5"/>
      <c r="UP124" s="5"/>
      <c r="UQ124" s="5"/>
      <c r="UR124" s="5"/>
      <c r="US124" s="5"/>
      <c r="UT124" s="5"/>
      <c r="UU124" s="5"/>
      <c r="UV124" s="5"/>
      <c r="UW124" s="5"/>
      <c r="UX124" s="5"/>
      <c r="UY124" s="5"/>
      <c r="UZ124" s="5"/>
      <c r="VA124" s="5"/>
      <c r="VB124" s="5"/>
      <c r="VC124" s="5"/>
      <c r="VD124" s="5"/>
      <c r="VE124" s="5"/>
      <c r="VF124" s="5"/>
      <c r="VG124" s="5"/>
      <c r="VH124" s="5"/>
      <c r="VI124" s="5"/>
      <c r="VJ124" s="5"/>
      <c r="VK124" s="5"/>
      <c r="VL124" s="5"/>
      <c r="VM124" s="5"/>
      <c r="VN124" s="5"/>
      <c r="VO124" s="5"/>
      <c r="VP124" s="30"/>
      <c r="VQ124" s="30"/>
      <c r="VR124" s="30"/>
      <c r="VS124" s="30"/>
      <c r="VT124" s="30"/>
      <c r="VU124" s="30"/>
      <c r="VV124" s="30"/>
      <c r="VW124" s="30"/>
      <c r="VX124" s="30"/>
      <c r="VY124" s="30"/>
      <c r="VZ124" s="30"/>
      <c r="WA124" s="30"/>
      <c r="WB124" s="30"/>
      <c r="WC124" s="30"/>
      <c r="WD124" s="30"/>
      <c r="WE124" s="30"/>
      <c r="WF124" s="30"/>
      <c r="WG124" s="30"/>
      <c r="WH124" s="30"/>
      <c r="WI124" s="30"/>
      <c r="WJ124" s="30"/>
      <c r="WK124" s="30"/>
      <c r="WL124" s="30"/>
      <c r="WM124" s="30"/>
      <c r="WN124" s="30"/>
      <c r="WO124" s="30"/>
      <c r="WP124" s="30"/>
      <c r="WQ124" s="30"/>
      <c r="WR124" s="30"/>
      <c r="WS124" s="30"/>
      <c r="WT124" s="30"/>
      <c r="WU124" s="30"/>
      <c r="WV124" s="30"/>
      <c r="WW124" s="30"/>
      <c r="WX124" s="30"/>
      <c r="WY124" s="30"/>
      <c r="WZ124" s="30"/>
      <c r="XA124" s="30"/>
      <c r="XB124" s="30"/>
      <c r="XC124" s="30"/>
      <c r="XD124" s="30"/>
      <c r="XE124" s="30"/>
      <c r="XF124" s="30"/>
      <c r="XG124" s="30"/>
      <c r="XH124" s="30"/>
      <c r="XI124" s="30"/>
      <c r="XJ124" s="30"/>
      <c r="XK124" s="30"/>
      <c r="XL124" s="30"/>
      <c r="XM124" s="30"/>
      <c r="XN124" s="30"/>
      <c r="XO124" s="30"/>
      <c r="XP124" s="30"/>
      <c r="XQ124" s="30"/>
      <c r="XR124" s="30"/>
      <c r="XS124" s="30"/>
      <c r="XT124" s="30"/>
      <c r="XU124" s="30"/>
      <c r="XV124" s="30"/>
      <c r="XW124" s="30"/>
      <c r="XX124" s="30"/>
      <c r="XZ124" s="10"/>
      <c r="YD124" s="10"/>
      <c r="YR124" s="10"/>
      <c r="YT124" s="31"/>
      <c r="YW124" s="31"/>
      <c r="YZ124" s="31"/>
      <c r="ZF124" s="31"/>
      <c r="ZG124" s="31"/>
      <c r="ZK124" s="10"/>
    </row>
    <row r="125" spans="1:696" ht="14.4" thickBot="1" x14ac:dyDescent="0.3">
      <c r="A125" s="7"/>
      <c r="D125" s="6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3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3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3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3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3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3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3"/>
      <c r="EV125" s="22"/>
      <c r="EW125" s="22"/>
      <c r="EX125" s="22"/>
      <c r="EY125" s="22"/>
      <c r="EZ125" s="23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3"/>
      <c r="GT125" s="22"/>
      <c r="GU125" s="22"/>
      <c r="GV125" s="22"/>
      <c r="GW125" s="22"/>
      <c r="GX125" s="22"/>
      <c r="GY125" s="23"/>
      <c r="GZ125" s="22"/>
      <c r="HA125" s="22"/>
      <c r="HB125" s="22"/>
      <c r="HC125" s="22"/>
      <c r="HD125" s="23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3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3"/>
      <c r="IU125" s="22"/>
      <c r="IV125" s="22"/>
      <c r="IW125" s="22"/>
      <c r="IX125" s="22"/>
      <c r="IY125" s="22"/>
      <c r="IZ125" s="22"/>
      <c r="JA125" s="22"/>
      <c r="JB125" s="22"/>
      <c r="JC125" s="23"/>
      <c r="JD125" s="22"/>
      <c r="JE125" s="22"/>
      <c r="JF125" s="22"/>
      <c r="JG125" s="22"/>
      <c r="JH125" s="22"/>
      <c r="JI125" s="22"/>
      <c r="JJ125" s="22"/>
      <c r="JK125" s="23"/>
      <c r="JL125" s="22"/>
      <c r="JM125" s="22"/>
      <c r="JN125" s="22"/>
      <c r="JO125" s="22"/>
      <c r="JP125" s="22"/>
      <c r="JQ125" s="22"/>
      <c r="JR125" s="22"/>
      <c r="JS125" s="22"/>
      <c r="JT125" s="23"/>
      <c r="JU125" s="22"/>
      <c r="JV125" s="22"/>
      <c r="JW125" s="22"/>
      <c r="JX125" s="22"/>
      <c r="JY125" s="22"/>
      <c r="JZ125" s="22"/>
      <c r="KA125" s="25"/>
      <c r="KB125" s="22"/>
      <c r="KC125" s="22"/>
      <c r="KD125" s="22"/>
      <c r="KE125" s="22"/>
      <c r="KF125" s="23"/>
      <c r="KG125" s="22"/>
      <c r="KH125" s="22"/>
      <c r="KI125" s="22"/>
      <c r="KJ125" s="22"/>
      <c r="KK125" s="22"/>
      <c r="KL125" s="22"/>
      <c r="KM125" s="22"/>
      <c r="KN125" s="22"/>
      <c r="KO125" s="22"/>
      <c r="KP125" s="22"/>
      <c r="KQ125" s="22"/>
      <c r="KR125" s="22"/>
      <c r="KS125" s="22"/>
      <c r="KT125" s="22"/>
      <c r="KU125" s="22"/>
      <c r="KV125" s="22"/>
      <c r="KW125" s="22"/>
      <c r="KX125" s="22"/>
      <c r="KY125" s="22"/>
      <c r="KZ125" s="22"/>
      <c r="LA125" s="22"/>
      <c r="LB125" s="22"/>
      <c r="LC125" s="22"/>
      <c r="LD125" s="23"/>
      <c r="LE125" s="22"/>
      <c r="LF125" s="22"/>
      <c r="LG125" s="22"/>
      <c r="LH125" s="22"/>
      <c r="LI125" s="22"/>
      <c r="LJ125" s="22"/>
      <c r="LK125" s="22"/>
      <c r="LL125" s="22"/>
      <c r="LM125" s="22"/>
      <c r="LN125" s="23"/>
      <c r="LO125" s="22"/>
      <c r="LP125" s="22"/>
      <c r="LQ125" s="22"/>
      <c r="LR125" s="22"/>
      <c r="LS125" s="22"/>
      <c r="LT125" s="22"/>
      <c r="LU125" s="22"/>
      <c r="LV125" s="22"/>
      <c r="LW125" s="22"/>
      <c r="LX125" s="22"/>
      <c r="LY125" s="22"/>
      <c r="LZ125" s="22"/>
      <c r="MA125" s="22"/>
      <c r="MB125" s="22"/>
      <c r="MC125" s="22"/>
      <c r="MD125" s="22"/>
      <c r="ME125" s="22"/>
      <c r="MF125" s="22"/>
      <c r="MG125" s="22"/>
      <c r="MH125" s="22"/>
      <c r="MI125" s="22"/>
      <c r="MJ125" s="22"/>
      <c r="MK125" s="25"/>
      <c r="ML125" s="25"/>
      <c r="MM125" s="22"/>
      <c r="MN125" s="25"/>
      <c r="MO125" s="23"/>
      <c r="MP125" s="23"/>
      <c r="MQ125" s="23"/>
      <c r="MR125" s="23"/>
      <c r="MS125" s="23"/>
      <c r="MT125" s="26"/>
      <c r="MU125" s="22"/>
      <c r="MV125" s="22"/>
      <c r="MW125" s="22"/>
      <c r="MX125" s="22"/>
      <c r="MY125" s="22"/>
      <c r="MZ125" s="22"/>
      <c r="NA125" s="22"/>
      <c r="NB125" s="22"/>
      <c r="NC125" s="22"/>
      <c r="ND125" s="22"/>
      <c r="NE125" s="22"/>
      <c r="NF125" s="22"/>
      <c r="NG125" s="22"/>
      <c r="NH125" s="22"/>
      <c r="NI125" s="22"/>
      <c r="NJ125" s="22"/>
      <c r="NK125" s="22"/>
      <c r="NL125" s="22"/>
      <c r="NM125" s="22"/>
      <c r="NN125" s="22"/>
      <c r="NO125" s="22"/>
      <c r="NP125" s="22"/>
      <c r="NQ125" s="22"/>
      <c r="NR125" s="22"/>
      <c r="NS125" s="22"/>
      <c r="NT125" s="22"/>
      <c r="NU125" s="22"/>
      <c r="NV125" s="22"/>
      <c r="NW125" s="22"/>
      <c r="NX125" s="22"/>
      <c r="NY125" s="22"/>
      <c r="NZ125" s="22"/>
      <c r="OA125" s="22"/>
      <c r="OB125" s="22"/>
      <c r="OC125" s="22"/>
      <c r="OD125" s="22"/>
      <c r="OE125" s="22"/>
      <c r="OF125" s="22"/>
      <c r="OG125" s="22"/>
      <c r="OH125" s="22"/>
      <c r="OI125" s="22"/>
      <c r="OJ125" s="22"/>
      <c r="OK125" s="22"/>
      <c r="OL125" s="22"/>
      <c r="OM125" s="22"/>
      <c r="ON125" s="22"/>
      <c r="OO125" s="22"/>
      <c r="OP125" s="22"/>
      <c r="OQ125" s="22"/>
      <c r="OR125" s="22"/>
      <c r="OS125" s="22"/>
      <c r="OT125" s="22"/>
      <c r="OU125" s="22"/>
      <c r="OV125" s="22"/>
      <c r="OW125" s="22"/>
      <c r="OX125" s="22"/>
      <c r="OY125" s="22"/>
      <c r="OZ125" s="22"/>
      <c r="PA125" s="22"/>
      <c r="PB125" s="22"/>
      <c r="PC125" s="22"/>
      <c r="PD125" s="22"/>
      <c r="PE125" s="22"/>
      <c r="PF125" s="22"/>
      <c r="PG125" s="22"/>
      <c r="PH125" s="22"/>
      <c r="PI125" s="22"/>
      <c r="PJ125" s="22"/>
      <c r="PK125" s="22"/>
      <c r="PL125" s="22"/>
      <c r="PM125" s="22"/>
      <c r="PN125" s="22"/>
      <c r="PO125" s="22"/>
      <c r="PP125" s="22"/>
      <c r="PQ125" s="22"/>
      <c r="PR125" s="22"/>
      <c r="PS125" s="22"/>
      <c r="PT125" s="22"/>
      <c r="PU125" s="22"/>
      <c r="PV125" s="22"/>
      <c r="PW125" s="22"/>
      <c r="PX125" s="22"/>
      <c r="PY125" s="22"/>
      <c r="PZ125" s="22"/>
      <c r="QA125" s="22"/>
      <c r="QB125" s="22"/>
      <c r="QC125" s="22"/>
      <c r="QD125" s="22"/>
      <c r="QE125" s="22"/>
      <c r="QF125" s="22"/>
      <c r="QG125" s="22"/>
      <c r="QH125" s="22"/>
      <c r="QI125" s="22"/>
      <c r="QJ125" s="22"/>
      <c r="QK125" s="22"/>
      <c r="QL125" s="22"/>
      <c r="QM125" s="22"/>
      <c r="QN125" s="22"/>
      <c r="QO125" s="22"/>
      <c r="QP125" s="22"/>
      <c r="QQ125" s="22"/>
      <c r="QR125" s="22"/>
      <c r="QS125" s="22"/>
      <c r="QT125" s="22"/>
      <c r="QU125" s="22"/>
      <c r="QV125" s="22"/>
      <c r="QW125" s="22"/>
      <c r="QX125" s="22"/>
      <c r="QY125" s="22"/>
      <c r="QZ125" s="22"/>
      <c r="RA125" s="22"/>
      <c r="RB125" s="22"/>
      <c r="RC125" s="22"/>
      <c r="RD125" s="22"/>
      <c r="RE125" s="22"/>
      <c r="RF125" s="22"/>
      <c r="RG125" s="22"/>
      <c r="RH125" s="22"/>
      <c r="RI125" s="22"/>
      <c r="RJ125" s="22"/>
      <c r="RK125" s="22"/>
      <c r="RL125" s="22"/>
      <c r="RM125" s="22"/>
      <c r="RN125" s="22"/>
      <c r="RO125" s="22"/>
      <c r="RP125" s="22"/>
      <c r="RQ125" s="22"/>
      <c r="RR125" s="22"/>
      <c r="RS125" s="22"/>
      <c r="RT125" s="22"/>
      <c r="RU125" s="22"/>
      <c r="RV125" s="22"/>
      <c r="RW125" s="22"/>
      <c r="RX125" s="22"/>
      <c r="RY125" s="22"/>
      <c r="RZ125" s="22"/>
      <c r="SA125" s="22"/>
      <c r="SB125" s="22"/>
      <c r="SC125" s="22"/>
      <c r="SD125" s="22"/>
      <c r="SE125" s="22"/>
      <c r="SF125" s="22"/>
      <c r="SG125" s="22"/>
      <c r="SH125" s="22"/>
      <c r="SI125" s="22"/>
      <c r="SJ125" s="22"/>
      <c r="SK125" s="22"/>
      <c r="SL125" s="22"/>
      <c r="SM125" s="22"/>
      <c r="SN125" s="29"/>
      <c r="SO125" s="29"/>
      <c r="SP125" s="5"/>
      <c r="SQ125" s="5"/>
      <c r="SR125" s="5"/>
      <c r="SS125" s="29"/>
      <c r="ST125" s="5"/>
      <c r="SU125" s="5"/>
      <c r="SV125" s="5"/>
      <c r="SW125" s="29"/>
      <c r="SX125" s="5"/>
      <c r="SY125" s="5"/>
      <c r="SZ125" s="5"/>
      <c r="TA125" s="29"/>
      <c r="TB125" s="5"/>
      <c r="TC125" s="5"/>
      <c r="TD125" s="5"/>
      <c r="TE125" s="29"/>
      <c r="TF125" s="5"/>
      <c r="TG125" s="5"/>
      <c r="TH125" s="5"/>
      <c r="TI125" s="5"/>
      <c r="TJ125" s="5"/>
      <c r="TK125" s="5"/>
      <c r="TL125" s="5"/>
      <c r="TM125" s="5"/>
      <c r="TN125" s="5"/>
      <c r="TO125" s="5"/>
      <c r="TP125" s="5"/>
      <c r="TQ125" s="5"/>
      <c r="TR125" s="5"/>
      <c r="TS125" s="5"/>
      <c r="TT125" s="5"/>
      <c r="TU125" s="5"/>
      <c r="TV125" s="5"/>
      <c r="TW125" s="5"/>
      <c r="TX125" s="5"/>
      <c r="TY125" s="5"/>
      <c r="TZ125" s="29"/>
      <c r="UA125" s="5"/>
      <c r="UB125" s="5"/>
      <c r="UC125" s="5"/>
      <c r="UD125" s="5"/>
      <c r="UE125" s="5"/>
      <c r="UF125" s="5"/>
      <c r="UG125" s="5"/>
      <c r="UH125" s="5"/>
      <c r="UI125" s="5"/>
      <c r="UJ125" s="5"/>
      <c r="UK125" s="5"/>
      <c r="UL125" s="5"/>
      <c r="UM125" s="5"/>
      <c r="UN125" s="5"/>
      <c r="UO125" s="5"/>
      <c r="UP125" s="5"/>
      <c r="UQ125" s="5"/>
      <c r="UR125" s="5"/>
      <c r="US125" s="5"/>
      <c r="UT125" s="5"/>
      <c r="UU125" s="5"/>
      <c r="UV125" s="5"/>
      <c r="UW125" s="5"/>
      <c r="UX125" s="5"/>
      <c r="UY125" s="5"/>
      <c r="UZ125" s="5"/>
      <c r="VA125" s="5"/>
      <c r="VB125" s="5"/>
      <c r="VC125" s="5"/>
      <c r="VD125" s="5"/>
      <c r="VE125" s="5"/>
      <c r="VF125" s="5"/>
      <c r="VG125" s="5"/>
      <c r="VH125" s="5"/>
      <c r="VI125" s="5"/>
      <c r="VJ125" s="5"/>
      <c r="VK125" s="5"/>
      <c r="VL125" s="5"/>
      <c r="VM125" s="5"/>
      <c r="VN125" s="5"/>
      <c r="VO125" s="5"/>
      <c r="VP125" s="30"/>
      <c r="VQ125" s="30"/>
      <c r="VR125" s="30"/>
      <c r="VS125" s="30"/>
      <c r="VT125" s="30"/>
      <c r="VU125" s="30"/>
      <c r="VV125" s="30"/>
      <c r="VW125" s="30"/>
      <c r="VX125" s="30"/>
      <c r="VY125" s="30"/>
      <c r="VZ125" s="30"/>
      <c r="WA125" s="30"/>
      <c r="WB125" s="30"/>
      <c r="WC125" s="30"/>
      <c r="WD125" s="30"/>
      <c r="WE125" s="30"/>
      <c r="WF125" s="30"/>
      <c r="WG125" s="30"/>
      <c r="WH125" s="30"/>
      <c r="WI125" s="30"/>
      <c r="WJ125" s="30"/>
      <c r="WK125" s="30"/>
      <c r="WL125" s="30"/>
      <c r="WM125" s="30"/>
      <c r="WN125" s="30"/>
      <c r="WO125" s="30"/>
      <c r="WP125" s="30"/>
      <c r="WQ125" s="30"/>
      <c r="WR125" s="30"/>
      <c r="WS125" s="30"/>
      <c r="WT125" s="30"/>
      <c r="WU125" s="30"/>
      <c r="WV125" s="30"/>
      <c r="WW125" s="30"/>
      <c r="WX125" s="30"/>
      <c r="WY125" s="30"/>
      <c r="WZ125" s="30"/>
      <c r="XA125" s="30"/>
      <c r="XB125" s="30"/>
      <c r="XC125" s="30"/>
      <c r="XD125" s="30"/>
      <c r="XE125" s="30"/>
      <c r="XF125" s="30"/>
      <c r="XG125" s="30"/>
      <c r="XH125" s="30"/>
      <c r="XI125" s="30"/>
      <c r="XJ125" s="30"/>
      <c r="XK125" s="30"/>
      <c r="XL125" s="30"/>
      <c r="XM125" s="30"/>
      <c r="XN125" s="30"/>
      <c r="XO125" s="30"/>
      <c r="XP125" s="30"/>
      <c r="XQ125" s="30"/>
      <c r="XR125" s="30"/>
      <c r="XS125" s="30"/>
      <c r="XT125" s="30"/>
      <c r="XU125" s="30"/>
      <c r="XV125" s="30"/>
      <c r="XW125" s="30"/>
      <c r="XX125" s="30"/>
      <c r="XZ125" s="10"/>
      <c r="YD125" s="10"/>
      <c r="YR125" s="10"/>
      <c r="YT125" s="31"/>
      <c r="YW125" s="31"/>
      <c r="ZK125" s="10"/>
    </row>
    <row r="126" spans="1:696" ht="14.4" thickBot="1" x14ac:dyDescent="0.3">
      <c r="A126" s="7"/>
      <c r="D126" s="6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3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3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3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3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3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3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3"/>
      <c r="EV126" s="22"/>
      <c r="EW126" s="22"/>
      <c r="EX126" s="22"/>
      <c r="EY126" s="22"/>
      <c r="EZ126" s="23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3"/>
      <c r="GT126" s="22"/>
      <c r="GU126" s="22"/>
      <c r="GV126" s="22"/>
      <c r="GW126" s="22"/>
      <c r="GX126" s="22"/>
      <c r="GY126" s="23"/>
      <c r="GZ126" s="22"/>
      <c r="HA126" s="22"/>
      <c r="HB126" s="22"/>
      <c r="HC126" s="22"/>
      <c r="HD126" s="23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3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3"/>
      <c r="IU126" s="22"/>
      <c r="IV126" s="22"/>
      <c r="IW126" s="22"/>
      <c r="IX126" s="22"/>
      <c r="IY126" s="22"/>
      <c r="IZ126" s="22"/>
      <c r="JA126" s="22"/>
      <c r="JB126" s="22"/>
      <c r="JC126" s="23"/>
      <c r="JD126" s="22"/>
      <c r="JE126" s="22"/>
      <c r="JF126" s="22"/>
      <c r="JG126" s="22"/>
      <c r="JH126" s="22"/>
      <c r="JI126" s="22"/>
      <c r="JJ126" s="22"/>
      <c r="JK126" s="23"/>
      <c r="JL126" s="22"/>
      <c r="JM126" s="22"/>
      <c r="JN126" s="22"/>
      <c r="JO126" s="22"/>
      <c r="JP126" s="22"/>
      <c r="JQ126" s="22"/>
      <c r="JR126" s="22"/>
      <c r="JS126" s="22"/>
      <c r="JT126" s="23"/>
      <c r="JU126" s="22"/>
      <c r="JV126" s="22"/>
      <c r="JW126" s="22"/>
      <c r="JX126" s="22"/>
      <c r="JY126" s="22"/>
      <c r="JZ126" s="22"/>
      <c r="KA126" s="25"/>
      <c r="KB126" s="22"/>
      <c r="KC126" s="22"/>
      <c r="KD126" s="22"/>
      <c r="KE126" s="22"/>
      <c r="KF126" s="23"/>
      <c r="KG126" s="22"/>
      <c r="KH126" s="22"/>
      <c r="KI126" s="22"/>
      <c r="KJ126" s="22"/>
      <c r="KK126" s="22"/>
      <c r="KL126" s="22"/>
      <c r="KM126" s="22"/>
      <c r="KN126" s="22"/>
      <c r="KO126" s="22"/>
      <c r="KP126" s="22"/>
      <c r="KQ126" s="22"/>
      <c r="KR126" s="22"/>
      <c r="KS126" s="22"/>
      <c r="KT126" s="22"/>
      <c r="KU126" s="22"/>
      <c r="KV126" s="22"/>
      <c r="KW126" s="22"/>
      <c r="KX126" s="22"/>
      <c r="KY126" s="22"/>
      <c r="KZ126" s="22"/>
      <c r="LA126" s="22"/>
      <c r="LB126" s="22"/>
      <c r="LC126" s="22"/>
      <c r="LD126" s="23"/>
      <c r="LE126" s="22"/>
      <c r="LF126" s="22"/>
      <c r="LG126" s="22"/>
      <c r="LH126" s="22"/>
      <c r="LI126" s="22"/>
      <c r="LJ126" s="22"/>
      <c r="LK126" s="22"/>
      <c r="LL126" s="22"/>
      <c r="LM126" s="22"/>
      <c r="LN126" s="23"/>
      <c r="LO126" s="22"/>
      <c r="LP126" s="22"/>
      <c r="LQ126" s="22"/>
      <c r="LR126" s="22"/>
      <c r="LS126" s="22"/>
      <c r="LT126" s="22"/>
      <c r="LU126" s="22"/>
      <c r="LV126" s="22"/>
      <c r="LW126" s="22"/>
      <c r="LX126" s="22"/>
      <c r="LY126" s="22"/>
      <c r="LZ126" s="22"/>
      <c r="MA126" s="22"/>
      <c r="MB126" s="22"/>
      <c r="MC126" s="22"/>
      <c r="MD126" s="22"/>
      <c r="ME126" s="22"/>
      <c r="MF126" s="22"/>
      <c r="MG126" s="22"/>
      <c r="MH126" s="22"/>
      <c r="MI126" s="22"/>
      <c r="MJ126" s="22"/>
      <c r="MK126" s="25"/>
      <c r="ML126" s="25"/>
      <c r="MM126" s="22"/>
      <c r="MN126" s="25"/>
      <c r="MO126" s="23"/>
      <c r="MP126" s="23"/>
      <c r="MQ126" s="23"/>
      <c r="MR126" s="23"/>
      <c r="MS126" s="23"/>
      <c r="MT126" s="26"/>
      <c r="MU126" s="22"/>
      <c r="MV126" s="22"/>
      <c r="MW126" s="22"/>
      <c r="MX126" s="22"/>
      <c r="MY126" s="22"/>
      <c r="MZ126" s="22"/>
      <c r="NA126" s="22"/>
      <c r="NB126" s="22"/>
      <c r="NC126" s="22"/>
      <c r="ND126" s="22"/>
      <c r="NE126" s="22"/>
      <c r="NF126" s="22"/>
      <c r="NG126" s="22"/>
      <c r="NH126" s="22"/>
      <c r="NI126" s="22"/>
      <c r="NJ126" s="22"/>
      <c r="NK126" s="22"/>
      <c r="NL126" s="22"/>
      <c r="NM126" s="22"/>
      <c r="NN126" s="22"/>
      <c r="NO126" s="22"/>
      <c r="NP126" s="22"/>
      <c r="NQ126" s="22"/>
      <c r="NR126" s="22"/>
      <c r="NS126" s="22"/>
      <c r="NT126" s="22"/>
      <c r="NU126" s="22"/>
      <c r="NV126" s="22"/>
      <c r="NW126" s="22"/>
      <c r="NX126" s="22"/>
      <c r="NY126" s="22"/>
      <c r="NZ126" s="22"/>
      <c r="OA126" s="22"/>
      <c r="OB126" s="22"/>
      <c r="OC126" s="22"/>
      <c r="OD126" s="22"/>
      <c r="OE126" s="22"/>
      <c r="OF126" s="22"/>
      <c r="OG126" s="22"/>
      <c r="OH126" s="22"/>
      <c r="OI126" s="22"/>
      <c r="OJ126" s="22"/>
      <c r="OK126" s="22"/>
      <c r="OL126" s="22"/>
      <c r="OM126" s="22"/>
      <c r="ON126" s="22"/>
      <c r="OO126" s="22"/>
      <c r="OP126" s="22"/>
      <c r="OQ126" s="22"/>
      <c r="OR126" s="22"/>
      <c r="OS126" s="22"/>
      <c r="OT126" s="22"/>
      <c r="OU126" s="22"/>
      <c r="OV126" s="22"/>
      <c r="OW126" s="22"/>
      <c r="OX126" s="22"/>
      <c r="OY126" s="22"/>
      <c r="OZ126" s="22"/>
      <c r="PA126" s="22"/>
      <c r="PB126" s="22"/>
      <c r="PC126" s="22"/>
      <c r="PD126" s="22"/>
      <c r="PE126" s="22"/>
      <c r="PF126" s="22"/>
      <c r="PG126" s="22"/>
      <c r="PH126" s="22"/>
      <c r="PI126" s="22"/>
      <c r="PJ126" s="22"/>
      <c r="PK126" s="22"/>
      <c r="PL126" s="22"/>
      <c r="PM126" s="22"/>
      <c r="PN126" s="22"/>
      <c r="PO126" s="22"/>
      <c r="PP126" s="22"/>
      <c r="PQ126" s="22"/>
      <c r="PR126" s="22"/>
      <c r="PS126" s="22"/>
      <c r="PT126" s="22"/>
      <c r="PU126" s="22"/>
      <c r="PV126" s="22"/>
      <c r="PW126" s="22"/>
      <c r="PX126" s="22"/>
      <c r="PY126" s="22"/>
      <c r="PZ126" s="22"/>
      <c r="QA126" s="22"/>
      <c r="QB126" s="22"/>
      <c r="QC126" s="22"/>
      <c r="QD126" s="22"/>
      <c r="QE126" s="22"/>
      <c r="QF126" s="22"/>
      <c r="QG126" s="22"/>
      <c r="QH126" s="22"/>
      <c r="QI126" s="22"/>
      <c r="QJ126" s="22"/>
      <c r="QK126" s="22"/>
      <c r="QL126" s="22"/>
      <c r="QM126" s="22"/>
      <c r="QN126" s="22"/>
      <c r="QO126" s="22"/>
      <c r="QP126" s="22"/>
      <c r="QQ126" s="22"/>
      <c r="QR126" s="22"/>
      <c r="QS126" s="22"/>
      <c r="QT126" s="22"/>
      <c r="QU126" s="22"/>
      <c r="QV126" s="22"/>
      <c r="QW126" s="22"/>
      <c r="QX126" s="22"/>
      <c r="QY126" s="22"/>
      <c r="QZ126" s="22"/>
      <c r="RA126" s="22"/>
      <c r="RB126" s="22"/>
      <c r="RC126" s="22"/>
      <c r="RD126" s="22"/>
      <c r="RE126" s="22"/>
      <c r="RF126" s="22"/>
      <c r="RG126" s="22"/>
      <c r="RH126" s="22"/>
      <c r="RI126" s="22"/>
      <c r="RJ126" s="22"/>
      <c r="RK126" s="22"/>
      <c r="RL126" s="22"/>
      <c r="RM126" s="22"/>
      <c r="RN126" s="22"/>
      <c r="RO126" s="22"/>
      <c r="RP126" s="22"/>
      <c r="RQ126" s="22"/>
      <c r="RR126" s="22"/>
      <c r="RS126" s="22"/>
      <c r="RT126" s="22"/>
      <c r="RU126" s="22"/>
      <c r="RV126" s="22"/>
      <c r="RW126" s="22"/>
      <c r="RX126" s="22"/>
      <c r="RY126" s="22"/>
      <c r="RZ126" s="22"/>
      <c r="SA126" s="22"/>
      <c r="SB126" s="22"/>
      <c r="SC126" s="22"/>
      <c r="SD126" s="22"/>
      <c r="SE126" s="22"/>
      <c r="SF126" s="22"/>
      <c r="SG126" s="22"/>
      <c r="SH126" s="22"/>
      <c r="SI126" s="22"/>
      <c r="SJ126" s="22"/>
      <c r="SK126" s="22"/>
      <c r="SL126" s="22"/>
      <c r="SM126" s="22"/>
      <c r="SN126" s="29"/>
      <c r="SO126" s="29"/>
      <c r="SP126" s="5"/>
      <c r="SQ126" s="5"/>
      <c r="SR126" s="5"/>
      <c r="SS126" s="29"/>
      <c r="ST126" s="5"/>
      <c r="SU126" s="5"/>
      <c r="SV126" s="5"/>
      <c r="SW126" s="29"/>
      <c r="SX126" s="5"/>
      <c r="SY126" s="5"/>
      <c r="SZ126" s="5"/>
      <c r="TA126" s="29"/>
      <c r="TB126" s="5"/>
      <c r="TC126" s="5"/>
      <c r="TD126" s="5"/>
      <c r="TE126" s="29"/>
      <c r="TF126" s="5"/>
      <c r="TG126" s="5"/>
      <c r="TH126" s="5"/>
      <c r="TI126" s="5"/>
      <c r="TJ126" s="5"/>
      <c r="TK126" s="5"/>
      <c r="TL126" s="5"/>
      <c r="TM126" s="5"/>
      <c r="TN126" s="5"/>
      <c r="TO126" s="5"/>
      <c r="TP126" s="5"/>
      <c r="TQ126" s="5"/>
      <c r="TR126" s="5"/>
      <c r="TS126" s="5"/>
      <c r="TT126" s="5"/>
      <c r="TU126" s="5"/>
      <c r="TV126" s="5"/>
      <c r="TW126" s="5"/>
      <c r="TX126" s="5"/>
      <c r="TY126" s="5"/>
      <c r="TZ126" s="29"/>
      <c r="UA126" s="5"/>
      <c r="UB126" s="5"/>
      <c r="UC126" s="5"/>
      <c r="UD126" s="5"/>
      <c r="UE126" s="5"/>
      <c r="UF126" s="5"/>
      <c r="UG126" s="5"/>
      <c r="UH126" s="5"/>
      <c r="UI126" s="5"/>
      <c r="UJ126" s="5"/>
      <c r="UK126" s="5"/>
      <c r="UL126" s="5"/>
      <c r="UM126" s="5"/>
      <c r="UN126" s="5"/>
      <c r="UO126" s="5"/>
      <c r="UP126" s="5"/>
      <c r="UQ126" s="5"/>
      <c r="UR126" s="5"/>
      <c r="US126" s="5"/>
      <c r="UT126" s="5"/>
      <c r="UU126" s="5"/>
      <c r="UV126" s="5"/>
      <c r="UW126" s="5"/>
      <c r="UX126" s="5"/>
      <c r="UY126" s="5"/>
      <c r="UZ126" s="5"/>
      <c r="VA126" s="5"/>
      <c r="VB126" s="5"/>
      <c r="VC126" s="5"/>
      <c r="VD126" s="5"/>
      <c r="VE126" s="5"/>
      <c r="VF126" s="5"/>
      <c r="VG126" s="5"/>
      <c r="VH126" s="5"/>
      <c r="VI126" s="5"/>
      <c r="VJ126" s="5"/>
      <c r="VK126" s="5"/>
      <c r="VL126" s="5"/>
      <c r="VM126" s="5"/>
      <c r="VN126" s="5"/>
      <c r="VO126" s="5"/>
      <c r="VP126" s="30"/>
      <c r="VQ126" s="30"/>
      <c r="VR126" s="30"/>
      <c r="VS126" s="30"/>
      <c r="VT126" s="30"/>
      <c r="VU126" s="30"/>
      <c r="VV126" s="30"/>
      <c r="VW126" s="30"/>
      <c r="VX126" s="30"/>
      <c r="VY126" s="30"/>
      <c r="VZ126" s="30"/>
      <c r="WA126" s="30"/>
      <c r="WB126" s="30"/>
      <c r="WC126" s="30"/>
      <c r="WD126" s="30"/>
      <c r="WE126" s="30"/>
      <c r="WF126" s="30"/>
      <c r="WG126" s="30"/>
      <c r="WH126" s="30"/>
      <c r="WI126" s="30"/>
      <c r="WJ126" s="30"/>
      <c r="WK126" s="30"/>
      <c r="WL126" s="30"/>
      <c r="WM126" s="30"/>
      <c r="WN126" s="30"/>
      <c r="WO126" s="30"/>
      <c r="WP126" s="30"/>
      <c r="WQ126" s="30"/>
      <c r="WR126" s="30"/>
      <c r="WS126" s="30"/>
      <c r="WT126" s="30"/>
      <c r="WU126" s="30"/>
      <c r="WV126" s="30"/>
      <c r="WW126" s="30"/>
      <c r="WX126" s="30"/>
      <c r="WY126" s="30"/>
      <c r="WZ126" s="30"/>
      <c r="XA126" s="30"/>
      <c r="XB126" s="30"/>
      <c r="XC126" s="30"/>
      <c r="XD126" s="30"/>
      <c r="XE126" s="30"/>
      <c r="XF126" s="30"/>
      <c r="XG126" s="30"/>
      <c r="XH126" s="30"/>
      <c r="XI126" s="30"/>
      <c r="XJ126" s="30"/>
      <c r="XK126" s="30"/>
      <c r="XL126" s="30"/>
      <c r="XM126" s="30"/>
      <c r="XN126" s="30"/>
      <c r="XO126" s="30"/>
      <c r="XP126" s="30"/>
      <c r="XQ126" s="30"/>
      <c r="XR126" s="30"/>
      <c r="XS126" s="30"/>
      <c r="XT126" s="30"/>
      <c r="XU126" s="30"/>
      <c r="XV126" s="30"/>
      <c r="XW126" s="30"/>
      <c r="XX126" s="30"/>
    </row>
  </sheetData>
  <autoFilter ref="A1:ZU1" xr:uid="{00000000-0009-0000-0000-000000000000}"/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workbookViewId="0">
      <selection sqref="A1:XFD2"/>
    </sheetView>
  </sheetViews>
  <sheetFormatPr defaultRowHeight="13.8" x14ac:dyDescent="0.25"/>
  <cols>
    <col min="1" max="1" width="12.6640625" bestFit="1" customWidth="1"/>
    <col min="2" max="2" width="5.88671875" bestFit="1" customWidth="1"/>
    <col min="3" max="3" width="9.21875" bestFit="1" customWidth="1"/>
    <col min="11" max="11" width="12.6640625" bestFit="1" customWidth="1"/>
    <col min="13" max="13" width="13.109375" bestFit="1" customWidth="1"/>
    <col min="14" max="14" width="13.44140625" customWidth="1"/>
    <col min="15" max="15" width="23.88671875" customWidth="1"/>
    <col min="16" max="16" width="24.77734375" customWidth="1"/>
    <col min="17" max="17" width="25.109375" customWidth="1"/>
  </cols>
  <sheetData>
    <row r="1" spans="1:17" ht="10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9" customFormat="1" ht="14.4" thickBot="1" x14ac:dyDescent="0.3">
      <c r="A2" s="7" t="s">
        <v>17</v>
      </c>
      <c r="B2" s="7" t="s">
        <v>18</v>
      </c>
      <c r="C2" s="7" t="s">
        <v>19</v>
      </c>
      <c r="D2" s="7" t="s">
        <v>20</v>
      </c>
      <c r="E2" s="7" t="s">
        <v>20</v>
      </c>
      <c r="F2" s="7" t="s">
        <v>21</v>
      </c>
      <c r="G2" s="7" t="s">
        <v>21</v>
      </c>
      <c r="H2" s="7" t="s">
        <v>21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25</v>
      </c>
      <c r="N2" s="8"/>
      <c r="O2" s="8"/>
      <c r="P2" s="8"/>
      <c r="Q2" s="8"/>
    </row>
    <row r="3" spans="1:17" ht="14.4" thickBot="1" x14ac:dyDescent="0.3">
      <c r="A3" s="33" t="s">
        <v>719</v>
      </c>
      <c r="B3" s="33" t="s">
        <v>729</v>
      </c>
      <c r="C3" s="33" t="s">
        <v>739</v>
      </c>
      <c r="K3" s="33" t="s">
        <v>719</v>
      </c>
      <c r="M3" s="33" t="s">
        <v>729</v>
      </c>
      <c r="N3" s="10"/>
    </row>
    <row r="4" spans="1:17" ht="14.4" thickBot="1" x14ac:dyDescent="0.3">
      <c r="A4" s="33" t="s">
        <v>720</v>
      </c>
      <c r="B4" s="33" t="s">
        <v>730</v>
      </c>
      <c r="C4" s="33" t="s">
        <v>740</v>
      </c>
      <c r="K4" s="33" t="s">
        <v>720</v>
      </c>
      <c r="M4" s="33" t="s">
        <v>730</v>
      </c>
      <c r="N4" s="10"/>
    </row>
    <row r="5" spans="1:17" ht="14.4" thickBot="1" x14ac:dyDescent="0.3">
      <c r="A5" s="33" t="s">
        <v>721</v>
      </c>
      <c r="B5" s="33" t="s">
        <v>731</v>
      </c>
      <c r="C5" s="33" t="s">
        <v>741</v>
      </c>
      <c r="D5" s="7"/>
      <c r="E5" s="7"/>
      <c r="F5" s="7"/>
      <c r="G5" s="7"/>
      <c r="H5" s="7"/>
      <c r="I5" s="7"/>
      <c r="J5" s="5"/>
      <c r="K5" s="33" t="s">
        <v>721</v>
      </c>
      <c r="L5" s="5"/>
      <c r="M5" s="33" t="s">
        <v>731</v>
      </c>
      <c r="N5" s="10"/>
    </row>
    <row r="6" spans="1:17" ht="14.4" thickBot="1" x14ac:dyDescent="0.3">
      <c r="A6" s="33" t="s">
        <v>722</v>
      </c>
      <c r="B6" s="33" t="s">
        <v>732</v>
      </c>
      <c r="C6" s="33" t="s">
        <v>742</v>
      </c>
      <c r="D6" s="5"/>
      <c r="E6" s="5"/>
      <c r="F6" s="5"/>
      <c r="G6" s="5"/>
      <c r="H6" s="5"/>
      <c r="I6" s="5"/>
      <c r="J6" s="5"/>
      <c r="K6" s="33" t="s">
        <v>722</v>
      </c>
      <c r="L6" s="5"/>
      <c r="M6" s="33" t="s">
        <v>732</v>
      </c>
      <c r="N6" s="10"/>
    </row>
    <row r="7" spans="1:17" ht="14.4" thickBot="1" x14ac:dyDescent="0.3">
      <c r="A7" s="33" t="s">
        <v>723</v>
      </c>
      <c r="B7" s="33" t="s">
        <v>733</v>
      </c>
      <c r="C7" s="33" t="s">
        <v>743</v>
      </c>
      <c r="D7" s="5"/>
      <c r="E7" s="5"/>
      <c r="F7" s="5"/>
      <c r="G7" s="5"/>
      <c r="H7" s="5"/>
      <c r="I7" s="5"/>
      <c r="J7" s="5"/>
      <c r="K7" s="33" t="s">
        <v>723</v>
      </c>
      <c r="L7" s="5"/>
      <c r="M7" s="33" t="s">
        <v>733</v>
      </c>
      <c r="N7" s="10"/>
    </row>
    <row r="8" spans="1:17" ht="14.4" thickBot="1" x14ac:dyDescent="0.3">
      <c r="A8" s="33" t="s">
        <v>724</v>
      </c>
      <c r="B8" s="33" t="s">
        <v>734</v>
      </c>
      <c r="C8" s="33" t="s">
        <v>744</v>
      </c>
      <c r="D8" s="5"/>
      <c r="E8" s="5"/>
      <c r="F8" s="5"/>
      <c r="G8" s="5"/>
      <c r="H8" s="5"/>
      <c r="I8" s="5"/>
      <c r="J8" s="5"/>
      <c r="K8" s="33" t="s">
        <v>724</v>
      </c>
      <c r="L8" s="5"/>
      <c r="M8" s="33" t="s">
        <v>734</v>
      </c>
      <c r="N8" s="10"/>
    </row>
    <row r="9" spans="1:17" ht="14.4" thickBot="1" x14ac:dyDescent="0.3">
      <c r="A9" s="33" t="s">
        <v>725</v>
      </c>
      <c r="B9" s="33" t="s">
        <v>735</v>
      </c>
      <c r="C9" s="33" t="s">
        <v>745</v>
      </c>
      <c r="D9" s="5"/>
      <c r="E9" s="5"/>
      <c r="F9" s="5"/>
      <c r="G9" s="5"/>
      <c r="H9" s="5"/>
      <c r="I9" s="5"/>
      <c r="J9" s="5"/>
      <c r="K9" s="33" t="s">
        <v>725</v>
      </c>
      <c r="L9" s="5"/>
      <c r="M9" s="33" t="s">
        <v>735</v>
      </c>
    </row>
    <row r="10" spans="1:17" ht="14.4" thickBot="1" x14ac:dyDescent="0.3">
      <c r="A10" s="33" t="s">
        <v>726</v>
      </c>
      <c r="B10" s="33" t="s">
        <v>736</v>
      </c>
      <c r="C10" s="33" t="s">
        <v>746</v>
      </c>
      <c r="D10" s="5"/>
      <c r="E10" s="5"/>
      <c r="F10" s="5"/>
      <c r="G10" s="5"/>
      <c r="H10" s="5"/>
      <c r="I10" s="5"/>
      <c r="J10" s="5"/>
      <c r="K10" s="33" t="s">
        <v>726</v>
      </c>
      <c r="L10" s="5"/>
      <c r="M10" s="33" t="s">
        <v>736</v>
      </c>
      <c r="N10" s="10"/>
    </row>
    <row r="11" spans="1:17" ht="14.4" thickBot="1" x14ac:dyDescent="0.3">
      <c r="A11" s="33" t="s">
        <v>727</v>
      </c>
      <c r="B11" s="33" t="s">
        <v>737</v>
      </c>
      <c r="C11" s="33" t="s">
        <v>747</v>
      </c>
      <c r="D11" s="5"/>
      <c r="E11" s="5"/>
      <c r="F11" s="5"/>
      <c r="G11" s="5"/>
      <c r="H11" s="5"/>
      <c r="I11" s="5"/>
      <c r="J11" s="5"/>
      <c r="K11" s="33" t="s">
        <v>727</v>
      </c>
      <c r="L11" s="5"/>
      <c r="M11" s="33" t="s">
        <v>737</v>
      </c>
      <c r="N11" s="10"/>
    </row>
    <row r="12" spans="1:17" ht="14.4" thickBot="1" x14ac:dyDescent="0.3">
      <c r="A12" s="33" t="s">
        <v>728</v>
      </c>
      <c r="B12" s="33" t="s">
        <v>738</v>
      </c>
      <c r="C12" s="33" t="s">
        <v>748</v>
      </c>
      <c r="D12" s="5"/>
      <c r="E12" s="5"/>
      <c r="F12" s="5"/>
      <c r="G12" s="5"/>
      <c r="H12" s="5"/>
      <c r="I12" s="5"/>
      <c r="J12" s="5"/>
      <c r="K12" s="33" t="s">
        <v>728</v>
      </c>
      <c r="L12" s="5"/>
      <c r="M12" s="33" t="s">
        <v>738</v>
      </c>
    </row>
    <row r="13" spans="1:17" ht="14.4" thickBot="1" x14ac:dyDescent="0.3">
      <c r="A13" s="33"/>
      <c r="B13" s="33"/>
      <c r="C13" s="33"/>
      <c r="D13" s="5"/>
      <c r="E13" s="5"/>
      <c r="F13" s="5"/>
      <c r="G13" s="5"/>
      <c r="H13" s="5"/>
      <c r="I13" s="5"/>
      <c r="J13" s="5"/>
      <c r="K13" s="33"/>
      <c r="L13" s="5"/>
    </row>
    <row r="14" spans="1:17" ht="14.4" thickBot="1" x14ac:dyDescent="0.3">
      <c r="A14" s="33"/>
      <c r="B14" s="33"/>
      <c r="C14" s="33"/>
      <c r="D14" s="5"/>
      <c r="E14" s="5"/>
      <c r="F14" s="5"/>
      <c r="G14" s="5"/>
      <c r="H14" s="5"/>
      <c r="I14" s="5"/>
      <c r="J14" s="5"/>
      <c r="K14" s="33"/>
      <c r="L14" s="5"/>
      <c r="N14" s="10"/>
    </row>
    <row r="15" spans="1:17" ht="14.4" thickBot="1" x14ac:dyDescent="0.3">
      <c r="A15" s="6"/>
      <c r="B15" s="7"/>
      <c r="C15" s="7"/>
      <c r="D15" s="5"/>
      <c r="E15" s="5"/>
      <c r="F15" s="5"/>
      <c r="G15" s="5"/>
      <c r="H15" s="5"/>
      <c r="I15" s="5"/>
      <c r="J15" s="5"/>
      <c r="K15" s="6"/>
      <c r="L15" s="5"/>
      <c r="M15" s="7"/>
      <c r="N15" s="10"/>
    </row>
    <row r="16" spans="1:17" ht="14.4" thickBot="1" x14ac:dyDescent="0.3">
      <c r="A16" s="6"/>
      <c r="B16" s="7"/>
      <c r="C16" s="7"/>
      <c r="D16" s="5"/>
      <c r="E16" s="5"/>
      <c r="F16" s="5"/>
      <c r="G16" s="5"/>
      <c r="H16" s="5"/>
      <c r="I16" s="5"/>
      <c r="J16" s="5"/>
      <c r="K16" s="6"/>
      <c r="L16" s="5"/>
      <c r="M16" s="7"/>
    </row>
    <row r="17" spans="1:14" ht="14.4" thickBot="1" x14ac:dyDescent="0.3">
      <c r="A17" s="6"/>
      <c r="B17" s="7"/>
      <c r="C17" s="7"/>
      <c r="D17" s="5"/>
      <c r="E17" s="5"/>
      <c r="F17" s="5"/>
      <c r="G17" s="5"/>
      <c r="H17" s="5"/>
      <c r="I17" s="5"/>
      <c r="J17" s="5"/>
      <c r="K17" s="6"/>
      <c r="L17" s="5"/>
      <c r="M17" s="7"/>
      <c r="N17" s="10"/>
    </row>
    <row r="18" spans="1:14" ht="14.4" thickBot="1" x14ac:dyDescent="0.3">
      <c r="A18" s="6"/>
      <c r="B18" s="7"/>
      <c r="C18" s="7"/>
      <c r="D18" s="5"/>
      <c r="E18" s="5"/>
      <c r="F18" s="5"/>
      <c r="G18" s="5"/>
      <c r="H18" s="5"/>
      <c r="I18" s="5"/>
      <c r="J18" s="5"/>
      <c r="K18" s="6"/>
      <c r="L18" s="5"/>
      <c r="M18" s="7"/>
    </row>
    <row r="19" spans="1:14" ht="14.4" thickBot="1" x14ac:dyDescent="0.3">
      <c r="A19" s="6"/>
      <c r="B19" s="7"/>
      <c r="C19" s="7"/>
      <c r="D19" s="5"/>
      <c r="E19" s="5"/>
      <c r="F19" s="5"/>
      <c r="G19" s="5"/>
      <c r="H19" s="5"/>
      <c r="I19" s="5"/>
      <c r="J19" s="5"/>
      <c r="K19" s="6"/>
      <c r="L19" s="5"/>
      <c r="M19" s="7"/>
    </row>
    <row r="20" spans="1:14" ht="14.4" thickBot="1" x14ac:dyDescent="0.3">
      <c r="A20" s="6"/>
      <c r="B20" s="7"/>
      <c r="C20" s="7"/>
      <c r="D20" s="5"/>
      <c r="E20" s="5"/>
      <c r="F20" s="5"/>
      <c r="G20" s="5"/>
      <c r="H20" s="5"/>
      <c r="I20" s="5"/>
      <c r="J20" s="5"/>
      <c r="K20" s="6"/>
      <c r="L20" s="5"/>
      <c r="M20" s="7"/>
    </row>
    <row r="21" spans="1:14" ht="14.4" thickBot="1" x14ac:dyDescent="0.3">
      <c r="A21" s="6"/>
      <c r="B21" s="7"/>
      <c r="C21" s="7"/>
      <c r="D21" s="5"/>
      <c r="E21" s="5"/>
      <c r="F21" s="5"/>
      <c r="G21" s="5"/>
      <c r="H21" s="5"/>
      <c r="I21" s="5"/>
      <c r="J21" s="5"/>
      <c r="K21" s="6"/>
      <c r="L21" s="5"/>
      <c r="M21" s="7"/>
    </row>
    <row r="22" spans="1:14" ht="14.4" thickBot="1" x14ac:dyDescent="0.3">
      <c r="A22" s="6"/>
      <c r="B22" s="7"/>
      <c r="C22" s="7"/>
      <c r="D22" s="5"/>
      <c r="E22" s="5"/>
      <c r="F22" s="5"/>
      <c r="G22" s="5"/>
      <c r="H22" s="5"/>
      <c r="I22" s="5"/>
      <c r="J22" s="5"/>
      <c r="K22" s="6"/>
      <c r="L22" s="5"/>
      <c r="M22" s="7"/>
    </row>
    <row r="23" spans="1:14" ht="14.4" thickBot="1" x14ac:dyDescent="0.3">
      <c r="A23" s="6"/>
      <c r="B23" s="7"/>
      <c r="C23" s="7"/>
      <c r="D23" s="5"/>
      <c r="E23" s="5"/>
      <c r="F23" s="5"/>
      <c r="G23" s="5"/>
      <c r="H23" s="5"/>
      <c r="I23" s="5"/>
      <c r="J23" s="5"/>
      <c r="K23" s="6"/>
      <c r="L23" s="5"/>
      <c r="M23" s="7"/>
    </row>
    <row r="24" spans="1:14" ht="14.4" thickBot="1" x14ac:dyDescent="0.3">
      <c r="A24" s="6"/>
      <c r="B24" s="7"/>
      <c r="C24" s="7"/>
      <c r="D24" s="5"/>
      <c r="E24" s="5"/>
      <c r="F24" s="5"/>
      <c r="G24" s="5"/>
      <c r="H24" s="5"/>
      <c r="I24" s="5"/>
      <c r="J24" s="5"/>
      <c r="K24" s="6"/>
      <c r="L24" s="5"/>
      <c r="M24" s="7"/>
    </row>
    <row r="25" spans="1:14" ht="14.4" thickBot="1" x14ac:dyDescent="0.3">
      <c r="A25" s="6"/>
      <c r="B25" s="7"/>
      <c r="C25" s="7"/>
      <c r="D25" s="5"/>
      <c r="E25" s="5"/>
      <c r="F25" s="5"/>
      <c r="G25" s="5"/>
      <c r="H25" s="5"/>
      <c r="I25" s="5"/>
      <c r="J25" s="5"/>
      <c r="K25" s="6"/>
      <c r="L25" s="5"/>
      <c r="M25" s="7"/>
    </row>
    <row r="26" spans="1:14" ht="14.4" thickBot="1" x14ac:dyDescent="0.3">
      <c r="A26" s="6"/>
      <c r="B26" s="7"/>
      <c r="C26" s="7"/>
      <c r="D26" s="5"/>
      <c r="E26" s="5"/>
      <c r="F26" s="5"/>
      <c r="G26" s="5"/>
      <c r="H26" s="5"/>
      <c r="I26" s="5"/>
      <c r="J26" s="5"/>
      <c r="K26" s="6"/>
      <c r="L26" s="5"/>
      <c r="M26" s="7"/>
    </row>
    <row r="27" spans="1:14" ht="14.4" thickBot="1" x14ac:dyDescent="0.3">
      <c r="A27" s="6"/>
      <c r="B27" s="7"/>
      <c r="C27" s="7"/>
      <c r="D27" s="5"/>
      <c r="E27" s="5"/>
      <c r="F27" s="5"/>
      <c r="G27" s="5"/>
      <c r="H27" s="5"/>
      <c r="I27" s="5"/>
      <c r="J27" s="5"/>
      <c r="K27" s="6"/>
      <c r="L27" s="5"/>
      <c r="M27" s="7"/>
    </row>
  </sheetData>
  <phoneticPr fontId="7" type="noConversion"/>
  <pageMargins left="0.7" right="0.7" top="0.75" bottom="0.75" header="0.3" footer="0.3"/>
  <pageSetup paperSize="9" orientation="portrait" horizontalDpi="300" verticalDpi="30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财务报表</vt:lpstr>
      <vt:lpstr>基础信息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2022-08-09T03:23:40Z</dcterms:modified>
</cp:coreProperties>
</file>