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68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<sst xmlns="http://schemas.openxmlformats.org/spreadsheetml/2006/main" count="18" uniqueCount="18">
  <si>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Response Curve, Murata NXFT15XH103 thermistor</t>
  </si>
  <si>
    <t>Series R k</t>
  </si>
  <si>
    <t>Src voltage</t>
  </si>
  <si>
    <t>Temp C</t>
  </si>
  <si>
    <t>Thermistor R k</t>
  </si>
  <si>
    <t>Voltage ratio</t>
  </si>
  <si>
    <t>ADC input</t>
  </si>
  <si>
    <t>mv/C</t>
  </si>
  <si>
    <t>Rtheo</t>
  </si>
  <si>
    <t>err</t>
  </si>
  <si>
    <t>ADC val</t>
  </si>
  <si>
    <t>fractional volts</t>
  </si>
  <si>
    <t>resistance</t>
  </si>
  <si>
    <t>fractional resistance</t>
  </si>
  <si>
    <t>temp factor</t>
  </si>
  <si>
    <t>temp</t>
  </si>
  <si>
    <t>RTD temp</t>
  </si>
  <si>
    <t>error</t>
  </si>
</sst>
</file>

<file path=xl/styles.xml><?xml version="1.0" encoding="utf-8"?>
<styleSheet xmlns="http://schemas.openxmlformats.org/spreadsheetml/2006/main">
  <numFmts count="7">
    <numFmt formatCode="GENERAL" numFmtId="164"/>
    <numFmt formatCode="0.000" numFmtId="165"/>
    <numFmt formatCode="0" numFmtId="166"/>
    <numFmt formatCode="#,##0.000" numFmtId="167"/>
    <numFmt formatCode="0.0000" numFmtId="168"/>
    <numFmt formatCode="0.0%" numFmtId="169"/>
    <numFmt formatCode="0.00" numFmtId="17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5"/>
  <cols>
    <col collapsed="false" hidden="false" max="1" min="1" style="0" width="11.5204081632653"/>
    <col collapsed="false" hidden="false" max="2" min="2" style="0" width="15.5612244897959"/>
    <col collapsed="false" hidden="false" max="5" min="3" style="0" width="11.5204081632653"/>
    <col collapsed="false" hidden="false" max="7" min="6" style="1" width="11.5204081632653"/>
    <col collapsed="false" hidden="false" max="1025" min="8" style="0" width="11.5204081632653"/>
  </cols>
  <sheetData>
    <row collapsed="false" customFormat="false" customHeight="false" hidden="false" ht="13.4" outlineLevel="0" r="1">
      <c r="A1" s="0" t="s">
        <v>0</v>
      </c>
    </row>
    <row collapsed="false" customFormat="false" customHeight="false" hidden="false" ht="13.4" outlineLevel="0" r="3">
      <c r="C3" s="0" t="s">
        <v>1</v>
      </c>
      <c r="D3" s="0" t="s">
        <v>2</v>
      </c>
    </row>
    <row collapsed="false" customFormat="false" customHeight="false" hidden="false" ht="12.85" outlineLevel="0" r="4">
      <c r="C4" s="0" t="n">
        <v>10</v>
      </c>
      <c r="D4" s="0" t="n">
        <v>1.024</v>
      </c>
    </row>
    <row collapsed="false" customFormat="false" customHeight="false" hidden="false" ht="12.85" outlineLevel="0" r="5">
      <c r="F5" s="2" t="n">
        <v>3380</v>
      </c>
      <c r="G5" s="2"/>
    </row>
    <row collapsed="false" customFormat="false" customHeight="false" hidden="false" ht="13.4" outlineLevel="0" r="6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1" t="s">
        <v>8</v>
      </c>
      <c r="G6" s="1" t="s">
        <v>9</v>
      </c>
    </row>
    <row collapsed="false" customFormat="false" customHeight="false" hidden="false" ht="12.85" outlineLevel="0" r="7">
      <c r="A7" s="0" t="n">
        <v>-40</v>
      </c>
      <c r="B7" s="0" t="n">
        <v>197.388</v>
      </c>
      <c r="C7" s="3" t="n">
        <f aca="false">B7/(B7+C$4)</f>
        <v>0.951781202383937</v>
      </c>
      <c r="D7" s="4" t="n">
        <f aca="false">C7*D$4</f>
        <v>0.974623951241152</v>
      </c>
      <c r="F7" s="1" t="n">
        <f aca="false">$B$20*EXP(F$5*(1/($A7+273.15)-1/($A$20+273.15)))</f>
        <v>235.830755933226</v>
      </c>
      <c r="G7" s="5" t="n">
        <f aca="false">F7/B7-1</f>
        <v>0.194757310136513</v>
      </c>
    </row>
    <row collapsed="false" customFormat="false" customHeight="false" hidden="false" ht="12.85" outlineLevel="0" r="8">
      <c r="A8" s="0" t="n">
        <v>-35</v>
      </c>
      <c r="B8" s="0" t="n">
        <v>149.395</v>
      </c>
      <c r="C8" s="3" t="n">
        <f aca="false">B8/(B8+C$4)</f>
        <v>0.937262774867468</v>
      </c>
      <c r="D8" s="4" t="n">
        <f aca="false">C8*D$4</f>
        <v>0.959757081464287</v>
      </c>
      <c r="E8" s="6" t="n">
        <f aca="false">(D7-D9)/(A7-A9)*1000</f>
        <v>-3.29754732163017</v>
      </c>
      <c r="F8" s="1" t="n">
        <f aca="false">$B$20*EXP(F$5*(1/($A8+273.15)-1/($A$20+273.15)))</f>
        <v>173.946053636179</v>
      </c>
      <c r="G8" s="5" t="n">
        <f aca="false">F8/B8-1</f>
        <v>0.164336514851094</v>
      </c>
    </row>
    <row collapsed="false" customFormat="false" customHeight="false" hidden="false" ht="12.85" outlineLevel="0" r="9">
      <c r="A9" s="0" t="n">
        <v>-30</v>
      </c>
      <c r="B9" s="0" t="n">
        <v>114.345</v>
      </c>
      <c r="C9" s="3" t="n">
        <f aca="false">B9/(B9+C$4)</f>
        <v>0.919578591821143</v>
      </c>
      <c r="D9" s="4" t="n">
        <f aca="false">C9*D$4</f>
        <v>0.94164847802485</v>
      </c>
      <c r="E9" s="6" t="n">
        <f aca="false">(D8-D10)/(A8-A10)*1000</f>
        <v>-3.98422198548297</v>
      </c>
      <c r="F9" s="1" t="n">
        <f aca="false">$B$20*EXP(F$5*(1/($A9+273.15)-1/($A$20+273.15)))</f>
        <v>129.916738425764</v>
      </c>
      <c r="G9" s="5" t="n">
        <f aca="false">F9/B9-1</f>
        <v>0.136182066778294</v>
      </c>
    </row>
    <row collapsed="false" customFormat="false" customHeight="false" hidden="false" ht="12.85" outlineLevel="0" r="10">
      <c r="A10" s="0" t="n">
        <v>-25</v>
      </c>
      <c r="B10" s="0" t="n">
        <v>88.381</v>
      </c>
      <c r="C10" s="3" t="n">
        <f aca="false">B10/(B10+C$4)</f>
        <v>0.898354357040486</v>
      </c>
      <c r="D10" s="4" t="n">
        <f aca="false">C10*D$4</f>
        <v>0.919914861609457</v>
      </c>
      <c r="E10" s="6" t="n">
        <f aca="false">(D9-D11)/(A9-A11)*1000</f>
        <v>-4.7408346237484</v>
      </c>
      <c r="F10" s="1" t="n">
        <f aca="false">$B$20*EXP(F$5*(1/($A10+273.15)-1/($A$20+273.15)))</f>
        <v>98.1800873622253</v>
      </c>
      <c r="G10" s="5" t="n">
        <f aca="false">F10/B10-1</f>
        <v>0.110873234770202</v>
      </c>
    </row>
    <row collapsed="false" customFormat="false" customHeight="false" hidden="false" ht="12.85" outlineLevel="0" r="11">
      <c r="A11" s="0" t="n">
        <v>-20</v>
      </c>
      <c r="B11" s="0" t="n">
        <v>68.915</v>
      </c>
      <c r="C11" s="3" t="n">
        <f aca="false">B11/(B11+C$4)</f>
        <v>0.8732813786986</v>
      </c>
      <c r="D11" s="4" t="n">
        <f aca="false">C11*D$4</f>
        <v>0.894240131787366</v>
      </c>
      <c r="E11" s="6" t="n">
        <f aca="false">(D10-D12)/(A10-A12)*1000</f>
        <v>-5.55009352310012</v>
      </c>
      <c r="F11" s="1" t="n">
        <f aca="false">$B$20*EXP(F$5*(1/($A11+273.15)-1/($A$20+273.15)))</f>
        <v>75.021689901878</v>
      </c>
      <c r="G11" s="5" t="n">
        <f aca="false">F11/B11-1</f>
        <v>0.0886119118026263</v>
      </c>
    </row>
    <row collapsed="false" customFormat="false" customHeight="false" hidden="false" ht="12.85" outlineLevel="0" r="12">
      <c r="A12" s="0" t="n">
        <v>-15</v>
      </c>
      <c r="B12" s="0" t="n">
        <v>54.166</v>
      </c>
      <c r="C12" s="3" t="n">
        <f aca="false">B12/(B12+C$4)</f>
        <v>0.844154224978961</v>
      </c>
      <c r="D12" s="4" t="n">
        <f aca="false">C12*D$4</f>
        <v>0.864413926378456</v>
      </c>
      <c r="E12" s="6" t="n">
        <f aca="false">(D11-D13)/(A11-A13)*1000</f>
        <v>-6.38531704154363</v>
      </c>
      <c r="F12" s="1" t="n">
        <f aca="false">$B$20*EXP(F$5*(1/($A12+273.15)-1/($A$20+273.15)))</f>
        <v>57.9263533319593</v>
      </c>
      <c r="G12" s="5" t="n">
        <f aca="false">F12/B12-1</f>
        <v>0.069422762100936</v>
      </c>
    </row>
    <row collapsed="false" customFormat="false" customHeight="false" hidden="false" ht="12.85" outlineLevel="0" r="13">
      <c r="A13" s="0" t="n">
        <v>-10</v>
      </c>
      <c r="B13" s="0" t="n">
        <v>42.889</v>
      </c>
      <c r="C13" s="3" t="n">
        <f aca="false">B13/(B13+C$4)</f>
        <v>0.810924766964775</v>
      </c>
      <c r="D13" s="4" t="n">
        <f aca="false">C13*D$4</f>
        <v>0.83038696137193</v>
      </c>
      <c r="E13" s="6" t="n">
        <f aca="false">(D12-D14)/(A12-A14)*1000</f>
        <v>-7.21091024124863</v>
      </c>
      <c r="F13" s="1" t="n">
        <f aca="false">$B$20*EXP(F$5*(1/($A13+273.15)-1/($A$20+273.15)))</f>
        <v>45.1682711814763</v>
      </c>
      <c r="G13" s="5" t="n">
        <f aca="false">F13/B13-1</f>
        <v>0.0531434909062074</v>
      </c>
    </row>
    <row collapsed="false" customFormat="false" customHeight="false" hidden="false" ht="12.85" outlineLevel="0" r="14">
      <c r="A14" s="0" t="n">
        <v>-5</v>
      </c>
      <c r="B14" s="0" t="n">
        <v>34.196</v>
      </c>
      <c r="C14" s="3" t="n">
        <f aca="false">B14/(B14+C$4)</f>
        <v>0.773735179654267</v>
      </c>
      <c r="D14" s="4" t="n">
        <f aca="false">C14*D$4</f>
        <v>0.79230482396597</v>
      </c>
      <c r="E14" s="6" t="n">
        <f aca="false">(D13-D15)/(A13-A15)*1000</f>
        <v>-7.98547140758957</v>
      </c>
      <c r="F14" s="1" t="n">
        <f aca="false">$B$20*EXP(F$5*(1/($A14+273.15)-1/($A$20+273.15)))</f>
        <v>35.5483900801275</v>
      </c>
      <c r="G14" s="5" t="n">
        <f aca="false">F14/B14-1</f>
        <v>0.0395481951142671</v>
      </c>
    </row>
    <row collapsed="false" customFormat="false" customHeight="false" hidden="false" ht="12.85" outlineLevel="0" r="15">
      <c r="A15" s="0" t="n">
        <v>0</v>
      </c>
      <c r="B15" s="0" t="n">
        <v>27.445</v>
      </c>
      <c r="C15" s="3" t="n">
        <f aca="false">B15/(B15+C$4)</f>
        <v>0.732941647750033</v>
      </c>
      <c r="D15" s="4" t="n">
        <f aca="false">C15*D$4</f>
        <v>0.750532247296034</v>
      </c>
      <c r="E15" s="6" t="n">
        <f aca="false">(D14-D16)/(A14-A16)*1000</f>
        <v>-8.66632881350976</v>
      </c>
      <c r="F15" s="1" t="n">
        <f aca="false">$B$20*EXP(F$5*(1/($A15+273.15)-1/($A$20+273.15)))</f>
        <v>28.2237250860222</v>
      </c>
      <c r="G15" s="5" t="n">
        <f aca="false">F15/B15-1</f>
        <v>0.0283740239031574</v>
      </c>
      <c r="H15" s="0" t="n">
        <f aca="false">F15/(F15+$C$4)</f>
        <v>0.738382379595524</v>
      </c>
      <c r="I15" s="0" t="n">
        <f aca="false">H15*$D$4</f>
        <v>0.756103556705816</v>
      </c>
      <c r="J15" s="0" t="n">
        <f aca="false">I15-D15</f>
        <v>0.00557130940978223</v>
      </c>
      <c r="K15" s="0" t="n">
        <f aca="false">J15*1000/E15</f>
        <v>-0.642868454413734</v>
      </c>
    </row>
    <row collapsed="false" customFormat="false" customHeight="false" hidden="false" ht="12.85" outlineLevel="0" r="16">
      <c r="A16" s="0" t="n">
        <v>5</v>
      </c>
      <c r="B16" s="0" t="n">
        <v>22.165</v>
      </c>
      <c r="C16" s="3" t="n">
        <f aca="false">B16/(B16+C$4)</f>
        <v>0.689103062334836</v>
      </c>
      <c r="D16" s="4" t="n">
        <f aca="false">C16*D$4</f>
        <v>0.705641535830872</v>
      </c>
      <c r="E16" s="6" t="n">
        <f aca="false">(D15-D17)/(A15-A17)*1000</f>
        <v>-9.21159673959984</v>
      </c>
      <c r="F16" s="1" t="n">
        <f aca="false">$B$20*EXP(F$5*(1/($A16+273.15)-1/($A$20+273.15)))</f>
        <v>22.5949457841108</v>
      </c>
      <c r="G16" s="5" t="n">
        <f aca="false">F16/B16-1</f>
        <v>0.0193975088703287</v>
      </c>
      <c r="H16" s="0" t="n">
        <f aca="false">F16/(F16+$C$4)</f>
        <v>0.693203968914876</v>
      </c>
      <c r="I16" s="0" t="n">
        <f aca="false">H16*$D$4</f>
        <v>0.709840864168833</v>
      </c>
      <c r="J16" s="0" t="n">
        <f aca="false">I16-D16</f>
        <v>0.004199328337961</v>
      </c>
      <c r="K16" s="0" t="n">
        <f aca="false">J16*1000/E16</f>
        <v>-0.455874096171455</v>
      </c>
    </row>
    <row collapsed="false" customFormat="false" customHeight="false" hidden="false" ht="12.85" outlineLevel="0" r="17">
      <c r="A17" s="0" t="n">
        <v>10</v>
      </c>
      <c r="B17" s="0" t="n">
        <v>18.01</v>
      </c>
      <c r="C17" s="3" t="n">
        <f aca="false">B17/(B17+C$4)</f>
        <v>0.642984648339879</v>
      </c>
      <c r="D17" s="4" t="n">
        <f aca="false">C17*D$4</f>
        <v>0.658416279900036</v>
      </c>
      <c r="E17" s="6" t="n">
        <f aca="false">(D16-D18)/(A16-A18)*1000</f>
        <v>-9.58810180315193</v>
      </c>
      <c r="F17" s="1" t="n">
        <f aca="false">$B$20*EXP(F$5*(1/($A17+273.15)-1/($A$20+273.15)))</f>
        <v>18.2313991849028</v>
      </c>
      <c r="G17" s="5" t="n">
        <f aca="false">F17/B17-1</f>
        <v>0.0122931252028233</v>
      </c>
      <c r="H17" s="0" t="n">
        <f aca="false">F17/(F17+$C$4)</f>
        <v>0.645784470882773</v>
      </c>
      <c r="I17" s="0" t="n">
        <f aca="false">H17*$D$4</f>
        <v>0.66128329818396</v>
      </c>
      <c r="J17" s="0" t="n">
        <f aca="false">I17-D17</f>
        <v>0.00286701828392422</v>
      </c>
      <c r="K17" s="0" t="n">
        <f aca="false">J17*1000/E17</f>
        <v>-0.299018339895153</v>
      </c>
    </row>
    <row collapsed="false" customFormat="false" customHeight="false" hidden="false" ht="12.85" outlineLevel="0" r="18">
      <c r="A18" s="0" t="n">
        <v>15</v>
      </c>
      <c r="B18" s="0" t="n">
        <v>14.72</v>
      </c>
      <c r="C18" s="3" t="n">
        <f aca="false">B18/(B18+C$4)</f>
        <v>0.59546925566343</v>
      </c>
      <c r="D18" s="4" t="n">
        <f aca="false">C18*D$4</f>
        <v>0.609760517799353</v>
      </c>
      <c r="E18" s="6" t="n">
        <f aca="false">(D17-D19)/(A17-A19)*1000</f>
        <v>-9.77856631300462</v>
      </c>
      <c r="F18" s="1" t="n">
        <f aca="false">$B$20*EXP(F$5*(1/($A18+273.15)-1/($A$20+273.15)))</f>
        <v>14.8204988364538</v>
      </c>
      <c r="G18" s="5" t="n">
        <f aca="false">F18/B18-1</f>
        <v>0.00682736660691741</v>
      </c>
      <c r="H18" s="0" t="n">
        <f aca="false">F18/(F18+$C$4)</f>
        <v>0.597107211023776</v>
      </c>
      <c r="I18" s="0" t="n">
        <f aca="false">H18*$D$4</f>
        <v>0.611437784088347</v>
      </c>
      <c r="J18" s="0" t="n">
        <f aca="false">I18-D18</f>
        <v>0.00167726628899401</v>
      </c>
      <c r="K18" s="0" t="n">
        <f aca="false">J18*1000/E18</f>
        <v>-0.171524765012167</v>
      </c>
    </row>
    <row collapsed="false" customFormat="false" customHeight="false" hidden="false" ht="12.85" outlineLevel="0" r="19">
      <c r="A19" s="0" t="n">
        <v>20</v>
      </c>
      <c r="B19" s="0" t="n">
        <v>12.099</v>
      </c>
      <c r="C19" s="3" t="n">
        <f aca="false">B19/(B19+C$4)</f>
        <v>0.547490836689443</v>
      </c>
      <c r="D19" s="4" t="n">
        <f aca="false">C19*D$4</f>
        <v>0.56063061676999</v>
      </c>
      <c r="E19" s="6" t="n">
        <f aca="false">(D18-D20)/(A18-A20)*1000</f>
        <v>-9.77605177993528</v>
      </c>
      <c r="F19" s="1" t="n">
        <f aca="false">$B$20*EXP(F$5*(1/($A19+273.15)-1/($A$20+273.15)))</f>
        <v>12.1331700070534</v>
      </c>
      <c r="G19" s="5" t="n">
        <f aca="false">F19/B19-1</f>
        <v>0.0028242009301096</v>
      </c>
      <c r="H19" s="0" t="n">
        <f aca="false">F19/(F19+$C$4)</f>
        <v>0.548189437084105</v>
      </c>
      <c r="I19" s="0" t="n">
        <f aca="false">H19*$D$4</f>
        <v>0.561345983574123</v>
      </c>
      <c r="J19" s="0" t="n">
        <f aca="false">I19-D19</f>
        <v>0.000715366804133866</v>
      </c>
      <c r="K19" s="0" t="n">
        <f aca="false">J19*1000/E19</f>
        <v>-0.0731754311696784</v>
      </c>
    </row>
    <row collapsed="false" customFormat="false" customHeight="false" hidden="false" ht="12.85" outlineLevel="0" r="20">
      <c r="A20" s="0" t="n">
        <v>25</v>
      </c>
      <c r="B20" s="0" t="n">
        <v>10</v>
      </c>
      <c r="C20" s="3" t="n">
        <f aca="false">B20/(B20+C$4)</f>
        <v>0.5</v>
      </c>
      <c r="D20" s="4" t="n">
        <f aca="false">C20*D$4</f>
        <v>0.512</v>
      </c>
      <c r="E20" s="6" t="n">
        <f aca="false">(D19-D21)/(A19-A21)*1000</f>
        <v>-9.59183987351433</v>
      </c>
      <c r="F20" s="1" t="n">
        <f aca="false">$B$20*EXP(F$5*(1/($A20+273.15)-1/($A$20+273.15)))</f>
        <v>10</v>
      </c>
      <c r="G20" s="5" t="n">
        <f aca="false">F20/B20-1</f>
        <v>0</v>
      </c>
      <c r="H20" s="0" t="n">
        <f aca="false">F20/(F20+$C$4)</f>
        <v>0.5</v>
      </c>
      <c r="I20" s="0" t="n">
        <f aca="false">H20*$D$4</f>
        <v>0.512</v>
      </c>
      <c r="J20" s="0" t="n">
        <f aca="false">I20-D20</f>
        <v>0</v>
      </c>
      <c r="K20" s="0" t="n">
        <f aca="false">J20*1000/E20</f>
        <v>-0</v>
      </c>
    </row>
    <row collapsed="false" customFormat="false" customHeight="false" hidden="false" ht="12.85" outlineLevel="0" r="21">
      <c r="A21" s="0" t="n">
        <v>30</v>
      </c>
      <c r="B21" s="0" t="n">
        <v>8.309</v>
      </c>
      <c r="C21" s="3" t="n">
        <f aca="false">B21/(B21+C$4)</f>
        <v>0.453820525424655</v>
      </c>
      <c r="D21" s="4" t="n">
        <f aca="false">C21*D$4</f>
        <v>0.464712218034846</v>
      </c>
      <c r="E21" s="6" t="n">
        <f aca="false">(D20-D22)/(A20-A22)*1000</f>
        <v>-9.25221087431371</v>
      </c>
      <c r="F21" s="1" t="n">
        <f aca="false">$B$20*EXP(F$5*(1/($A21+273.15)-1/($A$20+273.15)))</f>
        <v>8.29460624359853</v>
      </c>
      <c r="G21" s="5" t="n">
        <f aca="false">F21/B21-1</f>
        <v>-0.00173230911078026</v>
      </c>
      <c r="H21" s="0" t="n">
        <f aca="false">F21/(F21+$C$4)</f>
        <v>0.453390804543875</v>
      </c>
      <c r="I21" s="0" t="n">
        <f aca="false">H21*$D$4</f>
        <v>0.464272183852928</v>
      </c>
      <c r="J21" s="0" t="n">
        <f aca="false">I21-D21</f>
        <v>-0.000440034181918791</v>
      </c>
      <c r="K21" s="0" t="n">
        <f aca="false">J21*1000/E21</f>
        <v>0.047559895455953</v>
      </c>
    </row>
    <row collapsed="false" customFormat="false" customHeight="false" hidden="false" ht="12.85" outlineLevel="0" r="22">
      <c r="A22" s="0" t="n">
        <v>35</v>
      </c>
      <c r="B22" s="0" t="n">
        <v>6.939</v>
      </c>
      <c r="C22" s="3" t="n">
        <f aca="false">B22/(B22+C$4)</f>
        <v>0.40964637818053</v>
      </c>
      <c r="D22" s="4" t="n">
        <f aca="false">C22*D$4</f>
        <v>0.419477891256863</v>
      </c>
      <c r="E22" s="6" t="n">
        <f aca="false">(D21-D23)/(A21-A23)*1000</f>
        <v>-8.78305193493054</v>
      </c>
      <c r="F22" s="1" t="n">
        <f aca="false">$B$20*EXP(F$5*(1/($A22+273.15)-1/($A$20+273.15)))</f>
        <v>6.92192303462746</v>
      </c>
      <c r="G22" s="5" t="n">
        <f aca="false">F22/B22-1</f>
        <v>-0.00246101244740482</v>
      </c>
      <c r="H22" s="0" t="n">
        <f aca="false">F22/(F22+$C$4)</f>
        <v>0.409050615610476</v>
      </c>
      <c r="I22" s="0" t="n">
        <f aca="false">H22*$D$4</f>
        <v>0.418867830385128</v>
      </c>
      <c r="J22" s="0" t="n">
        <f aca="false">I22-D22</f>
        <v>-0.000610060871735318</v>
      </c>
      <c r="K22" s="0" t="n">
        <f aca="false">J22*1000/E22</f>
        <v>0.0694588710456194</v>
      </c>
    </row>
    <row collapsed="false" customFormat="false" customHeight="false" hidden="false" ht="12.85" outlineLevel="0" r="23">
      <c r="A23" s="0" t="n">
        <v>40</v>
      </c>
      <c r="B23" s="0" t="n">
        <v>5.824</v>
      </c>
      <c r="C23" s="3" t="n">
        <f aca="false">B23/(B23+C$4)</f>
        <v>0.368048533872599</v>
      </c>
      <c r="D23" s="4" t="n">
        <f aca="false">C23*D$4</f>
        <v>0.376881698685541</v>
      </c>
      <c r="E23" s="6" t="n">
        <f aca="false">(D22-D24)/(A22-A24)*1000</f>
        <v>-8.2219223159485</v>
      </c>
      <c r="F23" s="1" t="n">
        <f aca="false">$B$20*EXP(F$5*(1/($A23+273.15)-1/($A$20+273.15)))</f>
        <v>5.80987444796676</v>
      </c>
      <c r="G23" s="5" t="n">
        <f aca="false">F23/B23-1</f>
        <v>-0.00242540385186163</v>
      </c>
      <c r="H23" s="0" t="n">
        <f aca="false">F23/(F23+$C$4)</f>
        <v>0.367483908053042</v>
      </c>
      <c r="I23" s="0" t="n">
        <f aca="false">H23*$D$4</f>
        <v>0.376303521846315</v>
      </c>
      <c r="J23" s="0" t="n">
        <f aca="false">I23-D23</f>
        <v>-0.00057817683922573</v>
      </c>
      <c r="K23" s="0" t="n">
        <f aca="false">J23*1000/E23</f>
        <v>0.0703213697488007</v>
      </c>
    </row>
    <row collapsed="false" customFormat="false" customHeight="false" hidden="false" ht="12.85" outlineLevel="0" r="24">
      <c r="A24" s="0" t="n">
        <v>45</v>
      </c>
      <c r="B24" s="0" t="n">
        <v>4.911</v>
      </c>
      <c r="C24" s="3" t="n">
        <f aca="false">B24/(B24+C$4)</f>
        <v>0.329354168063845</v>
      </c>
      <c r="D24" s="4" t="n">
        <f aca="false">C24*D$4</f>
        <v>0.337258668097378</v>
      </c>
      <c r="E24" s="6" t="n">
        <f aca="false">(D23-D25)/(A23-A25)*1000</f>
        <v>-7.60455404934505</v>
      </c>
      <c r="F24" s="1" t="n">
        <f aca="false">$B$20*EXP(F$5*(1/($A24+273.15)-1/($A$20+273.15)))</f>
        <v>4.90340115984352</v>
      </c>
      <c r="G24" s="5" t="n">
        <f aca="false">F24/B24-1</f>
        <v>-0.00154731015200116</v>
      </c>
      <c r="H24" s="0" t="n">
        <f aca="false">F24/(F24+$C$4)</f>
        <v>0.329012223938217</v>
      </c>
      <c r="I24" s="0" t="n">
        <f aca="false">H24*$D$4</f>
        <v>0.336908517312734</v>
      </c>
      <c r="J24" s="0" t="n">
        <f aca="false">I24-D24</f>
        <v>-0.000350150784643455</v>
      </c>
      <c r="K24" s="0" t="n">
        <f aca="false">J24*1000/E24</f>
        <v>0.0460448807874029</v>
      </c>
    </row>
    <row collapsed="false" customFormat="false" customHeight="false" hidden="false" ht="12.85" outlineLevel="0" r="25">
      <c r="A25" s="0" t="n">
        <v>50</v>
      </c>
      <c r="B25" s="0" t="n">
        <v>4.16</v>
      </c>
      <c r="C25" s="3" t="n">
        <f aca="false">B25/(B25+C$4)</f>
        <v>0.293785310734463</v>
      </c>
      <c r="D25" s="4" t="n">
        <f aca="false">C25*D$4</f>
        <v>0.30083615819209</v>
      </c>
      <c r="E25" s="6" t="n">
        <f aca="false">(D24-D26)/(A24-A26)*1000</f>
        <v>-6.95922230128073</v>
      </c>
      <c r="F25" s="1" t="n">
        <f aca="false">$B$20*EXP(F$5*(1/($A25+273.15)-1/($A$20+273.15)))</f>
        <v>4.1601388769201</v>
      </c>
      <c r="G25" s="5" t="n">
        <f aca="false">F25/B25-1</f>
        <v>3.3383875023274E-005</v>
      </c>
      <c r="H25" s="0" t="n">
        <f aca="false">F25/(F25+$C$4)</f>
        <v>0.293792237002759</v>
      </c>
      <c r="I25" s="0" t="n">
        <f aca="false">H25*$D$4</f>
        <v>0.300843250690826</v>
      </c>
      <c r="J25" s="0" t="n">
        <f aca="false">I25-D25</f>
        <v>7.09249873526163E-006</v>
      </c>
      <c r="K25" s="0" t="n">
        <f aca="false">J25*1000/E25</f>
        <v>-0.00101915105283479</v>
      </c>
    </row>
    <row collapsed="false" customFormat="false" customHeight="false" hidden="false" ht="12.85" outlineLevel="0" r="26">
      <c r="A26" s="0" t="n">
        <v>55</v>
      </c>
      <c r="B26" s="0" t="n">
        <v>3.539</v>
      </c>
      <c r="C26" s="3" t="n">
        <f aca="false">B26/(B26+C$4)</f>
        <v>0.261393012777901</v>
      </c>
      <c r="D26" s="4" t="n">
        <f aca="false">C26*D$4</f>
        <v>0.26766644508457</v>
      </c>
      <c r="E26" s="6" t="n">
        <f aca="false">(D25-D27)/(A25-A27)*1000</f>
        <v>-6.30769444328767</v>
      </c>
      <c r="F26" s="1" t="n">
        <f aca="false">$B$20*EXP(F$5*(1/($A26+273.15)-1/($A$20+273.15)))</f>
        <v>3.54726594366951</v>
      </c>
      <c r="G26" s="5" t="n">
        <f aca="false">F26/B26-1</f>
        <v>0.00233567213040731</v>
      </c>
      <c r="H26" s="0" t="n">
        <f aca="false">F26/(F26+$C$4)</f>
        <v>0.261843678157592</v>
      </c>
      <c r="I26" s="0" t="n">
        <f aca="false">H26*$D$4</f>
        <v>0.268127926433375</v>
      </c>
      <c r="J26" s="0" t="n">
        <f aca="false">I26-D26</f>
        <v>0.000461481348804083</v>
      </c>
      <c r="K26" s="0" t="n">
        <f aca="false">J26*1000/E26</f>
        <v>-0.0731616524790873</v>
      </c>
    </row>
    <row collapsed="false" customFormat="false" customHeight="false" hidden="false" ht="12.85" outlineLevel="0" r="27">
      <c r="A27" s="0" t="n">
        <v>60</v>
      </c>
      <c r="B27" s="0" t="n">
        <v>3.024</v>
      </c>
      <c r="C27" s="3" t="n">
        <f aca="false">B27/(B27+C$4)</f>
        <v>0.232186732186732</v>
      </c>
      <c r="D27" s="4" t="n">
        <f aca="false">C27*D$4</f>
        <v>0.237759213759214</v>
      </c>
      <c r="E27" s="6" t="n">
        <f aca="false">(D26-D28)/(A26-A28)*1000</f>
        <v>-5.68166078734214</v>
      </c>
      <c r="F27" s="1" t="n">
        <f aca="false">$B$20*EXP(F$5*(1/($A27+273.15)-1/($A$20+273.15)))</f>
        <v>3.03918568516024</v>
      </c>
      <c r="G27" s="5" t="n">
        <f aca="false">F27/B27-1</f>
        <v>0.00502172128314671</v>
      </c>
      <c r="H27" s="0" t="n">
        <f aca="false">F27/(F27+$C$4)</f>
        <v>0.233080942210916</v>
      </c>
      <c r="I27" s="0" t="n">
        <f aca="false">H27*$D$4</f>
        <v>0.238674884823978</v>
      </c>
      <c r="J27" s="0" t="n">
        <f aca="false">I27-D27</f>
        <v>0.000915671064764201</v>
      </c>
      <c r="K27" s="0" t="n">
        <f aca="false">J27*1000/E27</f>
        <v>-0.161162571831844</v>
      </c>
    </row>
    <row collapsed="false" customFormat="false" customHeight="false" hidden="false" ht="12.85" outlineLevel="0" r="28">
      <c r="A28" s="0" t="n">
        <v>65</v>
      </c>
      <c r="B28" s="0" t="n">
        <v>2.593</v>
      </c>
      <c r="C28" s="3" t="n">
        <f aca="false">B28/(B28+C$4)</f>
        <v>0.205908044151513</v>
      </c>
      <c r="D28" s="4" t="n">
        <f aca="false">C28*D$4</f>
        <v>0.210849837211149</v>
      </c>
      <c r="E28" s="6" t="n">
        <f aca="false">(D27-D29)/(A27-A29)*1000</f>
        <v>-5.08392431878086</v>
      </c>
      <c r="F28" s="1" t="n">
        <f aca="false">$B$20*EXP(F$5*(1/($A28+273.15)-1/($A$20+273.15)))</f>
        <v>2.6158095855478</v>
      </c>
      <c r="G28" s="5" t="n">
        <f aca="false">F28/B28-1</f>
        <v>0.00879660067404409</v>
      </c>
      <c r="H28" s="0" t="n">
        <f aca="false">F28/(F28+$C$4)</f>
        <v>0.207343775110903</v>
      </c>
      <c r="I28" s="0" t="n">
        <f aca="false">H28*$D$4</f>
        <v>0.212320025713565</v>
      </c>
      <c r="J28" s="0" t="n">
        <f aca="false">I28-D28</f>
        <v>0.00147018850241559</v>
      </c>
      <c r="K28" s="0" t="n">
        <f aca="false">J28*1000/E28</f>
        <v>-0.289183789968012</v>
      </c>
    </row>
    <row collapsed="false" customFormat="false" customHeight="false" hidden="false" ht="12.85" outlineLevel="0" r="29">
      <c r="A29" s="0" t="n">
        <v>70</v>
      </c>
      <c r="B29" s="0" t="n">
        <v>2.233</v>
      </c>
      <c r="C29" s="3" t="n">
        <f aca="false">B29/(B29+C$4)</f>
        <v>0.182539033761138</v>
      </c>
      <c r="D29" s="4" t="n">
        <f aca="false">C29*D$4</f>
        <v>0.186919970571405</v>
      </c>
      <c r="E29" s="6" t="n">
        <f aca="false">(D28-D30)/(A28-A30)*1000</f>
        <v>-4.52621098241091</v>
      </c>
      <c r="F29" s="1" t="n">
        <f aca="false">$B$20*EXP(F$5*(1/($A29+273.15)-1/($A$20+273.15)))</f>
        <v>2.26127633504614</v>
      </c>
      <c r="G29" s="5" t="n">
        <f aca="false">F29/B29-1</f>
        <v>0.012662935533428</v>
      </c>
      <c r="H29" s="0" t="n">
        <f aca="false">F29/(F29+$C$4)</f>
        <v>0.184424220876809</v>
      </c>
      <c r="I29" s="0" t="n">
        <f aca="false">H29*$D$4</f>
        <v>0.188850402177853</v>
      </c>
      <c r="J29" s="0" t="n">
        <f aca="false">I29-D29</f>
        <v>0.00193043160644751</v>
      </c>
      <c r="K29" s="0" t="n">
        <f aca="false">J29*1000/E29</f>
        <v>-0.426500579391741</v>
      </c>
    </row>
    <row collapsed="false" customFormat="false" customHeight="false" hidden="false" ht="12.85" outlineLevel="0" r="30">
      <c r="A30" s="0" t="n">
        <v>75</v>
      </c>
      <c r="B30" s="0" t="n">
        <v>1.929</v>
      </c>
      <c r="C30" s="3" t="n">
        <f aca="false">B30/(B30+C$4)</f>
        <v>0.161706765026406</v>
      </c>
      <c r="D30" s="4" t="n">
        <f aca="false">C30*D$4</f>
        <v>0.16558772738704</v>
      </c>
      <c r="E30" s="6" t="n">
        <f aca="false">(D29-D31)/(A29-A31)*1000</f>
        <v>-4.01580413329918</v>
      </c>
      <c r="F30" s="1" t="n">
        <f aca="false">$B$20*EXP(F$5*(1/($A30+273.15)-1/($A$20+273.15)))</f>
        <v>1.96298945094105</v>
      </c>
      <c r="G30" s="5" t="n">
        <f aca="false">F30/B30-1</f>
        <v>0.0176202441374003</v>
      </c>
      <c r="H30" s="0" t="n">
        <f aca="false">F30/(F30+$C$4)</f>
        <v>0.164088538152696</v>
      </c>
      <c r="I30" s="0" t="n">
        <f aca="false">H30*$D$4</f>
        <v>0.168026663068361</v>
      </c>
      <c r="J30" s="0" t="n">
        <f aca="false">I30-D30</f>
        <v>0.00243893568132122</v>
      </c>
      <c r="K30" s="0" t="n">
        <f aca="false">J30*1000/E30</f>
        <v>-0.607334322184066</v>
      </c>
    </row>
    <row collapsed="false" customFormat="false" customHeight="false" hidden="false" ht="12.85" outlineLevel="0" r="31">
      <c r="A31" s="0" t="n">
        <v>80</v>
      </c>
      <c r="B31" s="0" t="n">
        <v>1.673</v>
      </c>
      <c r="C31" s="3" t="n">
        <f aca="false">B31/(B31+C$4)</f>
        <v>0.143322196521888</v>
      </c>
      <c r="D31" s="4" t="n">
        <f aca="false">C31*D$4</f>
        <v>0.146761929238413</v>
      </c>
      <c r="E31" s="6" t="n">
        <f aca="false">(D30-D32)/(A30-A32)*1000</f>
        <v>-3.55205078322604</v>
      </c>
      <c r="F31" s="1" t="n">
        <f aca="false">$B$20*EXP(F$5*(1/($A31+273.15)-1/($A$20+273.15)))</f>
        <v>1.71088942438424</v>
      </c>
      <c r="G31" s="5" t="n">
        <f aca="false">F31/B31-1</f>
        <v>0.0226475937742026</v>
      </c>
      <c r="H31" s="0" t="n">
        <f aca="false">F31/(F31+$C$4)</f>
        <v>0.146093892819264</v>
      </c>
      <c r="I31" s="0" t="n">
        <f aca="false">H31*$D$4</f>
        <v>0.149600146246926</v>
      </c>
      <c r="J31" s="0" t="n">
        <f aca="false">I31-D31</f>
        <v>0.00283821700851267</v>
      </c>
      <c r="K31" s="0" t="n">
        <f aca="false">J31*1000/E31</f>
        <v>-0.799036157342025</v>
      </c>
    </row>
    <row collapsed="false" customFormat="false" customHeight="false" hidden="false" ht="12.85" outlineLevel="0" r="32">
      <c r="A32" s="0" t="n">
        <v>85</v>
      </c>
      <c r="B32" s="0" t="n">
        <v>1.455</v>
      </c>
      <c r="C32" s="3" t="n">
        <f aca="false">B32/(B32+C$4)</f>
        <v>0.127018769096464</v>
      </c>
      <c r="D32" s="4" t="n">
        <f aca="false">C32*D$4</f>
        <v>0.13006721955478</v>
      </c>
      <c r="E32" s="6" t="n">
        <f aca="false">(D31-D33)/(A31-A33)*1000</f>
        <v>-3.13688502676947</v>
      </c>
      <c r="F32" s="1" t="n">
        <f aca="false">$B$20*EXP(F$5*(1/($A32+273.15)-1/($A$20+273.15)))</f>
        <v>1.49689971664847</v>
      </c>
      <c r="G32" s="5" t="n">
        <f aca="false">F32/B32-1</f>
        <v>0.0287970561157884</v>
      </c>
    </row>
    <row collapsed="false" customFormat="false" customHeight="false" hidden="false" ht="12.85" outlineLevel="0" r="33">
      <c r="A33" s="0" t="n">
        <v>90</v>
      </c>
      <c r="B33" s="0" t="n">
        <v>1.27</v>
      </c>
      <c r="C33" s="3" t="n">
        <f aca="false">B33/(B33+C$4)</f>
        <v>0.112688553682343</v>
      </c>
      <c r="D33" s="4" t="n">
        <f aca="false">C33*D$4</f>
        <v>0.115393078970719</v>
      </c>
      <c r="E33" s="6" t="n">
        <f aca="false">(D32-D34)/(A32-A34)*1000</f>
        <v>-2.75934974525477</v>
      </c>
      <c r="F33" s="1" t="n">
        <f aca="false">$B$20*EXP(F$5*(1/($A33+273.15)-1/($A$20+273.15)))</f>
        <v>1.31450248603632</v>
      </c>
      <c r="G33" s="5" t="n">
        <f aca="false">F33/B33-1</f>
        <v>0.0350413275876511</v>
      </c>
    </row>
    <row collapsed="false" customFormat="false" customHeight="false" hidden="false" ht="12.85" outlineLevel="0" r="34">
      <c r="A34" s="0" t="n">
        <v>95</v>
      </c>
      <c r="B34" s="0" t="n">
        <v>1.112</v>
      </c>
      <c r="C34" s="3" t="n">
        <f aca="false">B34/(B34+C$4)</f>
        <v>0.100071994240461</v>
      </c>
      <c r="D34" s="4" t="n">
        <f aca="false">C34*D$4</f>
        <v>0.102473722102232</v>
      </c>
      <c r="E34" s="6" t="n">
        <f aca="false">(D33-D35)/(A33-A35)*1000</f>
        <v>-2.43376853847129</v>
      </c>
      <c r="F34" s="1" t="n">
        <f aca="false">$B$20*EXP(F$5*(1/($A34+273.15)-1/($A$20+273.15)))</f>
        <v>1.15841174385359</v>
      </c>
      <c r="G34" s="5" t="n">
        <f aca="false">F34/B34-1</f>
        <v>0.0417371797244541</v>
      </c>
    </row>
    <row collapsed="false" customFormat="false" customHeight="false" hidden="false" ht="12.85" outlineLevel="0" r="35">
      <c r="A35" s="0" t="n">
        <v>100</v>
      </c>
      <c r="B35" s="0" t="n">
        <v>0.976</v>
      </c>
      <c r="C35" s="3" t="n">
        <f aca="false">B35/(B35+C$4)</f>
        <v>0.0889212827988338</v>
      </c>
      <c r="D35" s="4" t="n">
        <f aca="false">C35*D$4</f>
        <v>0.0910553935860058</v>
      </c>
      <c r="E35" s="6" t="n">
        <f aca="false">(D34-D36)/(A34-A36)*1000</f>
        <v>-2.13834826915504</v>
      </c>
      <c r="F35" s="1" t="n">
        <f aca="false">$B$20*EXP(F$5*(1/($A35+273.15)-1/($A$20+273.15)))</f>
        <v>1.02432013229384</v>
      </c>
      <c r="G35" s="5" t="n">
        <f aca="false">F35/B35-1</f>
        <v>0.049508332268283</v>
      </c>
    </row>
    <row collapsed="false" customFormat="false" customHeight="false" hidden="false" ht="12.85" outlineLevel="0" r="36">
      <c r="A36" s="0" t="n">
        <v>105</v>
      </c>
      <c r="B36" s="0" t="n">
        <v>0.86</v>
      </c>
      <c r="C36" s="3" t="n">
        <f aca="false">B36/(B36+C$4)</f>
        <v>0.0791896869244936</v>
      </c>
      <c r="D36" s="4" t="n">
        <f aca="false">C36*D$4</f>
        <v>0.0810902394106814</v>
      </c>
      <c r="E36" s="6" t="n">
        <f aca="false">(D35-D37)/(A35-A37)*1000</f>
        <v>-1.88167096934508</v>
      </c>
      <c r="F36" s="1" t="n">
        <f aca="false">$B$20*EXP(F$5*(1/($A36+273.15)-1/($A$20+273.15)))</f>
        <v>0.908701665149113</v>
      </c>
      <c r="G36" s="5" t="n">
        <f aca="false">F36/B36-1</f>
        <v>0.0566298431966434</v>
      </c>
    </row>
    <row collapsed="false" customFormat="false" customHeight="false" hidden="false" ht="12.85" outlineLevel="0" r="37">
      <c r="A37" s="0" t="n">
        <v>110</v>
      </c>
      <c r="B37" s="0" t="n">
        <v>0.759</v>
      </c>
      <c r="C37" s="3" t="n">
        <f aca="false">B37/(B37+C$4)</f>
        <v>0.0705455897388233</v>
      </c>
      <c r="D37" s="4" t="n">
        <f aca="false">C37*D$4</f>
        <v>0.0722386838925551</v>
      </c>
      <c r="E37" s="6" t="n">
        <f aca="false">(D36-D38)/(A36-A38)*1000</f>
        <v>-1.65205776473534</v>
      </c>
      <c r="F37" s="1" t="n">
        <f aca="false">$B$20*EXP(F$5*(1/($A37+273.15)-1/($A$20+273.15)))</f>
        <v>0.808657251656372</v>
      </c>
      <c r="G37" s="5" t="n">
        <f aca="false">F37/B37-1</f>
        <v>0.0654245739873152</v>
      </c>
    </row>
    <row collapsed="false" customFormat="false" customHeight="false" hidden="false" ht="12.85" outlineLevel="0" r="38">
      <c r="A38" s="0" t="n">
        <v>115</v>
      </c>
      <c r="B38" s="0" t="n">
        <v>0.673</v>
      </c>
      <c r="C38" s="3" t="n">
        <f aca="false">B38/(B38+C$4)</f>
        <v>0.06305631031575</v>
      </c>
      <c r="D38" s="4" t="n">
        <f aca="false">C38*D$4</f>
        <v>0.064569661763328</v>
      </c>
      <c r="E38" s="6" t="n">
        <f aca="false">(D37-D39)/(A37-A39)*1000</f>
        <v>-1.44587254098225</v>
      </c>
      <c r="F38" s="1" t="n">
        <f aca="false">$B$20*EXP(F$5*(1/($A38+273.15)-1/($A$20+273.15)))</f>
        <v>0.721793108320226</v>
      </c>
      <c r="G38" s="5" t="n">
        <f aca="false">F38/B38-1</f>
        <v>0.0725009038933517</v>
      </c>
    </row>
    <row collapsed="false" customFormat="false" customHeight="false" hidden="false" ht="12.85" outlineLevel="0" r="39">
      <c r="A39" s="0" t="n">
        <v>120</v>
      </c>
      <c r="B39" s="0" t="n">
        <v>0.598</v>
      </c>
      <c r="C39" s="3" t="n">
        <f aca="false">B39/(B39+C$4)</f>
        <v>0.0564257407057935</v>
      </c>
      <c r="D39" s="4" t="n">
        <f aca="false">C39*D$4</f>
        <v>0.0577799584827326</v>
      </c>
      <c r="E39" s="6" t="n">
        <f aca="false">(D38-D40)/(A38-A40)*1000</f>
        <v>-1.28446332787097</v>
      </c>
      <c r="F39" s="1" t="n">
        <f aca="false">$B$20*EXP(F$5*(1/($A39+273.15)-1/($A$20+273.15)))</f>
        <v>0.646124586830389</v>
      </c>
      <c r="G39" s="5" t="n">
        <f aca="false">F39/B39-1</f>
        <v>0.0804758977096809</v>
      </c>
    </row>
    <row collapsed="false" customFormat="false" customHeight="false" hidden="false" ht="12.85" outlineLevel="0" r="40">
      <c r="A40" s="0" t="n">
        <v>125</v>
      </c>
      <c r="B40" s="0" t="n">
        <v>0.532</v>
      </c>
      <c r="C40" s="3" t="n">
        <f aca="false">B40/(B40+C$4)</f>
        <v>0.0505127231295101</v>
      </c>
      <c r="D40" s="4" t="n">
        <f aca="false">C40*D$4</f>
        <v>0.0517250284846183</v>
      </c>
      <c r="F40" s="1" t="n">
        <f aca="false">$B$20*EXP(F$5*(1/($A40+273.15)-1/($A$20+273.15)))</f>
        <v>0.579999744715073</v>
      </c>
      <c r="G40" s="5" t="n">
        <f aca="false">F40/B40-1</f>
        <v>0.0902250840508887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2">
      <c r="F2" s="0" t="n">
        <v>273.15</v>
      </c>
    </row>
    <row collapsed="false" customFormat="false" customHeight="false" hidden="false" ht="12.85" outlineLevel="0" r="3">
      <c r="B3" s="0" t="n">
        <f aca="false">2^15</f>
        <v>32768</v>
      </c>
      <c r="C3" s="0" t="n">
        <v>10</v>
      </c>
      <c r="D3" s="0" t="n">
        <v>10.11</v>
      </c>
      <c r="E3" s="0" t="n">
        <v>3380</v>
      </c>
      <c r="F3" s="0" t="n">
        <v>25</v>
      </c>
    </row>
    <row collapsed="false" customFormat="true" customHeight="false" hidden="false" ht="25.35" outlineLevel="0" r="4" s="7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</row>
    <row collapsed="false" customFormat="false" customHeight="false" hidden="false" ht="12.85" outlineLevel="0" r="5">
      <c r="A5" s="0" t="n">
        <v>16816</v>
      </c>
      <c r="B5" s="0" t="n">
        <f aca="false">A5/B$3</f>
        <v>0.51318359375</v>
      </c>
      <c r="C5" s="0" t="n">
        <f aca="false">C$3*B5/(1-B5)</f>
        <v>10.5416248746239</v>
      </c>
      <c r="D5" s="0" t="n">
        <f aca="false">C5/D$3</f>
        <v>1.04269286593708</v>
      </c>
      <c r="E5" s="0" t="n">
        <f aca="false">LN(D5)/E$3</f>
        <v>1.23688345789285E-005</v>
      </c>
      <c r="F5" s="0" t="n">
        <f aca="false">(F$3+F$2)/(1+(F$3+F$2)*E5)-F$2</f>
        <v>23.9045317945682</v>
      </c>
      <c r="G5" s="0" t="n">
        <v>23.85</v>
      </c>
      <c r="H5" s="0" t="n">
        <f aca="false">F5-G5</f>
        <v>0.0545317945682413</v>
      </c>
    </row>
    <row collapsed="false" customFormat="false" customHeight="false" hidden="false" ht="12.85" outlineLevel="0" r="6">
      <c r="A6" s="0" t="n">
        <v>15849</v>
      </c>
      <c r="B6" s="0" t="n">
        <f aca="false">A6/B$3</f>
        <v>0.483673095703125</v>
      </c>
      <c r="C6" s="0" t="n">
        <f aca="false">C$3*B6/(1-B6)</f>
        <v>9.36757491577516</v>
      </c>
      <c r="D6" s="0" t="n">
        <f aca="false">C6/D$3</f>
        <v>0.926565273568265</v>
      </c>
      <c r="E6" s="0" t="n">
        <f aca="false">LN(D6)/E$3</f>
        <v>-2.25653206996169E-005</v>
      </c>
      <c r="F6" s="0" t="n">
        <f aca="false">(F$3+F$2)/(1+(F$3+F$2)*E6)-F$2</f>
        <v>27.0194954500026</v>
      </c>
      <c r="G6" s="0" t="n">
        <v>27.05</v>
      </c>
      <c r="H6" s="0" t="n">
        <f aca="false">F6-G6</f>
        <v>-0.0305045499973637</v>
      </c>
    </row>
    <row collapsed="false" customFormat="false" customHeight="false" hidden="false" ht="12.85" outlineLevel="0" r="7">
      <c r="A7" s="0" t="n">
        <v>15055</v>
      </c>
      <c r="B7" s="0" t="n">
        <f aca="false">A7/B$3</f>
        <v>0.459442138671875</v>
      </c>
      <c r="C7" s="0" t="n">
        <f aca="false">C$3*B7/(1-B7)</f>
        <v>8.4994072150398</v>
      </c>
      <c r="D7" s="0" t="n">
        <f aca="false">C7/D$3</f>
        <v>0.840693097432226</v>
      </c>
      <c r="E7" s="0" t="n">
        <f aca="false">LN(D7)/E$3</f>
        <v>-5.13398258506204E-005</v>
      </c>
      <c r="F7" s="0" t="n">
        <f aca="false">(F$3+F$2)/(1+(F$3+F$2)*E7)-F$2</f>
        <v>29.6347162893389</v>
      </c>
      <c r="G7" s="0" t="n">
        <v>29.69</v>
      </c>
      <c r="H7" s="0" t="n">
        <f aca="false">F7-G7</f>
        <v>-0.0552837106611186</v>
      </c>
    </row>
    <row collapsed="false" customFormat="false" customHeight="false" hidden="false" ht="12.85" outlineLevel="0" r="8">
      <c r="A8" s="0" t="n">
        <v>13537</v>
      </c>
      <c r="B8" s="0" t="n">
        <f aca="false">A8/B$3</f>
        <v>0.413116455078125</v>
      </c>
      <c r="C8" s="0" t="n">
        <f aca="false">C$3*B8/(1-B8)</f>
        <v>7.03915553013364</v>
      </c>
      <c r="D8" s="0" t="n">
        <f aca="false">C8/D$3</f>
        <v>0.696256728994425</v>
      </c>
      <c r="E8" s="0" t="n">
        <f aca="false">LN(D8)/E$3</f>
        <v>-0.000107111486143016</v>
      </c>
      <c r="F8" s="0" t="n">
        <f aca="false">(F$3+F$2)/(1+(F$3+F$2)*E8)-F$2</f>
        <v>34.8356096343149</v>
      </c>
      <c r="G8" s="0" t="n">
        <v>34.87</v>
      </c>
      <c r="H8" s="0" t="n">
        <f aca="false">F8-G8</f>
        <v>-0.0343903656851054</v>
      </c>
    </row>
    <row collapsed="false" customFormat="false" customHeight="false" hidden="false" ht="12.85" outlineLevel="0" r="9">
      <c r="A9" s="0" t="n">
        <v>13000</v>
      </c>
      <c r="B9" s="0" t="n">
        <f aca="false">A9/B$3</f>
        <v>0.396728515625</v>
      </c>
      <c r="C9" s="0" t="n">
        <f aca="false">C$3*B9/(1-B9)</f>
        <v>6.5762849048968</v>
      </c>
      <c r="D9" s="0" t="n">
        <f aca="false">C9/D$3</f>
        <v>0.650473284361702</v>
      </c>
      <c r="E9" s="0" t="n">
        <f aca="false">LN(D9)/E$3</f>
        <v>-0.000127235222267191</v>
      </c>
      <c r="F9" s="0" t="n">
        <f aca="false">(F$3+F$2)/(1+(F$3+F$2)*E9)-F$2</f>
        <v>36.7563537847027</v>
      </c>
      <c r="G9" s="0" t="n">
        <v>36.79</v>
      </c>
      <c r="H9" s="0" t="n">
        <f aca="false">F9-G9</f>
        <v>-0.0336462152973027</v>
      </c>
    </row>
    <row collapsed="false" customFormat="false" customHeight="false" hidden="false" ht="12.85" outlineLevel="0" r="10">
      <c r="A10" s="0" t="n">
        <v>12926</v>
      </c>
      <c r="B10" s="0" t="n">
        <f aca="false">A10/B$3</f>
        <v>0.39447021484375</v>
      </c>
      <c r="C10" s="0" t="n">
        <f aca="false">C$3*B10/(1-B10)</f>
        <v>6.51446426771495</v>
      </c>
      <c r="D10" s="0" t="n">
        <f aca="false">C10/D$3</f>
        <v>0.644358483453506</v>
      </c>
      <c r="E10" s="0" t="n">
        <f aca="false">LN(D10)/E$3</f>
        <v>-0.000130029602492705</v>
      </c>
      <c r="F10" s="0" t="n">
        <f aca="false">(F$3+F$2)/(1+(F$3+F$2)*E10)-F$2</f>
        <v>37.024964120865</v>
      </c>
      <c r="G10" s="0" t="n">
        <v>37.05</v>
      </c>
      <c r="H10" s="0" t="n">
        <f aca="false">F10-G10</f>
        <v>-0.0250358791349612</v>
      </c>
    </row>
    <row collapsed="false" customFormat="false" customHeight="false" hidden="false" ht="12.85" outlineLevel="0" r="11">
      <c r="A11" s="0" t="n">
        <v>12836</v>
      </c>
      <c r="B11" s="0" t="n">
        <f aca="false">A11/B$3</f>
        <v>0.3917236328125</v>
      </c>
      <c r="C11" s="0" t="n">
        <f aca="false">C$3*B11/(1-B11)</f>
        <v>6.43989564519366</v>
      </c>
      <c r="D11" s="0" t="n">
        <f aca="false">C11/D$3</f>
        <v>0.636982754222914</v>
      </c>
      <c r="E11" s="0" t="n">
        <f aca="false">LN(D11)/E$3</f>
        <v>-0.000133435709233693</v>
      </c>
      <c r="F11" s="0" t="n">
        <f aca="false">(F$3+F$2)/(1+(F$3+F$2)*E11)-F$2</f>
        <v>37.3530071436125</v>
      </c>
      <c r="G11" s="0" t="n">
        <v>37.39</v>
      </c>
      <c r="H11" s="0" t="n">
        <f aca="false">F11-G11</f>
        <v>-0.0369928563874993</v>
      </c>
    </row>
    <row collapsed="false" customFormat="false" customHeight="false" hidden="false" ht="12.85" outlineLevel="0" r="12">
      <c r="A12" s="0" t="n">
        <v>11830</v>
      </c>
      <c r="B12" s="0" t="n">
        <f aca="false">A12/B$3</f>
        <v>0.36102294921875</v>
      </c>
      <c r="C12" s="0" t="n">
        <f aca="false">C$3*B12/(1-B12)</f>
        <v>5.65001432801605</v>
      </c>
      <c r="D12" s="0" t="n">
        <f aca="false">C12/D$3</f>
        <v>0.558854038379431</v>
      </c>
      <c r="E12" s="0" t="n">
        <f aca="false">LN(D12)/E$3</f>
        <v>-0.000172149985782604</v>
      </c>
      <c r="F12" s="0" t="n">
        <f aca="false">(F$3+F$2)/(1+(F$3+F$2)*E12)-F$2</f>
        <v>41.1309467526083</v>
      </c>
      <c r="G12" s="0" t="n">
        <v>41.13</v>
      </c>
      <c r="H12" s="0" t="n">
        <f aca="false">F12-G12</f>
        <v>0.000946752608335544</v>
      </c>
    </row>
    <row collapsed="false" customFormat="false" customHeight="false" hidden="false" ht="12.85" outlineLevel="0" r="13">
      <c r="A13" s="0" t="n">
        <v>9754</v>
      </c>
      <c r="B13" s="0" t="n">
        <f aca="false">A13/B$3</f>
        <v>0.29766845703125</v>
      </c>
      <c r="C13" s="0" t="n">
        <f aca="false">C$3*B13/(1-B13)</f>
        <v>4.23828973668202</v>
      </c>
      <c r="D13" s="0" t="n">
        <f aca="false">C13/D$3</f>
        <v>0.419217580285066</v>
      </c>
      <c r="E13" s="0" t="n">
        <f aca="false">LN(D13)/E$3</f>
        <v>-0.00025720864176087</v>
      </c>
      <c r="F13" s="0" t="n">
        <f aca="false">(F$3+F$2)/(1+(F$3+F$2)*E13)-F$2</f>
        <v>49.7631631244067</v>
      </c>
      <c r="G13" s="0" t="n">
        <v>49.61</v>
      </c>
      <c r="H13" s="0" t="n">
        <f aca="false">F13-G13</f>
        <v>0.153163124406674</v>
      </c>
    </row>
    <row collapsed="false" customFormat="false" customHeight="false" hidden="false" ht="12.85" outlineLevel="0" r="14">
      <c r="A14" s="0" t="n">
        <v>9577</v>
      </c>
      <c r="B14" s="0" t="n">
        <f aca="false">A14/B$3</f>
        <v>0.292266845703125</v>
      </c>
      <c r="C14" s="0" t="n">
        <f aca="false">C$3*B14/(1-B14)</f>
        <v>4.12961924884654</v>
      </c>
      <c r="D14" s="0" t="n">
        <f aca="false">C14/D$3</f>
        <v>0.408468768431903</v>
      </c>
      <c r="E14" s="0" t="n">
        <f aca="false">LN(D14)/E$3</f>
        <v>-0.000264893438423646</v>
      </c>
      <c r="F14" s="0" t="n">
        <f aca="false">(F$3+F$2)/(1+(F$3+F$2)*E14)-F$2</f>
        <v>50.5664726725703</v>
      </c>
      <c r="G14" s="0" t="n">
        <v>50.41</v>
      </c>
      <c r="H14" s="0" t="n">
        <f aca="false">F14-G14</f>
        <v>0.156472672570288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411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2015-03-29T14:25:00Z</dcterms:created>
  <dc:language>en</dc:language>
  <dcterms:modified xsi:type="dcterms:W3CDTF">2015-03-29T14:47:01Z</dcterms:modified>
  <cp:revision>1</cp:revision>
</cp:coreProperties>
</file>