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Documents\Garage Science\Reflow Oven\"/>
    </mc:Choice>
  </mc:AlternateContent>
  <xr:revisionPtr revIDLastSave="0" documentId="13_ncr:1_{DE15C36B-B730-4FCD-8264-4463199E01AE}" xr6:coauthVersionLast="47" xr6:coauthVersionMax="47" xr10:uidLastSave="{00000000-0000-0000-0000-000000000000}"/>
  <bookViews>
    <workbookView xWindow="-120" yWindow="-120" windowWidth="38640" windowHeight="15720" xr2:uid="{01E27B39-1869-46C3-BB93-A3C61003073D}"/>
  </bookViews>
  <sheets>
    <sheet name="Graphs" sheetId="1" r:id="rId1"/>
    <sheet name="Data" sheetId="2" r:id="rId2"/>
    <sheet name="HeatFlowCalcs" sheetId="3" r:id="rId3"/>
    <sheet name="HeatInputCalcs" sheetId="5" r:id="rId4"/>
    <sheet name="InsulationCalcs" sheetId="4"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22" i="4" l="1"/>
  <c r="N21" i="4"/>
  <c r="N20" i="4"/>
  <c r="AD6"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92" i="2"/>
  <c r="AD93" i="2"/>
  <c r="AD94" i="2"/>
  <c r="AD95" i="2"/>
  <c r="AD96" i="2"/>
  <c r="AD97" i="2"/>
  <c r="AD98" i="2"/>
  <c r="AD99" i="2"/>
  <c r="AD100" i="2"/>
  <c r="AD101" i="2"/>
  <c r="AD5" i="2"/>
  <c r="AA6" i="2"/>
  <c r="Z6" i="2" s="1"/>
  <c r="AA7" i="2"/>
  <c r="Z7" i="2" s="1"/>
  <c r="AA8" i="2"/>
  <c r="Z8" i="2" s="1"/>
  <c r="AA9" i="2"/>
  <c r="Z9" i="2" s="1"/>
  <c r="AA10" i="2"/>
  <c r="Z10" i="2" s="1"/>
  <c r="AA11" i="2"/>
  <c r="Z11" i="2" s="1"/>
  <c r="AA12" i="2"/>
  <c r="Z12" i="2" s="1"/>
  <c r="AA13" i="2"/>
  <c r="Z13" i="2" s="1"/>
  <c r="AA14" i="2"/>
  <c r="Z14" i="2" s="1"/>
  <c r="AA15" i="2"/>
  <c r="AA16" i="2" s="1"/>
  <c r="AA5" i="2"/>
  <c r="Z5" i="2"/>
  <c r="Z4" i="2"/>
  <c r="T31" i="1"/>
  <c r="V21" i="1"/>
  <c r="U104" i="1"/>
  <c r="U105" i="1" s="1"/>
  <c r="U106" i="1" s="1"/>
  <c r="U107" i="1" s="1"/>
  <c r="U108" i="1" s="1"/>
  <c r="U109" i="1" s="1"/>
  <c r="U110" i="1" s="1"/>
  <c r="U111" i="1" s="1"/>
  <c r="U112" i="1" s="1"/>
  <c r="U113" i="1" s="1"/>
  <c r="U114" i="1" s="1"/>
  <c r="U115" i="1" s="1"/>
  <c r="U116" i="1" s="1"/>
  <c r="U117" i="1" s="1"/>
  <c r="U118" i="1" s="1"/>
  <c r="U119" i="1" s="1"/>
  <c r="U120" i="1" s="1"/>
  <c r="U121" i="1" s="1"/>
  <c r="U90" i="1"/>
  <c r="U91" i="1" s="1"/>
  <c r="U92" i="1" s="1"/>
  <c r="U93" i="1" s="1"/>
  <c r="U94" i="1" s="1"/>
  <c r="U95" i="1" s="1"/>
  <c r="U96" i="1" s="1"/>
  <c r="U97" i="1" s="1"/>
  <c r="U98" i="1" s="1"/>
  <c r="U99" i="1" s="1"/>
  <c r="U100" i="1" s="1"/>
  <c r="U101" i="1" s="1"/>
  <c r="U102" i="1" s="1"/>
  <c r="U103" i="1" s="1"/>
  <c r="U76" i="1"/>
  <c r="U77" i="1"/>
  <c r="U78" i="1"/>
  <c r="U79" i="1"/>
  <c r="U80" i="1" s="1"/>
  <c r="U81" i="1" s="1"/>
  <c r="U82" i="1" s="1"/>
  <c r="U83" i="1" s="1"/>
  <c r="U84" i="1" s="1"/>
  <c r="U85" i="1" s="1"/>
  <c r="U86" i="1" s="1"/>
  <c r="U87" i="1" s="1"/>
  <c r="U88" i="1" s="1"/>
  <c r="U89" i="1" s="1"/>
  <c r="U52" i="1"/>
  <c r="U53" i="1"/>
  <c r="U54" i="1"/>
  <c r="U55" i="1"/>
  <c r="U56" i="1"/>
  <c r="U57" i="1"/>
  <c r="U58" i="1" s="1"/>
  <c r="U59" i="1" s="1"/>
  <c r="U60" i="1" s="1"/>
  <c r="U61" i="1" s="1"/>
  <c r="U62" i="1" s="1"/>
  <c r="U63" i="1" s="1"/>
  <c r="U64" i="1" s="1"/>
  <c r="U65" i="1" s="1"/>
  <c r="U66" i="1" s="1"/>
  <c r="U67" i="1" s="1"/>
  <c r="U68" i="1" s="1"/>
  <c r="U69" i="1" s="1"/>
  <c r="U70" i="1" s="1"/>
  <c r="U71" i="1" s="1"/>
  <c r="U72" i="1" s="1"/>
  <c r="U73" i="1" s="1"/>
  <c r="U74" i="1" s="1"/>
  <c r="U75" i="1" s="1"/>
  <c r="U39" i="1"/>
  <c r="U40" i="1"/>
  <c r="U41" i="1"/>
  <c r="U42" i="1"/>
  <c r="U43" i="1"/>
  <c r="U44" i="1" s="1"/>
  <c r="U45" i="1" s="1"/>
  <c r="U46" i="1" s="1"/>
  <c r="U47" i="1" s="1"/>
  <c r="U48" i="1" s="1"/>
  <c r="U49" i="1" s="1"/>
  <c r="U50" i="1" s="1"/>
  <c r="U51" i="1" s="1"/>
  <c r="U28" i="1"/>
  <c r="U29" i="1"/>
  <c r="U30" i="1" s="1"/>
  <c r="U31" i="1" s="1"/>
  <c r="U32" i="1" s="1"/>
  <c r="U33" i="1" s="1"/>
  <c r="U34" i="1" s="1"/>
  <c r="U35" i="1" s="1"/>
  <c r="U36" i="1" s="1"/>
  <c r="U37" i="1" s="1"/>
  <c r="U38" i="1" s="1"/>
  <c r="V10" i="1"/>
  <c r="V11" i="1"/>
  <c r="V12" i="1"/>
  <c r="V13" i="1"/>
  <c r="V14" i="1"/>
  <c r="V15" i="1"/>
  <c r="V16" i="1"/>
  <c r="V17" i="1"/>
  <c r="V18" i="1"/>
  <c r="V19" i="1"/>
  <c r="V20" i="1"/>
  <c r="V9" i="1"/>
  <c r="U26" i="1"/>
  <c r="U27" i="1" s="1"/>
  <c r="U9" i="1"/>
  <c r="U10" i="1" s="1"/>
  <c r="U11" i="1" s="1"/>
  <c r="U12" i="1" s="1"/>
  <c r="U13" i="1" s="1"/>
  <c r="U14" i="1" s="1"/>
  <c r="U15" i="1" s="1"/>
  <c r="U16" i="1" s="1"/>
  <c r="U17" i="1" s="1"/>
  <c r="U18" i="1" s="1"/>
  <c r="U19" i="1" s="1"/>
  <c r="U20" i="1" s="1"/>
  <c r="U21" i="1" s="1"/>
  <c r="U22" i="1" s="1"/>
  <c r="U23" i="1" s="1"/>
  <c r="U24" i="1" s="1"/>
  <c r="U25" i="1" s="1"/>
  <c r="V5" i="1"/>
  <c r="V6" i="1"/>
  <c r="V7" i="1"/>
  <c r="V8" i="1"/>
  <c r="V4" i="1"/>
  <c r="U5" i="1"/>
  <c r="U6" i="1"/>
  <c r="U7" i="1"/>
  <c r="U8" i="1" s="1"/>
  <c r="U4" i="1"/>
  <c r="I24" i="4"/>
  <c r="I45" i="4"/>
  <c r="I39" i="4"/>
  <c r="P29" i="4"/>
  <c r="P27" i="4"/>
  <c r="P26" i="4"/>
  <c r="P49" i="4"/>
  <c r="P12" i="4"/>
  <c r="P11" i="4"/>
  <c r="X30" i="4"/>
  <c r="X22" i="4"/>
  <c r="X21" i="4"/>
  <c r="X20" i="4"/>
  <c r="X14" i="4"/>
  <c r="X8" i="4"/>
  <c r="X7" i="4"/>
  <c r="X6" i="4"/>
  <c r="N43" i="4"/>
  <c r="S30" i="4"/>
  <c r="S31" i="4"/>
  <c r="S20" i="4"/>
  <c r="S32" i="4"/>
  <c r="S33" i="4" s="1"/>
  <c r="S14" i="4"/>
  <c r="S8" i="4"/>
  <c r="S7" i="4"/>
  <c r="S6" i="4"/>
  <c r="S21" i="4"/>
  <c r="S22" i="4" s="1"/>
  <c r="S23" i="4" s="1"/>
  <c r="N6" i="4"/>
  <c r="N14" i="4" s="1"/>
  <c r="I15" i="4"/>
  <c r="I5" i="4"/>
  <c r="I4" i="4"/>
  <c r="I1" i="5"/>
  <c r="I3" i="5" s="1"/>
  <c r="I5" i="5" s="1"/>
  <c r="I6" i="5" s="1"/>
  <c r="B18" i="4"/>
  <c r="B19" i="4" s="1"/>
  <c r="B25" i="4" s="1"/>
  <c r="B16" i="4"/>
  <c r="B17" i="4" s="1"/>
  <c r="B9" i="4" s="1"/>
  <c r="I8" i="5"/>
  <c r="I7" i="5"/>
  <c r="W6" i="2"/>
  <c r="V12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5" i="2"/>
  <c r="S6" i="2"/>
  <c r="R6" i="2" s="1"/>
  <c r="S7" i="2"/>
  <c r="R7" i="2" s="1"/>
  <c r="S8" i="2"/>
  <c r="R8" i="2" s="1"/>
  <c r="R9" i="2"/>
  <c r="S9" i="2"/>
  <c r="R10" i="2"/>
  <c r="S10" i="2"/>
  <c r="S11" i="2"/>
  <c r="S12" i="2" s="1"/>
  <c r="R5" i="2"/>
  <c r="S5" i="2"/>
  <c r="R4" i="2"/>
  <c r="N10" i="3"/>
  <c r="S6" i="3" s="1"/>
  <c r="O3" i="3"/>
  <c r="P3" i="3" s="1"/>
  <c r="O2" i="3"/>
  <c r="P2" i="3" s="1"/>
  <c r="T56" i="1"/>
  <c r="N125" i="2"/>
  <c r="N6" i="2"/>
  <c r="N7" i="2"/>
  <c r="N8" i="2"/>
  <c r="N9" i="2"/>
  <c r="N10" i="2"/>
  <c r="N11" i="2"/>
  <c r="N12" i="2"/>
  <c r="N13" i="2"/>
  <c r="O8" i="2" s="1"/>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5"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4" i="2"/>
  <c r="K6" i="2"/>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5" i="2"/>
  <c r="G6" i="2"/>
  <c r="G8" i="2"/>
  <c r="G4" i="2"/>
  <c r="F125" i="2"/>
  <c r="F5" i="2"/>
  <c r="B4" i="2"/>
  <c r="C5" i="2"/>
  <c r="B5" i="2" s="1"/>
  <c r="Z15" i="2" l="1"/>
  <c r="Z16" i="2"/>
  <c r="AA17" i="2"/>
  <c r="V23" i="1"/>
  <c r="V22" i="1"/>
  <c r="V24" i="1"/>
  <c r="V27" i="1"/>
  <c r="V26" i="1"/>
  <c r="V25" i="1"/>
  <c r="X31" i="4"/>
  <c r="X32" i="4" s="1"/>
  <c r="X33" i="4" s="1"/>
  <c r="X23" i="4"/>
  <c r="I6" i="4"/>
  <c r="I17" i="4"/>
  <c r="B24" i="4"/>
  <c r="I7" i="4"/>
  <c r="B26" i="4" s="1"/>
  <c r="I18" i="4" s="1"/>
  <c r="I16" i="4"/>
  <c r="I10" i="5"/>
  <c r="I9" i="5"/>
  <c r="I11" i="5" s="1"/>
  <c r="W4" i="2"/>
  <c r="W8" i="2"/>
  <c r="R12" i="2"/>
  <c r="S13" i="2"/>
  <c r="R11" i="2"/>
  <c r="N13" i="3"/>
  <c r="N14" i="3"/>
  <c r="N12" i="3"/>
  <c r="O4" i="2"/>
  <c r="O6" i="2"/>
  <c r="C6" i="2"/>
  <c r="Z17" i="2" l="1"/>
  <c r="AA18" i="2"/>
  <c r="N44" i="4"/>
  <c r="N45" i="4" s="1"/>
  <c r="N46" i="4" s="1"/>
  <c r="P50" i="4" s="1"/>
  <c r="P52" i="4" s="1"/>
  <c r="N23" i="4"/>
  <c r="N7" i="4"/>
  <c r="N8" i="4" s="1"/>
  <c r="R13" i="2"/>
  <c r="S14" i="2"/>
  <c r="C7" i="2"/>
  <c r="F6" i="2"/>
  <c r="B6" i="2"/>
  <c r="Z18" i="2" l="1"/>
  <c r="AA19" i="2"/>
  <c r="R14" i="2"/>
  <c r="S15" i="2"/>
  <c r="C8" i="2"/>
  <c r="F7" i="2"/>
  <c r="B7" i="2"/>
  <c r="Z19" i="2" l="1"/>
  <c r="AA20" i="2"/>
  <c r="R15" i="2"/>
  <c r="S16" i="2"/>
  <c r="C9" i="2"/>
  <c r="F8" i="2"/>
  <c r="B8" i="2"/>
  <c r="Z20" i="2" l="1"/>
  <c r="AA21" i="2"/>
  <c r="S17" i="2"/>
  <c r="R16" i="2"/>
  <c r="C10" i="2"/>
  <c r="F9" i="2"/>
  <c r="B9" i="2"/>
  <c r="AA22" i="2" l="1"/>
  <c r="Z21" i="2"/>
  <c r="S18" i="2"/>
  <c r="R17" i="2"/>
  <c r="C11" i="2"/>
  <c r="F10" i="2"/>
  <c r="B10" i="2"/>
  <c r="Z22" i="2" l="1"/>
  <c r="AA23" i="2"/>
  <c r="R18" i="2"/>
  <c r="S19" i="2"/>
  <c r="C12" i="2"/>
  <c r="F11" i="2"/>
  <c r="B11" i="2"/>
  <c r="Z23" i="2" l="1"/>
  <c r="AA24" i="2"/>
  <c r="R19" i="2"/>
  <c r="S20" i="2"/>
  <c r="C13" i="2"/>
  <c r="F12" i="2"/>
  <c r="B12" i="2"/>
  <c r="Z24" i="2" l="1"/>
  <c r="AA25" i="2"/>
  <c r="R20" i="2"/>
  <c r="S21" i="2"/>
  <c r="C14" i="2"/>
  <c r="B13" i="2"/>
  <c r="F13" i="2"/>
  <c r="AA26" i="2" l="1"/>
  <c r="Z25" i="2"/>
  <c r="R21" i="2"/>
  <c r="S22" i="2"/>
  <c r="C15" i="2"/>
  <c r="F14" i="2"/>
  <c r="B14" i="2"/>
  <c r="Z26" i="2" l="1"/>
  <c r="AA27" i="2"/>
  <c r="S23" i="2"/>
  <c r="R22" i="2"/>
  <c r="C16" i="2"/>
  <c r="B15" i="2"/>
  <c r="F15" i="2"/>
  <c r="Z27" i="2" l="1"/>
  <c r="AA28" i="2"/>
  <c r="S24" i="2"/>
  <c r="R23" i="2"/>
  <c r="C17" i="2"/>
  <c r="B16" i="2"/>
  <c r="F16" i="2"/>
  <c r="Z28" i="2" l="1"/>
  <c r="AA29" i="2"/>
  <c r="R24" i="2"/>
  <c r="S25" i="2"/>
  <c r="C18" i="2"/>
  <c r="B17" i="2"/>
  <c r="F17" i="2"/>
  <c r="Z29" i="2" l="1"/>
  <c r="AA30" i="2"/>
  <c r="R25" i="2"/>
  <c r="S26" i="2"/>
  <c r="C19" i="2"/>
  <c r="F18" i="2"/>
  <c r="B18" i="2"/>
  <c r="Z30" i="2" l="1"/>
  <c r="AA31" i="2"/>
  <c r="R26" i="2"/>
  <c r="S27" i="2"/>
  <c r="C20" i="2"/>
  <c r="F19" i="2"/>
  <c r="B19" i="2"/>
  <c r="Z31" i="2" l="1"/>
  <c r="AA32" i="2"/>
  <c r="R27" i="2"/>
  <c r="S28" i="2"/>
  <c r="C21" i="2"/>
  <c r="F20" i="2"/>
  <c r="B20" i="2"/>
  <c r="Z32" i="2" l="1"/>
  <c r="AA33" i="2"/>
  <c r="R28" i="2"/>
  <c r="S29" i="2"/>
  <c r="C22" i="2"/>
  <c r="F21" i="2"/>
  <c r="B21" i="2"/>
  <c r="Z33" i="2" l="1"/>
  <c r="AA34" i="2"/>
  <c r="S30" i="2"/>
  <c r="R29" i="2"/>
  <c r="C23" i="2"/>
  <c r="F22" i="2"/>
  <c r="B22" i="2"/>
  <c r="Z34" i="2" l="1"/>
  <c r="AA35" i="2"/>
  <c r="R30" i="2"/>
  <c r="S31" i="2"/>
  <c r="C24" i="2"/>
  <c r="F23" i="2"/>
  <c r="B23" i="2"/>
  <c r="AA36" i="2" l="1"/>
  <c r="Z35" i="2"/>
  <c r="R31" i="2"/>
  <c r="S32" i="2"/>
  <c r="C25" i="2"/>
  <c r="F24" i="2"/>
  <c r="B24" i="2"/>
  <c r="Z36" i="2" l="1"/>
  <c r="AA37" i="2"/>
  <c r="R32" i="2"/>
  <c r="S33" i="2"/>
  <c r="C26" i="2"/>
  <c r="B25" i="2"/>
  <c r="F25" i="2"/>
  <c r="Z37" i="2" l="1"/>
  <c r="AA38" i="2"/>
  <c r="R33" i="2"/>
  <c r="S34" i="2"/>
  <c r="C27" i="2"/>
  <c r="F26" i="2"/>
  <c r="B26" i="2"/>
  <c r="Z38" i="2" l="1"/>
  <c r="AA39" i="2"/>
  <c r="R34" i="2"/>
  <c r="S35" i="2"/>
  <c r="C28" i="2"/>
  <c r="B27" i="2"/>
  <c r="F27" i="2"/>
  <c r="Z39" i="2" l="1"/>
  <c r="AA40" i="2"/>
  <c r="S36" i="2"/>
  <c r="R35" i="2"/>
  <c r="C29" i="2"/>
  <c r="B28" i="2"/>
  <c r="F28" i="2"/>
  <c r="Z40" i="2" l="1"/>
  <c r="AA41" i="2"/>
  <c r="R36" i="2"/>
  <c r="S37" i="2"/>
  <c r="C30" i="2"/>
  <c r="B29" i="2"/>
  <c r="F29" i="2"/>
  <c r="Z41" i="2" l="1"/>
  <c r="AA42" i="2"/>
  <c r="R37" i="2"/>
  <c r="S38" i="2"/>
  <c r="C31" i="2"/>
  <c r="F30" i="2"/>
  <c r="B30" i="2"/>
  <c r="Z42" i="2" l="1"/>
  <c r="AA43" i="2"/>
  <c r="R38" i="2"/>
  <c r="S39" i="2"/>
  <c r="C32" i="2"/>
  <c r="F31" i="2"/>
  <c r="B31" i="2"/>
  <c r="Z43" i="2" l="1"/>
  <c r="AA44" i="2"/>
  <c r="R39" i="2"/>
  <c r="S40" i="2"/>
  <c r="C33" i="2"/>
  <c r="F32" i="2"/>
  <c r="B32" i="2"/>
  <c r="Z44" i="2" l="1"/>
  <c r="AA45" i="2"/>
  <c r="R40" i="2"/>
  <c r="S41" i="2"/>
  <c r="C34" i="2"/>
  <c r="F33" i="2"/>
  <c r="B33" i="2"/>
  <c r="AA46" i="2" l="1"/>
  <c r="Z45" i="2"/>
  <c r="S42" i="2"/>
  <c r="R41" i="2"/>
  <c r="C35" i="2"/>
  <c r="F34" i="2"/>
  <c r="B34" i="2"/>
  <c r="Z46" i="2" l="1"/>
  <c r="AA47" i="2"/>
  <c r="R42" i="2"/>
  <c r="S43" i="2"/>
  <c r="C36" i="2"/>
  <c r="F35" i="2"/>
  <c r="B35" i="2"/>
  <c r="Z47" i="2" l="1"/>
  <c r="AA48" i="2"/>
  <c r="R43" i="2"/>
  <c r="S44" i="2"/>
  <c r="C37" i="2"/>
  <c r="B36" i="2"/>
  <c r="F36" i="2"/>
  <c r="Z48" i="2" l="1"/>
  <c r="AA49" i="2"/>
  <c r="R44" i="2"/>
  <c r="S45" i="2"/>
  <c r="C38" i="2"/>
  <c r="B37" i="2"/>
  <c r="F37" i="2"/>
  <c r="Z49" i="2" l="1"/>
  <c r="AA50" i="2"/>
  <c r="R45" i="2"/>
  <c r="S46" i="2"/>
  <c r="C39" i="2"/>
  <c r="F38" i="2"/>
  <c r="B38" i="2"/>
  <c r="Z50" i="2" l="1"/>
  <c r="AA51" i="2"/>
  <c r="S47" i="2"/>
  <c r="R46" i="2"/>
  <c r="C40" i="2"/>
  <c r="F39" i="2"/>
  <c r="B39" i="2"/>
  <c r="Z51" i="2" l="1"/>
  <c r="AA52" i="2"/>
  <c r="S48" i="2"/>
  <c r="R47" i="2"/>
  <c r="C41" i="2"/>
  <c r="B40" i="2"/>
  <c r="F40" i="2"/>
  <c r="Z52" i="2" l="1"/>
  <c r="AA53" i="2"/>
  <c r="R48" i="2"/>
  <c r="S49" i="2"/>
  <c r="C42" i="2"/>
  <c r="B41" i="2"/>
  <c r="F41" i="2"/>
  <c r="AA54" i="2" l="1"/>
  <c r="Z53" i="2"/>
  <c r="S50" i="2"/>
  <c r="R49" i="2"/>
  <c r="C43" i="2"/>
  <c r="F42" i="2"/>
  <c r="B42" i="2"/>
  <c r="Z54" i="2" l="1"/>
  <c r="AA55" i="2"/>
  <c r="S51" i="2"/>
  <c r="R50" i="2"/>
  <c r="C44" i="2"/>
  <c r="F43" i="2"/>
  <c r="B43" i="2"/>
  <c r="AA56" i="2" l="1"/>
  <c r="Z55" i="2"/>
  <c r="S52" i="2"/>
  <c r="R51" i="2"/>
  <c r="C45" i="2"/>
  <c r="F44" i="2"/>
  <c r="B44" i="2"/>
  <c r="Z56" i="2" l="1"/>
  <c r="AA57" i="2"/>
  <c r="R52" i="2"/>
  <c r="S53" i="2"/>
  <c r="C46" i="2"/>
  <c r="F45" i="2"/>
  <c r="B45" i="2"/>
  <c r="Z57" i="2" l="1"/>
  <c r="AA58" i="2"/>
  <c r="S54" i="2"/>
  <c r="R53" i="2"/>
  <c r="C47" i="2"/>
  <c r="F46" i="2"/>
  <c r="B46" i="2"/>
  <c r="Z58" i="2" l="1"/>
  <c r="AA59" i="2"/>
  <c r="R54" i="2"/>
  <c r="S55" i="2"/>
  <c r="C48" i="2"/>
  <c r="F47" i="2"/>
  <c r="B47" i="2"/>
  <c r="Z59" i="2" l="1"/>
  <c r="AA60" i="2"/>
  <c r="R55" i="2"/>
  <c r="S56" i="2"/>
  <c r="C49" i="2"/>
  <c r="F48" i="2"/>
  <c r="B48" i="2"/>
  <c r="Z60" i="2" l="1"/>
  <c r="AA61" i="2"/>
  <c r="R56" i="2"/>
  <c r="S57" i="2"/>
  <c r="C50" i="2"/>
  <c r="B49" i="2"/>
  <c r="F49" i="2"/>
  <c r="Z61" i="2" l="1"/>
  <c r="AA62" i="2"/>
  <c r="R57" i="2"/>
  <c r="S58" i="2"/>
  <c r="C51" i="2"/>
  <c r="F50" i="2"/>
  <c r="B50" i="2"/>
  <c r="Z62" i="2" l="1"/>
  <c r="AA63" i="2"/>
  <c r="S59" i="2"/>
  <c r="R58" i="2"/>
  <c r="C52" i="2"/>
  <c r="B51" i="2"/>
  <c r="F51" i="2"/>
  <c r="Z63" i="2" l="1"/>
  <c r="AA64" i="2"/>
  <c r="S60" i="2"/>
  <c r="R59" i="2"/>
  <c r="C53" i="2"/>
  <c r="B52" i="2"/>
  <c r="F52" i="2"/>
  <c r="Z64" i="2" l="1"/>
  <c r="AA65" i="2"/>
  <c r="R60" i="2"/>
  <c r="S61" i="2"/>
  <c r="C54" i="2"/>
  <c r="B53" i="2"/>
  <c r="F53" i="2"/>
  <c r="AA66" i="2" l="1"/>
  <c r="Z65" i="2"/>
  <c r="R61" i="2"/>
  <c r="S62" i="2"/>
  <c r="C55" i="2"/>
  <c r="F54" i="2"/>
  <c r="B54" i="2"/>
  <c r="Z66" i="2" l="1"/>
  <c r="AA67" i="2"/>
  <c r="R62" i="2"/>
  <c r="S63" i="2"/>
  <c r="C56" i="2"/>
  <c r="F55" i="2"/>
  <c r="B55" i="2"/>
  <c r="Z67" i="2" l="1"/>
  <c r="AA68" i="2"/>
  <c r="R63" i="2"/>
  <c r="S64" i="2"/>
  <c r="C57" i="2"/>
  <c r="F56" i="2"/>
  <c r="B56" i="2"/>
  <c r="Z68" i="2" l="1"/>
  <c r="AA69" i="2"/>
  <c r="R64" i="2"/>
  <c r="S65" i="2"/>
  <c r="C58" i="2"/>
  <c r="F57" i="2"/>
  <c r="B57" i="2"/>
  <c r="Z69" i="2" l="1"/>
  <c r="AA70" i="2"/>
  <c r="S66" i="2"/>
  <c r="R65" i="2"/>
  <c r="C59" i="2"/>
  <c r="F58" i="2"/>
  <c r="B58" i="2"/>
  <c r="AA71" i="2" l="1"/>
  <c r="Z70" i="2"/>
  <c r="R66" i="2"/>
  <c r="S67" i="2"/>
  <c r="C60" i="2"/>
  <c r="F59" i="2"/>
  <c r="B59" i="2"/>
  <c r="Z71" i="2" l="1"/>
  <c r="AA72" i="2"/>
  <c r="R67" i="2"/>
  <c r="S68" i="2"/>
  <c r="C61" i="2"/>
  <c r="B60" i="2"/>
  <c r="F60" i="2"/>
  <c r="Z72" i="2" l="1"/>
  <c r="AA73" i="2"/>
  <c r="R68" i="2"/>
  <c r="S69" i="2"/>
  <c r="C62" i="2"/>
  <c r="F61" i="2"/>
  <c r="B61" i="2"/>
  <c r="Z73" i="2" l="1"/>
  <c r="AA74" i="2"/>
  <c r="R69" i="2"/>
  <c r="S70" i="2"/>
  <c r="C63" i="2"/>
  <c r="F62" i="2"/>
  <c r="B62" i="2"/>
  <c r="Z74" i="2" l="1"/>
  <c r="AA75" i="2"/>
  <c r="S71" i="2"/>
  <c r="R70" i="2"/>
  <c r="C64" i="2"/>
  <c r="B63" i="2"/>
  <c r="F63" i="2"/>
  <c r="AA76" i="2" l="1"/>
  <c r="Z75" i="2"/>
  <c r="S72" i="2"/>
  <c r="R71" i="2"/>
  <c r="C65" i="2"/>
  <c r="B64" i="2"/>
  <c r="F64" i="2"/>
  <c r="Z76" i="2" l="1"/>
  <c r="AA77" i="2"/>
  <c r="R72" i="2"/>
  <c r="S73" i="2"/>
  <c r="C66" i="2"/>
  <c r="B65" i="2"/>
  <c r="F65" i="2"/>
  <c r="Z77" i="2" l="1"/>
  <c r="AA78" i="2"/>
  <c r="R73" i="2"/>
  <c r="S74" i="2"/>
  <c r="C67" i="2"/>
  <c r="F66" i="2"/>
  <c r="B66" i="2"/>
  <c r="Z78" i="2" l="1"/>
  <c r="AA79" i="2"/>
  <c r="R74" i="2"/>
  <c r="S75" i="2"/>
  <c r="C68" i="2"/>
  <c r="F67" i="2"/>
  <c r="B67" i="2"/>
  <c r="Z79" i="2" l="1"/>
  <c r="AA80" i="2"/>
  <c r="S76" i="2"/>
  <c r="R75" i="2"/>
  <c r="C69" i="2"/>
  <c r="F68" i="2"/>
  <c r="B68" i="2"/>
  <c r="Z80" i="2" l="1"/>
  <c r="AA81" i="2"/>
  <c r="S77" i="2"/>
  <c r="R76" i="2"/>
  <c r="C70" i="2"/>
  <c r="F69" i="2"/>
  <c r="B69" i="2"/>
  <c r="Z81" i="2" l="1"/>
  <c r="AA82" i="2"/>
  <c r="S78" i="2"/>
  <c r="R77" i="2"/>
  <c r="C71" i="2"/>
  <c r="F70" i="2"/>
  <c r="B70" i="2"/>
  <c r="AA83" i="2" l="1"/>
  <c r="Z82" i="2"/>
  <c r="R78" i="2"/>
  <c r="S79" i="2"/>
  <c r="C72" i="2"/>
  <c r="F71" i="2"/>
  <c r="B71" i="2"/>
  <c r="AA84" i="2" l="1"/>
  <c r="Z83" i="2"/>
  <c r="S80" i="2"/>
  <c r="R79" i="2"/>
  <c r="C73" i="2"/>
  <c r="F72" i="2"/>
  <c r="B72" i="2"/>
  <c r="AA85" i="2" l="1"/>
  <c r="Z84" i="2"/>
  <c r="R80" i="2"/>
  <c r="S81" i="2"/>
  <c r="C74" i="2"/>
  <c r="B73" i="2"/>
  <c r="F73" i="2"/>
  <c r="AA86" i="2" l="1"/>
  <c r="Z85" i="2"/>
  <c r="R81" i="2"/>
  <c r="S82" i="2"/>
  <c r="C75" i="2"/>
  <c r="F74" i="2"/>
  <c r="B74" i="2"/>
  <c r="Z86" i="2" l="1"/>
  <c r="AA87" i="2"/>
  <c r="R82" i="2"/>
  <c r="S83" i="2"/>
  <c r="C76" i="2"/>
  <c r="B75" i="2"/>
  <c r="F75" i="2"/>
  <c r="Z87" i="2" l="1"/>
  <c r="AA88" i="2"/>
  <c r="S84" i="2"/>
  <c r="R83" i="2"/>
  <c r="C77" i="2"/>
  <c r="F76" i="2"/>
  <c r="B76" i="2"/>
  <c r="Z88" i="2" l="1"/>
  <c r="AA89" i="2"/>
  <c r="R84" i="2"/>
  <c r="S85" i="2"/>
  <c r="C78" i="2"/>
  <c r="B77" i="2"/>
  <c r="F77" i="2"/>
  <c r="Z89" i="2" l="1"/>
  <c r="AA90" i="2"/>
  <c r="R85" i="2"/>
  <c r="S86" i="2"/>
  <c r="C79" i="2"/>
  <c r="F78" i="2"/>
  <c r="B78" i="2"/>
  <c r="Z90" i="2" l="1"/>
  <c r="AA91" i="2"/>
  <c r="R86" i="2"/>
  <c r="S87" i="2"/>
  <c r="C80" i="2"/>
  <c r="F79" i="2"/>
  <c r="B79" i="2"/>
  <c r="Z91" i="2" l="1"/>
  <c r="AA92" i="2"/>
  <c r="R87" i="2"/>
  <c r="S88" i="2"/>
  <c r="C81" i="2"/>
  <c r="F80" i="2"/>
  <c r="B80" i="2"/>
  <c r="Z92" i="2" l="1"/>
  <c r="AA93" i="2"/>
  <c r="S89" i="2"/>
  <c r="R88" i="2"/>
  <c r="C82" i="2"/>
  <c r="F81" i="2"/>
  <c r="B81" i="2"/>
  <c r="Z93" i="2" l="1"/>
  <c r="AA94" i="2"/>
  <c r="S90" i="2"/>
  <c r="R89" i="2"/>
  <c r="C83" i="2"/>
  <c r="F82" i="2"/>
  <c r="B82" i="2"/>
  <c r="Z94" i="2" l="1"/>
  <c r="AA95" i="2"/>
  <c r="R90" i="2"/>
  <c r="S91" i="2"/>
  <c r="C84" i="2"/>
  <c r="F83" i="2"/>
  <c r="B83" i="2"/>
  <c r="AA96" i="2" l="1"/>
  <c r="Z95" i="2"/>
  <c r="R91" i="2"/>
  <c r="S92" i="2"/>
  <c r="C85" i="2"/>
  <c r="F84" i="2"/>
  <c r="B84" i="2"/>
  <c r="Z96" i="2" l="1"/>
  <c r="AA97" i="2"/>
  <c r="R92" i="2"/>
  <c r="S93" i="2"/>
  <c r="C86" i="2"/>
  <c r="F85" i="2"/>
  <c r="B85" i="2"/>
  <c r="Z97" i="2" l="1"/>
  <c r="AA98" i="2"/>
  <c r="R93" i="2"/>
  <c r="S94" i="2"/>
  <c r="C87" i="2"/>
  <c r="F86" i="2"/>
  <c r="B86" i="2"/>
  <c r="Z98" i="2" l="1"/>
  <c r="AA99" i="2"/>
  <c r="R94" i="2"/>
  <c r="S95" i="2"/>
  <c r="C88" i="2"/>
  <c r="B87" i="2"/>
  <c r="F87" i="2"/>
  <c r="Z99" i="2" l="1"/>
  <c r="AA100" i="2"/>
  <c r="S96" i="2"/>
  <c r="R95" i="2"/>
  <c r="C89" i="2"/>
  <c r="F88" i="2"/>
  <c r="B88" i="2"/>
  <c r="Z100" i="2" l="1"/>
  <c r="R96" i="2"/>
  <c r="S97" i="2"/>
  <c r="C90" i="2"/>
  <c r="B89" i="2"/>
  <c r="F89" i="2"/>
  <c r="AA102" i="2" l="1"/>
  <c r="AD102" i="2" s="1"/>
  <c r="Z101" i="2"/>
  <c r="S98" i="2"/>
  <c r="R97" i="2"/>
  <c r="C91" i="2"/>
  <c r="F90" i="2"/>
  <c r="B90" i="2"/>
  <c r="Z102" i="2" l="1"/>
  <c r="AA103" i="2"/>
  <c r="AD103" i="2" s="1"/>
  <c r="S99" i="2"/>
  <c r="R98" i="2"/>
  <c r="C92" i="2"/>
  <c r="F91" i="2"/>
  <c r="B91" i="2"/>
  <c r="Z103" i="2" l="1"/>
  <c r="AA104" i="2"/>
  <c r="AD104" i="2" s="1"/>
  <c r="S100" i="2"/>
  <c r="R99" i="2"/>
  <c r="C93" i="2"/>
  <c r="F92" i="2"/>
  <c r="B92" i="2"/>
  <c r="Z104" i="2" l="1"/>
  <c r="AA105" i="2"/>
  <c r="AD105" i="2" s="1"/>
  <c r="S101" i="2"/>
  <c r="R100" i="2"/>
  <c r="C94" i="2"/>
  <c r="F93" i="2"/>
  <c r="B93" i="2"/>
  <c r="AA106" i="2" l="1"/>
  <c r="AD106" i="2" s="1"/>
  <c r="Z105" i="2"/>
  <c r="S102" i="2"/>
  <c r="R101" i="2"/>
  <c r="C95" i="2"/>
  <c r="F94" i="2"/>
  <c r="B94" i="2"/>
  <c r="Z106" i="2" l="1"/>
  <c r="AA107" i="2"/>
  <c r="AD107" i="2" s="1"/>
  <c r="R102" i="2"/>
  <c r="S103" i="2"/>
  <c r="C96" i="2"/>
  <c r="F95" i="2"/>
  <c r="B95" i="2"/>
  <c r="Z107" i="2" l="1"/>
  <c r="AA108" i="2"/>
  <c r="AD108" i="2" s="1"/>
  <c r="R103" i="2"/>
  <c r="S104" i="2"/>
  <c r="C97" i="2"/>
  <c r="F96" i="2"/>
  <c r="B96" i="2"/>
  <c r="Z108" i="2" l="1"/>
  <c r="AA109" i="2"/>
  <c r="AD109" i="2" s="1"/>
  <c r="R104" i="2"/>
  <c r="S105" i="2"/>
  <c r="C98" i="2"/>
  <c r="B97" i="2"/>
  <c r="F97" i="2"/>
  <c r="Z109" i="2" l="1"/>
  <c r="AA110" i="2"/>
  <c r="AD110" i="2" s="1"/>
  <c r="S106" i="2"/>
  <c r="R105" i="2"/>
  <c r="C99" i="2"/>
  <c r="F98" i="2"/>
  <c r="B98" i="2"/>
  <c r="Z110" i="2" l="1"/>
  <c r="AA111" i="2"/>
  <c r="AD111" i="2" s="1"/>
  <c r="R106" i="2"/>
  <c r="S107" i="2"/>
  <c r="C100" i="2"/>
  <c r="B99" i="2"/>
  <c r="F99" i="2"/>
  <c r="Z111" i="2" l="1"/>
  <c r="AA112" i="2"/>
  <c r="AD112" i="2" s="1"/>
  <c r="S108" i="2"/>
  <c r="R107" i="2"/>
  <c r="C101" i="2"/>
  <c r="F100" i="2"/>
  <c r="B100" i="2"/>
  <c r="Z112" i="2" l="1"/>
  <c r="AA113" i="2"/>
  <c r="AD113" i="2" s="1"/>
  <c r="R108" i="2"/>
  <c r="S109" i="2"/>
  <c r="C102" i="2"/>
  <c r="B101" i="2"/>
  <c r="F101" i="2"/>
  <c r="Z113" i="2" l="1"/>
  <c r="AA114" i="2"/>
  <c r="AD114" i="2" s="1"/>
  <c r="S110" i="2"/>
  <c r="R109" i="2"/>
  <c r="C103" i="2"/>
  <c r="F102" i="2"/>
  <c r="B102" i="2"/>
  <c r="AA115" i="2" l="1"/>
  <c r="AD115" i="2" s="1"/>
  <c r="Z114" i="2"/>
  <c r="R110" i="2"/>
  <c r="S111" i="2"/>
  <c r="C104" i="2"/>
  <c r="F103" i="2"/>
  <c r="B103" i="2"/>
  <c r="AA116" i="2" l="1"/>
  <c r="AD116" i="2" s="1"/>
  <c r="Z115" i="2"/>
  <c r="S112" i="2"/>
  <c r="R111" i="2"/>
  <c r="C105" i="2"/>
  <c r="F104" i="2"/>
  <c r="B104" i="2"/>
  <c r="Z116" i="2" l="1"/>
  <c r="AA117" i="2"/>
  <c r="AD117" i="2" s="1"/>
  <c r="R112" i="2"/>
  <c r="S113" i="2"/>
  <c r="C106" i="2"/>
  <c r="F105" i="2"/>
  <c r="B105" i="2"/>
  <c r="Z117" i="2" l="1"/>
  <c r="AA118" i="2"/>
  <c r="AD118" i="2" s="1"/>
  <c r="S114" i="2"/>
  <c r="R113" i="2"/>
  <c r="C107" i="2"/>
  <c r="F106" i="2"/>
  <c r="B106" i="2"/>
  <c r="Z118" i="2" l="1"/>
  <c r="AA119" i="2"/>
  <c r="AD119" i="2" s="1"/>
  <c r="R114" i="2"/>
  <c r="S115" i="2"/>
  <c r="C108" i="2"/>
  <c r="F107" i="2"/>
  <c r="B107" i="2"/>
  <c r="Z119" i="2" l="1"/>
  <c r="AA120" i="2"/>
  <c r="AD120" i="2" s="1"/>
  <c r="R115" i="2"/>
  <c r="S116" i="2"/>
  <c r="C109" i="2"/>
  <c r="B108" i="2"/>
  <c r="F108" i="2"/>
  <c r="Z120" i="2" l="1"/>
  <c r="AA121" i="2"/>
  <c r="AD121" i="2" s="1"/>
  <c r="R116" i="2"/>
  <c r="S117" i="2"/>
  <c r="C110" i="2"/>
  <c r="B109" i="2"/>
  <c r="F109" i="2"/>
  <c r="Z121" i="2" l="1"/>
  <c r="AA122" i="2"/>
  <c r="AD122" i="2" s="1"/>
  <c r="S118" i="2"/>
  <c r="R117" i="2"/>
  <c r="C111" i="2"/>
  <c r="F110" i="2"/>
  <c r="B110" i="2"/>
  <c r="Z122" i="2" l="1"/>
  <c r="AA123" i="2"/>
  <c r="AD123" i="2" s="1"/>
  <c r="R118" i="2"/>
  <c r="S119" i="2"/>
  <c r="C112" i="2"/>
  <c r="B111" i="2"/>
  <c r="F111" i="2"/>
  <c r="Z123" i="2" l="1"/>
  <c r="AA124" i="2"/>
  <c r="S120" i="2"/>
  <c r="R119" i="2"/>
  <c r="C113" i="2"/>
  <c r="B112" i="2"/>
  <c r="F112" i="2"/>
  <c r="Z124" i="2" l="1"/>
  <c r="AD124" i="2"/>
  <c r="R120" i="2"/>
  <c r="S121" i="2"/>
  <c r="C114" i="2"/>
  <c r="B113" i="2"/>
  <c r="F113" i="2"/>
  <c r="AE6" i="2" l="1"/>
  <c r="AD125" i="2"/>
  <c r="AE4" i="2" s="1"/>
  <c r="AE8" i="2"/>
  <c r="R121" i="2"/>
  <c r="S122" i="2"/>
  <c r="C115" i="2"/>
  <c r="F114" i="2"/>
  <c r="B114" i="2"/>
  <c r="R122" i="2" l="1"/>
  <c r="S123" i="2"/>
  <c r="C116" i="2"/>
  <c r="F115" i="2"/>
  <c r="B115" i="2"/>
  <c r="R123" i="2" l="1"/>
  <c r="S124" i="2"/>
  <c r="R124" i="2" s="1"/>
  <c r="C117" i="2"/>
  <c r="F116" i="2"/>
  <c r="B116" i="2"/>
  <c r="C118" i="2" l="1"/>
  <c r="F117" i="2"/>
  <c r="B117" i="2"/>
  <c r="C119" i="2" l="1"/>
  <c r="F118" i="2"/>
  <c r="B118" i="2"/>
  <c r="C120" i="2" l="1"/>
  <c r="F119" i="2"/>
  <c r="B119" i="2"/>
  <c r="C121" i="2" l="1"/>
  <c r="B120" i="2"/>
  <c r="F120" i="2"/>
  <c r="C122" i="2" l="1"/>
  <c r="F121" i="2"/>
  <c r="B121" i="2"/>
  <c r="C123" i="2" l="1"/>
  <c r="F122" i="2"/>
  <c r="B122" i="2"/>
  <c r="C124" i="2" l="1"/>
  <c r="F123" i="2"/>
  <c r="B123" i="2"/>
  <c r="B124" i="2" l="1"/>
  <c r="F124" i="2"/>
  <c r="V29" i="1"/>
  <c r="V30" i="1"/>
  <c r="V35" i="1"/>
  <c r="V31" i="1"/>
  <c r="V36" i="1"/>
  <c r="V33" i="1"/>
  <c r="V37" i="1"/>
  <c r="V32" i="1"/>
  <c r="V34" i="1"/>
  <c r="V38" i="1"/>
  <c r="T42" i="1" s="1"/>
  <c r="V51" i="1" l="1"/>
  <c r="V45" i="1"/>
  <c r="V39" i="1"/>
  <c r="V72" i="1"/>
  <c r="V60" i="1"/>
  <c r="V57" i="1"/>
  <c r="V61" i="1"/>
  <c r="V53" i="1"/>
  <c r="V43" i="1"/>
  <c r="V56" i="1"/>
  <c r="V44" i="1"/>
  <c r="V47" i="1"/>
  <c r="V46" i="1"/>
  <c r="V62" i="1"/>
  <c r="V42" i="1"/>
  <c r="V66" i="1"/>
  <c r="V64" i="1"/>
  <c r="V68" i="1"/>
  <c r="V48" i="1"/>
  <c r="V40" i="1"/>
  <c r="V59" i="1"/>
  <c r="V50" i="1"/>
  <c r="V70" i="1"/>
  <c r="V52" i="1"/>
  <c r="V54" i="1"/>
  <c r="V69" i="1"/>
  <c r="V67" i="1"/>
  <c r="V73" i="1"/>
  <c r="V41" i="1"/>
  <c r="V58" i="1"/>
  <c r="V71" i="1"/>
  <c r="V65" i="1"/>
  <c r="V49" i="1"/>
  <c r="V55" i="1"/>
  <c r="V63" i="1"/>
  <c r="V28" i="1"/>
</calcChain>
</file>

<file path=xl/sharedStrings.xml><?xml version="1.0" encoding="utf-8"?>
<sst xmlns="http://schemas.openxmlformats.org/spreadsheetml/2006/main" count="310" uniqueCount="131">
  <si>
    <t>Multimeter TC, Ramp to 500F and hold</t>
  </si>
  <si>
    <t>errantly began heating early, data taking began 2min after heaters were on for ~30sec</t>
  </si>
  <si>
    <t>Time(min)</t>
  </si>
  <si>
    <t>Time(sec)</t>
  </si>
  <si>
    <t>Temp(F)</t>
  </si>
  <si>
    <t>Remark</t>
  </si>
  <si>
    <t>Index</t>
  </si>
  <si>
    <t>avg=&gt;</t>
  </si>
  <si>
    <t>Avg Heatup (F/sec)</t>
  </si>
  <si>
    <t>Min Heatup (F/sec)</t>
  </si>
  <si>
    <t>Max Heatup (F/sec)</t>
  </si>
  <si>
    <t>Instant heatup Rate (F/sec)</t>
  </si>
  <si>
    <t>Approximately 80% coverage of top, left and front with fiberglass insulation.</t>
  </si>
  <si>
    <t>Multimeter TC, Ramp to 500F and hold, w\ fiberglass insulation</t>
  </si>
  <si>
    <t>Temp Oven</t>
  </si>
  <si>
    <t>Temp Surface</t>
  </si>
  <si>
    <t>F</t>
  </si>
  <si>
    <t>C</t>
  </si>
  <si>
    <t>K</t>
  </si>
  <si>
    <t>k_low</t>
  </si>
  <si>
    <t>k_high</t>
  </si>
  <si>
    <t>k_mid</t>
  </si>
  <si>
    <t>q_low</t>
  </si>
  <si>
    <t>q_mid</t>
  </si>
  <si>
    <t>q_high</t>
  </si>
  <si>
    <t>Medium Thickness (m)</t>
  </si>
  <si>
    <t>Medium Thickness (mm)</t>
  </si>
  <si>
    <t>W</t>
  </si>
  <si>
    <t>Air gapped, no insulation</t>
  </si>
  <si>
    <t>&lt;= given "shiny" metallic surface I'd expect k_high case to be the most likely.  This also makes it reasonable with the observable behavior that the temperature peaks slightly over 500F and when maintaining 500 the heaters are basically aways on,  rated power of unit is 1500W.</t>
  </si>
  <si>
    <t>Thermal Resistance</t>
  </si>
  <si>
    <t>Thermal Conductivity</t>
  </si>
  <si>
    <t>W/(m*K)</t>
  </si>
  <si>
    <t>(m^2)K/W</t>
  </si>
  <si>
    <t>Multimeter TC, Ramp to 500F and hold, w\ ceramic fiber insulation</t>
  </si>
  <si>
    <t>Specific Heats Capacity</t>
  </si>
  <si>
    <t>Material</t>
  </si>
  <si>
    <t>Value</t>
  </si>
  <si>
    <t>unit</t>
  </si>
  <si>
    <t>Ceramic Fiber</t>
  </si>
  <si>
    <t>J/(kgC)</t>
  </si>
  <si>
    <t>Air</t>
  </si>
  <si>
    <t>k_ceramic fiber</t>
  </si>
  <si>
    <t>0.07-0.12</t>
  </si>
  <si>
    <t>Resistances</t>
  </si>
  <si>
    <t>Component</t>
  </si>
  <si>
    <t>Top</t>
  </si>
  <si>
    <t>Bottom</t>
  </si>
  <si>
    <t>Fan/Light</t>
  </si>
  <si>
    <t>Unit</t>
  </si>
  <si>
    <t>Ohms</t>
  </si>
  <si>
    <t>Assumptions</t>
  </si>
  <si>
    <t>Power rating</t>
  </si>
  <si>
    <t>Fan/Light Power Consumption</t>
  </si>
  <si>
    <t>Power used for Heaters</t>
  </si>
  <si>
    <t>Total Heater Count</t>
  </si>
  <si>
    <t>3 on top, 2 on Bottom</t>
  </si>
  <si>
    <t>Power consumption per heater</t>
  </si>
  <si>
    <t>Assuming Pure Resistive Top Heater</t>
  </si>
  <si>
    <t>Power consumption for heater pair</t>
  </si>
  <si>
    <t>Assuming Pure Resistive Bottom Heater</t>
  </si>
  <si>
    <t>pf top heaters</t>
  </si>
  <si>
    <t>pf bottom heaters</t>
  </si>
  <si>
    <t>average pf</t>
  </si>
  <si>
    <t>Inferred values, may not be correct</t>
  </si>
  <si>
    <t>Volumes</t>
  </si>
  <si>
    <t>in^3</t>
  </si>
  <si>
    <t>m^3</t>
  </si>
  <si>
    <t>Densities</t>
  </si>
  <si>
    <t>kg/m^3</t>
  </si>
  <si>
    <r>
      <t>U=m(c_p)</t>
    </r>
    <r>
      <rPr>
        <sz val="11"/>
        <color theme="1"/>
        <rFont val="Calibri"/>
        <family val="2"/>
      </rPr>
      <t>ΔT</t>
    </r>
  </si>
  <si>
    <t>ΔT</t>
  </si>
  <si>
    <t>C or K</t>
  </si>
  <si>
    <t>Whole Ceramic Blanket isn't raised 1 deg</t>
  </si>
  <si>
    <t>Gradient exists along blanket</t>
  </si>
  <si>
    <t>Take uninsulated case</t>
  </si>
  <si>
    <t>phase 1</t>
  </si>
  <si>
    <t>heatup rate</t>
  </si>
  <si>
    <t>F/sec</t>
  </si>
  <si>
    <t>C/sec</t>
  </si>
  <si>
    <t>power input 4 htrs</t>
  </si>
  <si>
    <t>W, ie J/sec</t>
  </si>
  <si>
    <t>J</t>
  </si>
  <si>
    <t>Heatup rate slowdown at around 300F possibly due to leakage becoming dominant factor</t>
  </si>
  <si>
    <t>phase 2</t>
  </si>
  <si>
    <t>energy needed to heat air and materials virtually unchanged so change in heatup rate due to leakage increase</t>
  </si>
  <si>
    <t>Power heating air</t>
  </si>
  <si>
    <t>Power heating oven materials</t>
  </si>
  <si>
    <t>J/sec, W</t>
  </si>
  <si>
    <t>Oven Materials</t>
  </si>
  <si>
    <t>Question now is, how much is lost to convection and how much to air leakage</t>
  </si>
  <si>
    <t>Insulated case still has phase 1 and phase 2 shape.  This case should have little convective heat losses</t>
  </si>
  <si>
    <t>Assume linear gradient across insulation, therefore energy required to raise temperature to final oven temperature is half.</t>
  </si>
  <si>
    <t>Energy required to heat blanket to final temp of 500F</t>
  </si>
  <si>
    <t>Assume energy lost due to leakage in the insulated case is primarily due to conduction to insulation.</t>
  </si>
  <si>
    <t>power lost due to leakage</t>
  </si>
  <si>
    <t>Time required to heat insulation</t>
  </si>
  <si>
    <t>seconds</t>
  </si>
  <si>
    <t>Given that phase 2 doesn't start until about 150-200 seconds into heatup and the time required to leak heat into insulation is 450 seconds.  We'd expect that since the insulated case can reach high temps that it would not overtake the uninsulated case until at least 600-650 seconds.  That shows true in the actual data.</t>
  </si>
  <si>
    <t>Given this information to the left can we predict what the heatup rate will be by utilizing the 5th heating element.</t>
  </si>
  <si>
    <t>Phase 1</t>
  </si>
  <si>
    <t>power input 5 htrs</t>
  </si>
  <si>
    <t>Uninsulated case</t>
  </si>
  <si>
    <t>Power lost to leakage</t>
  </si>
  <si>
    <t>power used for heating</t>
  </si>
  <si>
    <t>heatup</t>
  </si>
  <si>
    <t>Insulated case</t>
  </si>
  <si>
    <t>Power used for heating</t>
  </si>
  <si>
    <t>Assume that leakage increases proportion to heat input due to convective heat losses would increase with heat input</t>
  </si>
  <si>
    <t>Assume same leakage power as 4 htr case since heating the insulation is a fixed heat loss rate/amount ect.</t>
  </si>
  <si>
    <t>power input 2 htrs</t>
  </si>
  <si>
    <t>Given this information to the left can we predict what the heatup rate will be by utilizing only 2 heating elements.</t>
  </si>
  <si>
    <t>^^^^ Suggests that heating the insulation will be so dominant that temperature increases will stagnate entirely,  Could offer opportunity to take steady state data to determine actual losses</t>
  </si>
  <si>
    <t>^^^^ low heating rate implies temperature stagnation would occur until insulation heating caught up</t>
  </si>
  <si>
    <t>start temp</t>
  </si>
  <si>
    <t>end temp</t>
  </si>
  <si>
    <t>delta temp</t>
  </si>
  <si>
    <t>phase 1 time</t>
  </si>
  <si>
    <t>sec</t>
  </si>
  <si>
    <t>total time</t>
  </si>
  <si>
    <t>Temp</t>
  </si>
  <si>
    <t>Time</t>
  </si>
  <si>
    <t>a</t>
  </si>
  <si>
    <t>expoential ramp to linear heatup</t>
  </si>
  <si>
    <t>b</t>
  </si>
  <si>
    <t>m</t>
  </si>
  <si>
    <t>Phase 1 linear heatup</t>
  </si>
  <si>
    <t>Transition to phase 2 linear heatup</t>
  </si>
  <si>
    <t>Theoretical 5 Heater Element Heatup \w ceramic fiber insulation</t>
  </si>
  <si>
    <t>Phase 2 linear heatup</t>
  </si>
  <si>
    <t>Multimeter TC, Ramp to 500F and hold, w\ ceramic fiber insulation &amp; 5 htrs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</si>
</sst>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 x14ac:knownFonts="1">
    <font>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center"/>
    </xf>
    <xf numFmtId="0" fontId="0" fillId="0" borderId="0" xfId="0" applyAlignment="1">
      <alignment horizontal="left" vertical="center"/>
    </xf>
    <xf numFmtId="164" fontId="0" fillId="0" borderId="0" xfId="0" applyNumberFormat="1"/>
    <xf numFmtId="2" fontId="0" fillId="0" borderId="0" xfId="0" applyNumberFormat="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1" fontId="0" fillId="0" borderId="0" xfId="0" applyNumberFormat="1"/>
    <xf numFmtId="0" fontId="0" fillId="0" borderId="0" xfId="0" applyAlignment="1">
      <alignment horizontal="right"/>
    </xf>
    <xf numFmtId="165" fontId="0" fillId="0" borderId="0" xfId="0" applyNumberFormat="1"/>
    <xf numFmtId="0" fontId="1" fillId="0" borderId="0" xfId="0" applyFont="1"/>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wrapText="1"/>
    </xf>
    <xf numFmtId="0" fontId="0" fillId="0" borderId="0" xfId="0" applyAlignment="1">
      <alignment horizontal="left" wrapText="1"/>
    </xf>
    <xf numFmtId="0" fontId="0" fillId="0" borderId="0" xfId="0" applyAlignment="1">
      <alignment horizontal="left" vertical="top" wrapText="1"/>
    </xf>
    <xf numFmtId="0" fontId="0" fillId="0" borderId="0" xfId="0"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Profile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Data!$B$1</c:f>
              <c:strCache>
                <c:ptCount val="1"/>
                <c:pt idx="0">
                  <c:v>Multimeter TC, Ramp to 500F and hold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Data!$C$4:$C$124</c:f>
              <c:numCache>
                <c:formatCode>General</c:formatCode>
                <c:ptCount val="1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505</c:v>
                </c:pt>
                <c:pt idx="102">
                  <c:v>510</c:v>
                </c:pt>
                <c:pt idx="103">
                  <c:v>515</c:v>
                </c:pt>
                <c:pt idx="104">
                  <c:v>520</c:v>
                </c:pt>
                <c:pt idx="105">
                  <c:v>525</c:v>
                </c:pt>
                <c:pt idx="106">
                  <c:v>530</c:v>
                </c:pt>
                <c:pt idx="107">
                  <c:v>535</c:v>
                </c:pt>
                <c:pt idx="108">
                  <c:v>540</c:v>
                </c:pt>
                <c:pt idx="109">
                  <c:v>545</c:v>
                </c:pt>
                <c:pt idx="110">
                  <c:v>550</c:v>
                </c:pt>
                <c:pt idx="111">
                  <c:v>555</c:v>
                </c:pt>
                <c:pt idx="112">
                  <c:v>560</c:v>
                </c:pt>
                <c:pt idx="113">
                  <c:v>565</c:v>
                </c:pt>
                <c:pt idx="114">
                  <c:v>570</c:v>
                </c:pt>
                <c:pt idx="115">
                  <c:v>575</c:v>
                </c:pt>
                <c:pt idx="116">
                  <c:v>580</c:v>
                </c:pt>
                <c:pt idx="117">
                  <c:v>585</c:v>
                </c:pt>
                <c:pt idx="118">
                  <c:v>590</c:v>
                </c:pt>
                <c:pt idx="119">
                  <c:v>595</c:v>
                </c:pt>
                <c:pt idx="120">
                  <c:v>600</c:v>
                </c:pt>
              </c:numCache>
            </c:numRef>
          </c:xVal>
          <c:yVal>
            <c:numRef>
              <c:f>Data!$D$4:$D$124</c:f>
              <c:numCache>
                <c:formatCode>General</c:formatCode>
                <c:ptCount val="121"/>
                <c:pt idx="0">
                  <c:v>104</c:v>
                </c:pt>
                <c:pt idx="1">
                  <c:v>104</c:v>
                </c:pt>
                <c:pt idx="2">
                  <c:v>106</c:v>
                </c:pt>
                <c:pt idx="3">
                  <c:v>108</c:v>
                </c:pt>
                <c:pt idx="4">
                  <c:v>114</c:v>
                </c:pt>
                <c:pt idx="5">
                  <c:v>119</c:v>
                </c:pt>
                <c:pt idx="6">
                  <c:v>128</c:v>
                </c:pt>
                <c:pt idx="7">
                  <c:v>137</c:v>
                </c:pt>
                <c:pt idx="8">
                  <c:v>146</c:v>
                </c:pt>
                <c:pt idx="9">
                  <c:v>156</c:v>
                </c:pt>
                <c:pt idx="10">
                  <c:v>168</c:v>
                </c:pt>
                <c:pt idx="11">
                  <c:v>178</c:v>
                </c:pt>
                <c:pt idx="12">
                  <c:v>190</c:v>
                </c:pt>
                <c:pt idx="13">
                  <c:v>199</c:v>
                </c:pt>
                <c:pt idx="14">
                  <c:v>208</c:v>
                </c:pt>
                <c:pt idx="15">
                  <c:v>218</c:v>
                </c:pt>
                <c:pt idx="16">
                  <c:v>232</c:v>
                </c:pt>
                <c:pt idx="17">
                  <c:v>238</c:v>
                </c:pt>
                <c:pt idx="18">
                  <c:v>245</c:v>
                </c:pt>
                <c:pt idx="19">
                  <c:v>253</c:v>
                </c:pt>
                <c:pt idx="20">
                  <c:v>257</c:v>
                </c:pt>
                <c:pt idx="21">
                  <c:v>263</c:v>
                </c:pt>
                <c:pt idx="22">
                  <c:v>269</c:v>
                </c:pt>
                <c:pt idx="23">
                  <c:v>275</c:v>
                </c:pt>
                <c:pt idx="24">
                  <c:v>279</c:v>
                </c:pt>
                <c:pt idx="25">
                  <c:v>285</c:v>
                </c:pt>
                <c:pt idx="26">
                  <c:v>290</c:v>
                </c:pt>
                <c:pt idx="27">
                  <c:v>294</c:v>
                </c:pt>
                <c:pt idx="28">
                  <c:v>298</c:v>
                </c:pt>
                <c:pt idx="29">
                  <c:v>303</c:v>
                </c:pt>
                <c:pt idx="30">
                  <c:v>306</c:v>
                </c:pt>
                <c:pt idx="31">
                  <c:v>312</c:v>
                </c:pt>
                <c:pt idx="32">
                  <c:v>315</c:v>
                </c:pt>
                <c:pt idx="33">
                  <c:v>319</c:v>
                </c:pt>
                <c:pt idx="34">
                  <c:v>323</c:v>
                </c:pt>
                <c:pt idx="35">
                  <c:v>327</c:v>
                </c:pt>
                <c:pt idx="36">
                  <c:v>330</c:v>
                </c:pt>
                <c:pt idx="37">
                  <c:v>334</c:v>
                </c:pt>
                <c:pt idx="38">
                  <c:v>337</c:v>
                </c:pt>
                <c:pt idx="39">
                  <c:v>343</c:v>
                </c:pt>
                <c:pt idx="40">
                  <c:v>346</c:v>
                </c:pt>
                <c:pt idx="41">
                  <c:v>349</c:v>
                </c:pt>
                <c:pt idx="42">
                  <c:v>351</c:v>
                </c:pt>
                <c:pt idx="43">
                  <c:v>356</c:v>
                </c:pt>
                <c:pt idx="44">
                  <c:v>359</c:v>
                </c:pt>
                <c:pt idx="45">
                  <c:v>361</c:v>
                </c:pt>
                <c:pt idx="46">
                  <c:v>364</c:v>
                </c:pt>
                <c:pt idx="47">
                  <c:v>368</c:v>
                </c:pt>
                <c:pt idx="48">
                  <c:v>370</c:v>
                </c:pt>
                <c:pt idx="49">
                  <c:v>372</c:v>
                </c:pt>
                <c:pt idx="50">
                  <c:v>375</c:v>
                </c:pt>
                <c:pt idx="51">
                  <c:v>379</c:v>
                </c:pt>
                <c:pt idx="52">
                  <c:v>381</c:v>
                </c:pt>
                <c:pt idx="53">
                  <c:v>384</c:v>
                </c:pt>
                <c:pt idx="54">
                  <c:v>387</c:v>
                </c:pt>
                <c:pt idx="55">
                  <c:v>390</c:v>
                </c:pt>
                <c:pt idx="56">
                  <c:v>392</c:v>
                </c:pt>
                <c:pt idx="57">
                  <c:v>394</c:v>
                </c:pt>
                <c:pt idx="58">
                  <c:v>397</c:v>
                </c:pt>
                <c:pt idx="59">
                  <c:v>399</c:v>
                </c:pt>
                <c:pt idx="60">
                  <c:v>402</c:v>
                </c:pt>
                <c:pt idx="61">
                  <c:v>403</c:v>
                </c:pt>
                <c:pt idx="62">
                  <c:v>405</c:v>
                </c:pt>
                <c:pt idx="63">
                  <c:v>408</c:v>
                </c:pt>
                <c:pt idx="64">
                  <c:v>411</c:v>
                </c:pt>
                <c:pt idx="65">
                  <c:v>414</c:v>
                </c:pt>
                <c:pt idx="66">
                  <c:v>415</c:v>
                </c:pt>
                <c:pt idx="67">
                  <c:v>417</c:v>
                </c:pt>
                <c:pt idx="68">
                  <c:v>421</c:v>
                </c:pt>
                <c:pt idx="69">
                  <c:v>423</c:v>
                </c:pt>
                <c:pt idx="70">
                  <c:v>426</c:v>
                </c:pt>
                <c:pt idx="71">
                  <c:v>426</c:v>
                </c:pt>
                <c:pt idx="72">
                  <c:v>430</c:v>
                </c:pt>
                <c:pt idx="73">
                  <c:v>432</c:v>
                </c:pt>
                <c:pt idx="74">
                  <c:v>433</c:v>
                </c:pt>
                <c:pt idx="75">
                  <c:v>439</c:v>
                </c:pt>
                <c:pt idx="76">
                  <c:v>439</c:v>
                </c:pt>
                <c:pt idx="77">
                  <c:v>441</c:v>
                </c:pt>
                <c:pt idx="78">
                  <c:v>444</c:v>
                </c:pt>
                <c:pt idx="79">
                  <c:v>448</c:v>
                </c:pt>
                <c:pt idx="80">
                  <c:v>450</c:v>
                </c:pt>
                <c:pt idx="81">
                  <c:v>451</c:v>
                </c:pt>
                <c:pt idx="82">
                  <c:v>453</c:v>
                </c:pt>
                <c:pt idx="83">
                  <c:v>457</c:v>
                </c:pt>
                <c:pt idx="84">
                  <c:v>459</c:v>
                </c:pt>
                <c:pt idx="85">
                  <c:v>460</c:v>
                </c:pt>
                <c:pt idx="86">
                  <c:v>462</c:v>
                </c:pt>
                <c:pt idx="87">
                  <c:v>464</c:v>
                </c:pt>
                <c:pt idx="88">
                  <c:v>466</c:v>
                </c:pt>
                <c:pt idx="89">
                  <c:v>468</c:v>
                </c:pt>
                <c:pt idx="90">
                  <c:v>471</c:v>
                </c:pt>
                <c:pt idx="91">
                  <c:v>475</c:v>
                </c:pt>
                <c:pt idx="92">
                  <c:v>477</c:v>
                </c:pt>
                <c:pt idx="93">
                  <c:v>478</c:v>
                </c:pt>
                <c:pt idx="94">
                  <c:v>480</c:v>
                </c:pt>
                <c:pt idx="95">
                  <c:v>480</c:v>
                </c:pt>
                <c:pt idx="96">
                  <c:v>482</c:v>
                </c:pt>
                <c:pt idx="97">
                  <c:v>486</c:v>
                </c:pt>
                <c:pt idx="98">
                  <c:v>487</c:v>
                </c:pt>
                <c:pt idx="99">
                  <c:v>489</c:v>
                </c:pt>
                <c:pt idx="100">
                  <c:v>491</c:v>
                </c:pt>
                <c:pt idx="101">
                  <c:v>491</c:v>
                </c:pt>
                <c:pt idx="102">
                  <c:v>493</c:v>
                </c:pt>
                <c:pt idx="103">
                  <c:v>495</c:v>
                </c:pt>
                <c:pt idx="104">
                  <c:v>498</c:v>
                </c:pt>
                <c:pt idx="105">
                  <c:v>498</c:v>
                </c:pt>
                <c:pt idx="106">
                  <c:v>500</c:v>
                </c:pt>
                <c:pt idx="107">
                  <c:v>500</c:v>
                </c:pt>
                <c:pt idx="108">
                  <c:v>502</c:v>
                </c:pt>
                <c:pt idx="109">
                  <c:v>505</c:v>
                </c:pt>
                <c:pt idx="110">
                  <c:v>507</c:v>
                </c:pt>
                <c:pt idx="111">
                  <c:v>509</c:v>
                </c:pt>
                <c:pt idx="112">
                  <c:v>511</c:v>
                </c:pt>
                <c:pt idx="113">
                  <c:v>511</c:v>
                </c:pt>
                <c:pt idx="114">
                  <c:v>511</c:v>
                </c:pt>
                <c:pt idx="115">
                  <c:v>513</c:v>
                </c:pt>
                <c:pt idx="116">
                  <c:v>514</c:v>
                </c:pt>
                <c:pt idx="117">
                  <c:v>516</c:v>
                </c:pt>
                <c:pt idx="118">
                  <c:v>518</c:v>
                </c:pt>
                <c:pt idx="119">
                  <c:v>518</c:v>
                </c:pt>
                <c:pt idx="120">
                  <c:v>518</c:v>
                </c:pt>
              </c:numCache>
            </c:numRef>
          </c:yVal>
          <c:smooth val="1"/>
          <c:extLst>
            <c:ext xmlns:c16="http://schemas.microsoft.com/office/drawing/2014/chart" uri="{C3380CC4-5D6E-409C-BE32-E72D297353CC}">
              <c16:uniqueId val="{00000000-7511-481C-A286-3107D685D983}"/>
            </c:ext>
          </c:extLst>
        </c:ser>
        <c:ser>
          <c:idx val="1"/>
          <c:order val="1"/>
          <c:tx>
            <c:strRef>
              <c:f>Data!$J$1</c:f>
              <c:strCache>
                <c:ptCount val="1"/>
                <c:pt idx="0">
                  <c:v>Multimeter TC, Ramp to 500F and hold, w\ fiberglass insulation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Data!$K$4:$K$124</c:f>
              <c:numCache>
                <c:formatCode>General</c:formatCode>
                <c:ptCount val="1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505</c:v>
                </c:pt>
                <c:pt idx="102">
                  <c:v>510</c:v>
                </c:pt>
                <c:pt idx="103">
                  <c:v>515</c:v>
                </c:pt>
                <c:pt idx="104">
                  <c:v>520</c:v>
                </c:pt>
                <c:pt idx="105">
                  <c:v>525</c:v>
                </c:pt>
                <c:pt idx="106">
                  <c:v>530</c:v>
                </c:pt>
                <c:pt idx="107">
                  <c:v>535</c:v>
                </c:pt>
                <c:pt idx="108">
                  <c:v>540</c:v>
                </c:pt>
                <c:pt idx="109">
                  <c:v>545</c:v>
                </c:pt>
                <c:pt idx="110">
                  <c:v>550</c:v>
                </c:pt>
                <c:pt idx="111">
                  <c:v>555</c:v>
                </c:pt>
                <c:pt idx="112">
                  <c:v>560</c:v>
                </c:pt>
                <c:pt idx="113">
                  <c:v>565</c:v>
                </c:pt>
                <c:pt idx="114">
                  <c:v>570</c:v>
                </c:pt>
                <c:pt idx="115">
                  <c:v>575</c:v>
                </c:pt>
                <c:pt idx="116">
                  <c:v>580</c:v>
                </c:pt>
                <c:pt idx="117">
                  <c:v>585</c:v>
                </c:pt>
                <c:pt idx="118">
                  <c:v>590</c:v>
                </c:pt>
                <c:pt idx="119">
                  <c:v>595</c:v>
                </c:pt>
                <c:pt idx="120">
                  <c:v>600</c:v>
                </c:pt>
              </c:numCache>
            </c:numRef>
          </c:xVal>
          <c:yVal>
            <c:numRef>
              <c:f>Data!$L$4:$L$124</c:f>
              <c:numCache>
                <c:formatCode>General</c:formatCode>
                <c:ptCount val="121"/>
                <c:pt idx="0">
                  <c:v>87</c:v>
                </c:pt>
                <c:pt idx="1">
                  <c:v>88</c:v>
                </c:pt>
                <c:pt idx="2">
                  <c:v>89</c:v>
                </c:pt>
                <c:pt idx="3">
                  <c:v>92</c:v>
                </c:pt>
                <c:pt idx="4">
                  <c:v>95</c:v>
                </c:pt>
                <c:pt idx="5">
                  <c:v>101</c:v>
                </c:pt>
                <c:pt idx="6">
                  <c:v>109</c:v>
                </c:pt>
                <c:pt idx="7">
                  <c:v>117</c:v>
                </c:pt>
                <c:pt idx="8">
                  <c:v>127</c:v>
                </c:pt>
                <c:pt idx="9">
                  <c:v>137</c:v>
                </c:pt>
                <c:pt idx="10">
                  <c:v>149</c:v>
                </c:pt>
                <c:pt idx="11">
                  <c:v>160</c:v>
                </c:pt>
                <c:pt idx="12">
                  <c:v>170</c:v>
                </c:pt>
                <c:pt idx="13">
                  <c:v>179</c:v>
                </c:pt>
                <c:pt idx="14">
                  <c:v>189</c:v>
                </c:pt>
                <c:pt idx="15">
                  <c:v>201</c:v>
                </c:pt>
                <c:pt idx="16">
                  <c:v>210</c:v>
                </c:pt>
                <c:pt idx="17">
                  <c:v>217</c:v>
                </c:pt>
                <c:pt idx="18">
                  <c:v>226</c:v>
                </c:pt>
                <c:pt idx="19">
                  <c:v>235</c:v>
                </c:pt>
                <c:pt idx="20">
                  <c:v>241</c:v>
                </c:pt>
                <c:pt idx="21">
                  <c:v>248</c:v>
                </c:pt>
                <c:pt idx="22">
                  <c:v>254</c:v>
                </c:pt>
                <c:pt idx="23">
                  <c:v>259</c:v>
                </c:pt>
                <c:pt idx="24">
                  <c:v>265</c:v>
                </c:pt>
                <c:pt idx="25">
                  <c:v>270</c:v>
                </c:pt>
                <c:pt idx="26">
                  <c:v>275</c:v>
                </c:pt>
                <c:pt idx="27">
                  <c:v>280</c:v>
                </c:pt>
                <c:pt idx="28">
                  <c:v>285</c:v>
                </c:pt>
                <c:pt idx="29">
                  <c:v>289</c:v>
                </c:pt>
                <c:pt idx="30">
                  <c:v>294</c:v>
                </c:pt>
                <c:pt idx="31">
                  <c:v>298</c:v>
                </c:pt>
                <c:pt idx="32">
                  <c:v>303</c:v>
                </c:pt>
                <c:pt idx="33">
                  <c:v>307</c:v>
                </c:pt>
                <c:pt idx="34">
                  <c:v>311</c:v>
                </c:pt>
                <c:pt idx="35">
                  <c:v>316</c:v>
                </c:pt>
                <c:pt idx="36">
                  <c:v>320</c:v>
                </c:pt>
                <c:pt idx="37">
                  <c:v>324</c:v>
                </c:pt>
                <c:pt idx="38">
                  <c:v>327</c:v>
                </c:pt>
                <c:pt idx="39">
                  <c:v>329</c:v>
                </c:pt>
                <c:pt idx="40">
                  <c:v>333</c:v>
                </c:pt>
                <c:pt idx="41">
                  <c:v>338</c:v>
                </c:pt>
                <c:pt idx="42">
                  <c:v>340</c:v>
                </c:pt>
                <c:pt idx="43">
                  <c:v>345</c:v>
                </c:pt>
                <c:pt idx="44">
                  <c:v>348</c:v>
                </c:pt>
                <c:pt idx="45">
                  <c:v>354</c:v>
                </c:pt>
                <c:pt idx="46">
                  <c:v>356</c:v>
                </c:pt>
                <c:pt idx="47">
                  <c:v>358</c:v>
                </c:pt>
                <c:pt idx="48">
                  <c:v>361</c:v>
                </c:pt>
                <c:pt idx="49">
                  <c:v>364</c:v>
                </c:pt>
                <c:pt idx="50">
                  <c:v>367</c:v>
                </c:pt>
                <c:pt idx="51">
                  <c:v>370</c:v>
                </c:pt>
                <c:pt idx="52">
                  <c:v>373</c:v>
                </c:pt>
                <c:pt idx="53">
                  <c:v>376</c:v>
                </c:pt>
                <c:pt idx="54">
                  <c:v>379</c:v>
                </c:pt>
                <c:pt idx="55">
                  <c:v>382</c:v>
                </c:pt>
                <c:pt idx="56">
                  <c:v>386</c:v>
                </c:pt>
                <c:pt idx="57">
                  <c:v>388</c:v>
                </c:pt>
                <c:pt idx="58">
                  <c:v>391</c:v>
                </c:pt>
                <c:pt idx="59">
                  <c:v>394</c:v>
                </c:pt>
                <c:pt idx="60">
                  <c:v>397</c:v>
                </c:pt>
                <c:pt idx="61">
                  <c:v>400</c:v>
                </c:pt>
                <c:pt idx="62">
                  <c:v>403</c:v>
                </c:pt>
                <c:pt idx="63">
                  <c:v>405</c:v>
                </c:pt>
                <c:pt idx="64">
                  <c:v>405</c:v>
                </c:pt>
                <c:pt idx="65">
                  <c:v>408</c:v>
                </c:pt>
                <c:pt idx="66">
                  <c:v>412</c:v>
                </c:pt>
                <c:pt idx="67">
                  <c:v>414</c:v>
                </c:pt>
                <c:pt idx="68">
                  <c:v>415</c:v>
                </c:pt>
                <c:pt idx="69">
                  <c:v>419</c:v>
                </c:pt>
                <c:pt idx="70">
                  <c:v>421</c:v>
                </c:pt>
                <c:pt idx="71">
                  <c:v>424</c:v>
                </c:pt>
                <c:pt idx="72">
                  <c:v>426</c:v>
                </c:pt>
                <c:pt idx="73">
                  <c:v>428</c:v>
                </c:pt>
                <c:pt idx="74">
                  <c:v>432</c:v>
                </c:pt>
                <c:pt idx="75">
                  <c:v>433</c:v>
                </c:pt>
                <c:pt idx="76">
                  <c:v>439</c:v>
                </c:pt>
                <c:pt idx="77">
                  <c:v>442</c:v>
                </c:pt>
                <c:pt idx="78">
                  <c:v>444</c:v>
                </c:pt>
                <c:pt idx="79">
                  <c:v>446</c:v>
                </c:pt>
                <c:pt idx="80">
                  <c:v>448</c:v>
                </c:pt>
                <c:pt idx="81">
                  <c:v>450</c:v>
                </c:pt>
                <c:pt idx="82">
                  <c:v>451</c:v>
                </c:pt>
                <c:pt idx="83">
                  <c:v>455</c:v>
                </c:pt>
                <c:pt idx="84">
                  <c:v>457</c:v>
                </c:pt>
                <c:pt idx="85">
                  <c:v>459</c:v>
                </c:pt>
                <c:pt idx="86">
                  <c:v>460</c:v>
                </c:pt>
                <c:pt idx="87">
                  <c:v>464</c:v>
                </c:pt>
                <c:pt idx="88">
                  <c:v>466</c:v>
                </c:pt>
                <c:pt idx="89">
                  <c:v>468</c:v>
                </c:pt>
                <c:pt idx="90">
                  <c:v>471</c:v>
                </c:pt>
                <c:pt idx="91">
                  <c:v>473</c:v>
                </c:pt>
                <c:pt idx="92">
                  <c:v>475</c:v>
                </c:pt>
                <c:pt idx="93">
                  <c:v>477</c:v>
                </c:pt>
                <c:pt idx="94">
                  <c:v>478</c:v>
                </c:pt>
                <c:pt idx="95">
                  <c:v>480</c:v>
                </c:pt>
                <c:pt idx="96">
                  <c:v>484</c:v>
                </c:pt>
                <c:pt idx="97">
                  <c:v>486</c:v>
                </c:pt>
                <c:pt idx="98">
                  <c:v>487</c:v>
                </c:pt>
                <c:pt idx="99">
                  <c:v>491</c:v>
                </c:pt>
                <c:pt idx="100">
                  <c:v>491</c:v>
                </c:pt>
                <c:pt idx="101">
                  <c:v>493</c:v>
                </c:pt>
                <c:pt idx="102">
                  <c:v>496</c:v>
                </c:pt>
                <c:pt idx="103">
                  <c:v>498</c:v>
                </c:pt>
                <c:pt idx="104">
                  <c:v>500</c:v>
                </c:pt>
                <c:pt idx="105">
                  <c:v>504</c:v>
                </c:pt>
                <c:pt idx="106">
                  <c:v>504</c:v>
                </c:pt>
                <c:pt idx="107">
                  <c:v>505</c:v>
                </c:pt>
                <c:pt idx="108">
                  <c:v>507</c:v>
                </c:pt>
                <c:pt idx="109">
                  <c:v>509</c:v>
                </c:pt>
                <c:pt idx="110">
                  <c:v>511</c:v>
                </c:pt>
                <c:pt idx="111">
                  <c:v>513</c:v>
                </c:pt>
                <c:pt idx="112">
                  <c:v>514</c:v>
                </c:pt>
                <c:pt idx="113">
                  <c:v>514</c:v>
                </c:pt>
                <c:pt idx="114">
                  <c:v>518</c:v>
                </c:pt>
                <c:pt idx="115">
                  <c:v>520</c:v>
                </c:pt>
                <c:pt idx="116">
                  <c:v>522</c:v>
                </c:pt>
                <c:pt idx="117">
                  <c:v>523</c:v>
                </c:pt>
                <c:pt idx="118">
                  <c:v>523</c:v>
                </c:pt>
                <c:pt idx="119">
                  <c:v>520</c:v>
                </c:pt>
                <c:pt idx="120">
                  <c:v>520</c:v>
                </c:pt>
              </c:numCache>
            </c:numRef>
          </c:yVal>
          <c:smooth val="1"/>
          <c:extLst>
            <c:ext xmlns:c16="http://schemas.microsoft.com/office/drawing/2014/chart" uri="{C3380CC4-5D6E-409C-BE32-E72D297353CC}">
              <c16:uniqueId val="{00000001-7511-481C-A286-3107D685D983}"/>
            </c:ext>
          </c:extLst>
        </c:ser>
        <c:ser>
          <c:idx val="2"/>
          <c:order val="2"/>
          <c:tx>
            <c:strRef>
              <c:f>Data!$R$1</c:f>
              <c:strCache>
                <c:ptCount val="1"/>
                <c:pt idx="0">
                  <c:v>Multimeter TC, Ramp to 500F and hold, w\ ceramic fiber insulation</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Data!$S$4:$S$124</c:f>
              <c:numCache>
                <c:formatCode>General</c:formatCode>
                <c:ptCount val="1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505</c:v>
                </c:pt>
                <c:pt idx="102">
                  <c:v>510</c:v>
                </c:pt>
                <c:pt idx="103">
                  <c:v>515</c:v>
                </c:pt>
                <c:pt idx="104">
                  <c:v>520</c:v>
                </c:pt>
                <c:pt idx="105">
                  <c:v>525</c:v>
                </c:pt>
                <c:pt idx="106">
                  <c:v>530</c:v>
                </c:pt>
                <c:pt idx="107">
                  <c:v>535</c:v>
                </c:pt>
                <c:pt idx="108">
                  <c:v>540</c:v>
                </c:pt>
                <c:pt idx="109">
                  <c:v>545</c:v>
                </c:pt>
                <c:pt idx="110">
                  <c:v>550</c:v>
                </c:pt>
                <c:pt idx="111">
                  <c:v>555</c:v>
                </c:pt>
                <c:pt idx="112">
                  <c:v>560</c:v>
                </c:pt>
                <c:pt idx="113">
                  <c:v>565</c:v>
                </c:pt>
                <c:pt idx="114">
                  <c:v>570</c:v>
                </c:pt>
                <c:pt idx="115">
                  <c:v>575</c:v>
                </c:pt>
                <c:pt idx="116">
                  <c:v>580</c:v>
                </c:pt>
                <c:pt idx="117">
                  <c:v>585</c:v>
                </c:pt>
                <c:pt idx="118">
                  <c:v>590</c:v>
                </c:pt>
                <c:pt idx="119">
                  <c:v>595</c:v>
                </c:pt>
                <c:pt idx="120">
                  <c:v>600</c:v>
                </c:pt>
              </c:numCache>
            </c:numRef>
          </c:xVal>
          <c:yVal>
            <c:numRef>
              <c:f>Data!$T$4:$T$124</c:f>
              <c:numCache>
                <c:formatCode>General</c:formatCode>
                <c:ptCount val="121"/>
                <c:pt idx="0">
                  <c:v>88</c:v>
                </c:pt>
                <c:pt idx="1">
                  <c:v>88</c:v>
                </c:pt>
                <c:pt idx="2">
                  <c:v>90</c:v>
                </c:pt>
                <c:pt idx="3">
                  <c:v>93</c:v>
                </c:pt>
                <c:pt idx="4">
                  <c:v>97</c:v>
                </c:pt>
                <c:pt idx="5">
                  <c:v>104</c:v>
                </c:pt>
                <c:pt idx="6">
                  <c:v>111</c:v>
                </c:pt>
                <c:pt idx="7">
                  <c:v>119</c:v>
                </c:pt>
                <c:pt idx="8">
                  <c:v>129</c:v>
                </c:pt>
                <c:pt idx="9">
                  <c:v>139</c:v>
                </c:pt>
                <c:pt idx="10">
                  <c:v>149</c:v>
                </c:pt>
                <c:pt idx="11">
                  <c:v>159</c:v>
                </c:pt>
                <c:pt idx="12">
                  <c:v>168</c:v>
                </c:pt>
                <c:pt idx="13">
                  <c:v>178</c:v>
                </c:pt>
                <c:pt idx="14">
                  <c:v>187</c:v>
                </c:pt>
                <c:pt idx="15">
                  <c:v>196</c:v>
                </c:pt>
                <c:pt idx="16">
                  <c:v>206</c:v>
                </c:pt>
                <c:pt idx="17">
                  <c:v>213</c:v>
                </c:pt>
                <c:pt idx="18">
                  <c:v>220</c:v>
                </c:pt>
                <c:pt idx="19">
                  <c:v>227</c:v>
                </c:pt>
                <c:pt idx="20">
                  <c:v>234</c:v>
                </c:pt>
                <c:pt idx="21">
                  <c:v>240</c:v>
                </c:pt>
                <c:pt idx="22">
                  <c:v>247</c:v>
                </c:pt>
                <c:pt idx="23">
                  <c:v>253</c:v>
                </c:pt>
                <c:pt idx="24">
                  <c:v>258</c:v>
                </c:pt>
                <c:pt idx="25">
                  <c:v>264</c:v>
                </c:pt>
                <c:pt idx="26">
                  <c:v>269</c:v>
                </c:pt>
                <c:pt idx="27">
                  <c:v>273</c:v>
                </c:pt>
                <c:pt idx="28">
                  <c:v>277</c:v>
                </c:pt>
                <c:pt idx="29">
                  <c:v>282</c:v>
                </c:pt>
                <c:pt idx="30">
                  <c:v>287</c:v>
                </c:pt>
                <c:pt idx="31">
                  <c:v>290</c:v>
                </c:pt>
                <c:pt idx="32">
                  <c:v>295</c:v>
                </c:pt>
                <c:pt idx="33">
                  <c:v>299</c:v>
                </c:pt>
                <c:pt idx="34">
                  <c:v>302</c:v>
                </c:pt>
                <c:pt idx="35">
                  <c:v>307</c:v>
                </c:pt>
                <c:pt idx="36">
                  <c:v>309</c:v>
                </c:pt>
                <c:pt idx="37">
                  <c:v>312</c:v>
                </c:pt>
                <c:pt idx="38">
                  <c:v>317</c:v>
                </c:pt>
                <c:pt idx="39">
                  <c:v>321</c:v>
                </c:pt>
                <c:pt idx="40">
                  <c:v>324</c:v>
                </c:pt>
                <c:pt idx="41">
                  <c:v>327</c:v>
                </c:pt>
                <c:pt idx="42">
                  <c:v>331</c:v>
                </c:pt>
                <c:pt idx="43">
                  <c:v>334</c:v>
                </c:pt>
                <c:pt idx="44">
                  <c:v>336</c:v>
                </c:pt>
                <c:pt idx="45">
                  <c:v>341</c:v>
                </c:pt>
                <c:pt idx="46">
                  <c:v>344</c:v>
                </c:pt>
                <c:pt idx="47">
                  <c:v>347</c:v>
                </c:pt>
                <c:pt idx="48">
                  <c:v>353</c:v>
                </c:pt>
                <c:pt idx="49">
                  <c:v>355</c:v>
                </c:pt>
                <c:pt idx="50">
                  <c:v>358</c:v>
                </c:pt>
                <c:pt idx="51">
                  <c:v>360</c:v>
                </c:pt>
                <c:pt idx="52">
                  <c:v>364</c:v>
                </c:pt>
                <c:pt idx="53">
                  <c:v>367</c:v>
                </c:pt>
                <c:pt idx="54">
                  <c:v>369</c:v>
                </c:pt>
                <c:pt idx="55">
                  <c:v>373</c:v>
                </c:pt>
                <c:pt idx="56">
                  <c:v>376</c:v>
                </c:pt>
                <c:pt idx="57">
                  <c:v>378</c:v>
                </c:pt>
                <c:pt idx="58">
                  <c:v>382</c:v>
                </c:pt>
                <c:pt idx="59">
                  <c:v>385</c:v>
                </c:pt>
                <c:pt idx="60">
                  <c:v>388</c:v>
                </c:pt>
                <c:pt idx="61">
                  <c:v>390</c:v>
                </c:pt>
                <c:pt idx="62">
                  <c:v>393</c:v>
                </c:pt>
                <c:pt idx="63">
                  <c:v>396</c:v>
                </c:pt>
                <c:pt idx="64">
                  <c:v>399</c:v>
                </c:pt>
                <c:pt idx="65">
                  <c:v>401</c:v>
                </c:pt>
                <c:pt idx="66">
                  <c:v>402</c:v>
                </c:pt>
                <c:pt idx="67">
                  <c:v>403</c:v>
                </c:pt>
                <c:pt idx="68">
                  <c:v>405</c:v>
                </c:pt>
                <c:pt idx="69">
                  <c:v>410</c:v>
                </c:pt>
                <c:pt idx="70">
                  <c:v>411</c:v>
                </c:pt>
                <c:pt idx="71">
                  <c:v>412</c:v>
                </c:pt>
                <c:pt idx="72">
                  <c:v>416</c:v>
                </c:pt>
                <c:pt idx="73">
                  <c:v>419</c:v>
                </c:pt>
                <c:pt idx="74">
                  <c:v>421</c:v>
                </c:pt>
                <c:pt idx="75">
                  <c:v>423</c:v>
                </c:pt>
                <c:pt idx="76">
                  <c:v>424</c:v>
                </c:pt>
                <c:pt idx="77">
                  <c:v>426</c:v>
                </c:pt>
                <c:pt idx="78">
                  <c:v>430</c:v>
                </c:pt>
                <c:pt idx="79">
                  <c:v>432</c:v>
                </c:pt>
                <c:pt idx="80">
                  <c:v>437</c:v>
                </c:pt>
                <c:pt idx="81">
                  <c:v>441</c:v>
                </c:pt>
                <c:pt idx="82">
                  <c:v>442</c:v>
                </c:pt>
                <c:pt idx="83">
                  <c:v>444</c:v>
                </c:pt>
                <c:pt idx="84">
                  <c:v>446</c:v>
                </c:pt>
                <c:pt idx="85">
                  <c:v>448</c:v>
                </c:pt>
                <c:pt idx="86">
                  <c:v>448</c:v>
                </c:pt>
                <c:pt idx="87">
                  <c:v>451</c:v>
                </c:pt>
                <c:pt idx="88">
                  <c:v>453</c:v>
                </c:pt>
                <c:pt idx="89">
                  <c:v>457</c:v>
                </c:pt>
                <c:pt idx="90">
                  <c:v>460</c:v>
                </c:pt>
                <c:pt idx="91">
                  <c:v>462</c:v>
                </c:pt>
                <c:pt idx="92">
                  <c:v>462</c:v>
                </c:pt>
                <c:pt idx="93">
                  <c:v>464</c:v>
                </c:pt>
                <c:pt idx="94">
                  <c:v>468</c:v>
                </c:pt>
                <c:pt idx="95">
                  <c:v>469</c:v>
                </c:pt>
                <c:pt idx="96">
                  <c:v>471</c:v>
                </c:pt>
                <c:pt idx="97">
                  <c:v>473</c:v>
                </c:pt>
                <c:pt idx="98">
                  <c:v>475</c:v>
                </c:pt>
                <c:pt idx="99">
                  <c:v>477</c:v>
                </c:pt>
                <c:pt idx="100">
                  <c:v>478</c:v>
                </c:pt>
                <c:pt idx="101">
                  <c:v>480</c:v>
                </c:pt>
                <c:pt idx="102">
                  <c:v>483</c:v>
                </c:pt>
                <c:pt idx="103">
                  <c:v>486</c:v>
                </c:pt>
                <c:pt idx="104">
                  <c:v>489</c:v>
                </c:pt>
                <c:pt idx="105">
                  <c:v>491</c:v>
                </c:pt>
                <c:pt idx="106">
                  <c:v>491</c:v>
                </c:pt>
                <c:pt idx="107">
                  <c:v>495</c:v>
                </c:pt>
                <c:pt idx="108">
                  <c:v>496</c:v>
                </c:pt>
                <c:pt idx="109">
                  <c:v>498</c:v>
                </c:pt>
                <c:pt idx="110">
                  <c:v>500</c:v>
                </c:pt>
                <c:pt idx="111">
                  <c:v>502</c:v>
                </c:pt>
                <c:pt idx="112">
                  <c:v>504</c:v>
                </c:pt>
                <c:pt idx="113">
                  <c:v>505</c:v>
                </c:pt>
                <c:pt idx="114">
                  <c:v>507</c:v>
                </c:pt>
                <c:pt idx="115">
                  <c:v>511</c:v>
                </c:pt>
                <c:pt idx="116">
                  <c:v>511</c:v>
                </c:pt>
                <c:pt idx="117">
                  <c:v>513</c:v>
                </c:pt>
                <c:pt idx="118">
                  <c:v>514</c:v>
                </c:pt>
                <c:pt idx="119">
                  <c:v>516</c:v>
                </c:pt>
                <c:pt idx="120">
                  <c:v>516</c:v>
                </c:pt>
              </c:numCache>
            </c:numRef>
          </c:yVal>
          <c:smooth val="1"/>
          <c:extLst>
            <c:ext xmlns:c16="http://schemas.microsoft.com/office/drawing/2014/chart" uri="{C3380CC4-5D6E-409C-BE32-E72D297353CC}">
              <c16:uniqueId val="{00000000-7909-451B-A567-B8CCAF1B4A40}"/>
            </c:ext>
          </c:extLst>
        </c:ser>
        <c:ser>
          <c:idx val="3"/>
          <c:order val="3"/>
          <c:tx>
            <c:strRef>
              <c:f>Graphs!$U$1</c:f>
              <c:strCache>
                <c:ptCount val="1"/>
                <c:pt idx="0">
                  <c:v>Theoretical 5 Heater Element Heatup \w ceramic fiber insulation</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Graphs!$U$3:$U$73</c:f>
              <c:numCache>
                <c:formatCode>General</c:formatCode>
                <c:ptCount val="7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numCache>
            </c:numRef>
          </c:xVal>
          <c:yVal>
            <c:numRef>
              <c:f>Graphs!$V$3:$V$73</c:f>
              <c:numCache>
                <c:formatCode>General</c:formatCode>
                <c:ptCount val="71"/>
                <c:pt idx="0">
                  <c:v>80</c:v>
                </c:pt>
                <c:pt idx="1">
                  <c:v>81</c:v>
                </c:pt>
                <c:pt idx="2">
                  <c:v>84</c:v>
                </c:pt>
                <c:pt idx="3">
                  <c:v>89</c:v>
                </c:pt>
                <c:pt idx="4">
                  <c:v>96</c:v>
                </c:pt>
                <c:pt idx="5">
                  <c:v>105</c:v>
                </c:pt>
                <c:pt idx="6">
                  <c:v>116.69999999999999</c:v>
                </c:pt>
                <c:pt idx="7">
                  <c:v>128.39999999999998</c:v>
                </c:pt>
                <c:pt idx="8">
                  <c:v>140.1</c:v>
                </c:pt>
                <c:pt idx="9">
                  <c:v>151.80000000000001</c:v>
                </c:pt>
                <c:pt idx="10">
                  <c:v>163.5</c:v>
                </c:pt>
                <c:pt idx="11">
                  <c:v>175.2</c:v>
                </c:pt>
                <c:pt idx="12">
                  <c:v>186.89999999999998</c:v>
                </c:pt>
                <c:pt idx="13">
                  <c:v>198.6</c:v>
                </c:pt>
                <c:pt idx="14">
                  <c:v>210.29999999999998</c:v>
                </c:pt>
                <c:pt idx="15">
                  <c:v>222</c:v>
                </c:pt>
                <c:pt idx="16">
                  <c:v>233.7</c:v>
                </c:pt>
                <c:pt idx="17">
                  <c:v>245.39999999999998</c:v>
                </c:pt>
                <c:pt idx="18">
                  <c:v>256.29324618736382</c:v>
                </c:pt>
                <c:pt idx="19">
                  <c:v>266.03983488132093</c:v>
                </c:pt>
                <c:pt idx="20">
                  <c:v>274.8117647058823</c:v>
                </c:pt>
                <c:pt idx="21">
                  <c:v>282.74827264239025</c:v>
                </c:pt>
                <c:pt idx="22">
                  <c:v>289.96327985739742</c:v>
                </c:pt>
                <c:pt idx="23">
                  <c:v>296.55089514066492</c:v>
                </c:pt>
                <c:pt idx="24">
                  <c:v>302.58954248366013</c:v>
                </c:pt>
                <c:pt idx="25">
                  <c:v>308.14509803921567</c:v>
                </c:pt>
                <c:pt idx="26">
                  <c:v>313.27330316742075</c:v>
                </c:pt>
                <c:pt idx="27">
                  <c:v>318.02164124909217</c:v>
                </c:pt>
                <c:pt idx="28">
                  <c:v>322.43081232492995</c:v>
                </c:pt>
                <c:pt idx="29">
                  <c:v>326.53590263691677</c:v>
                </c:pt>
                <c:pt idx="30">
                  <c:v>330.3673202614379</c:v>
                </c:pt>
                <c:pt idx="31">
                  <c:v>333.9515496521189</c:v>
                </c:pt>
                <c:pt idx="32">
                  <c:v>337.3117647058823</c:v>
                </c:pt>
                <c:pt idx="33">
                  <c:v>340.468330362448</c:v>
                </c:pt>
                <c:pt idx="34">
                  <c:v>343.43921568627445</c:v>
                </c:pt>
                <c:pt idx="35">
                  <c:v>346.24033613445374</c:v>
                </c:pt>
                <c:pt idx="36">
                  <c:v>350.91283613445376</c:v>
                </c:pt>
                <c:pt idx="37">
                  <c:v>355.58533613445377</c:v>
                </c:pt>
                <c:pt idx="38">
                  <c:v>360.25783613445378</c:v>
                </c:pt>
                <c:pt idx="39">
                  <c:v>364.93033613445374</c:v>
                </c:pt>
                <c:pt idx="40">
                  <c:v>369.60283613445375</c:v>
                </c:pt>
                <c:pt idx="41">
                  <c:v>374.27533613445371</c:v>
                </c:pt>
                <c:pt idx="42">
                  <c:v>378.94783613445372</c:v>
                </c:pt>
                <c:pt idx="43">
                  <c:v>383.62033613445374</c:v>
                </c:pt>
                <c:pt idx="44">
                  <c:v>388.29283613445375</c:v>
                </c:pt>
                <c:pt idx="45">
                  <c:v>392.96533613445376</c:v>
                </c:pt>
                <c:pt idx="46">
                  <c:v>397.63783613445378</c:v>
                </c:pt>
                <c:pt idx="47">
                  <c:v>402.31033613445373</c:v>
                </c:pt>
                <c:pt idx="48">
                  <c:v>406.98283613445375</c:v>
                </c:pt>
                <c:pt idx="49">
                  <c:v>411.65533613445371</c:v>
                </c:pt>
                <c:pt idx="50">
                  <c:v>416.32783613445372</c:v>
                </c:pt>
                <c:pt idx="51">
                  <c:v>421.00033613445373</c:v>
                </c:pt>
                <c:pt idx="52">
                  <c:v>425.67283613445375</c:v>
                </c:pt>
                <c:pt idx="53">
                  <c:v>430.34533613445376</c:v>
                </c:pt>
                <c:pt idx="54">
                  <c:v>435.01783613445377</c:v>
                </c:pt>
                <c:pt idx="55">
                  <c:v>439.69033613445379</c:v>
                </c:pt>
                <c:pt idx="56">
                  <c:v>444.3628361344538</c:v>
                </c:pt>
                <c:pt idx="57">
                  <c:v>449.0353361344537</c:v>
                </c:pt>
                <c:pt idx="58">
                  <c:v>453.70783613445371</c:v>
                </c:pt>
                <c:pt idx="59">
                  <c:v>458.38033613445373</c:v>
                </c:pt>
                <c:pt idx="60">
                  <c:v>463.05283613445374</c:v>
                </c:pt>
                <c:pt idx="61">
                  <c:v>467.72533613445376</c:v>
                </c:pt>
                <c:pt idx="62">
                  <c:v>472.39783613445377</c:v>
                </c:pt>
                <c:pt idx="63">
                  <c:v>477.07033613445378</c:v>
                </c:pt>
                <c:pt idx="64">
                  <c:v>481.7428361344538</c:v>
                </c:pt>
                <c:pt idx="65">
                  <c:v>486.4153361344537</c:v>
                </c:pt>
                <c:pt idx="66">
                  <c:v>491.08783613445371</c:v>
                </c:pt>
                <c:pt idx="67">
                  <c:v>495.76033613445372</c:v>
                </c:pt>
                <c:pt idx="68">
                  <c:v>500.43283613445374</c:v>
                </c:pt>
                <c:pt idx="69">
                  <c:v>505.10533613445375</c:v>
                </c:pt>
                <c:pt idx="70">
                  <c:v>509.77783613445376</c:v>
                </c:pt>
              </c:numCache>
            </c:numRef>
          </c:yVal>
          <c:smooth val="1"/>
          <c:extLst>
            <c:ext xmlns:c16="http://schemas.microsoft.com/office/drawing/2014/chart" uri="{C3380CC4-5D6E-409C-BE32-E72D297353CC}">
              <c16:uniqueId val="{00000000-E849-415C-9D34-743F42B0806A}"/>
            </c:ext>
          </c:extLst>
        </c:ser>
        <c:ser>
          <c:idx val="4"/>
          <c:order val="4"/>
          <c:tx>
            <c:strRef>
              <c:f>Data!$Z$1</c:f>
              <c:strCache>
                <c:ptCount val="1"/>
                <c:pt idx="0">
                  <c:v>Multimeter TC, Ramp to 500F and hold, w\ ceramic fiber insulation &amp; 5 htrs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Data!$AA$4:$AA$101</c:f>
              <c:numCache>
                <c:formatCode>General</c:formatCode>
                <c:ptCount val="9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540</c:v>
                </c:pt>
              </c:numCache>
            </c:numRef>
          </c:xVal>
          <c:yVal>
            <c:numRef>
              <c:f>Data!$AB$4:$AB$101</c:f>
              <c:numCache>
                <c:formatCode>General</c:formatCode>
                <c:ptCount val="98"/>
                <c:pt idx="0">
                  <c:v>83</c:v>
                </c:pt>
                <c:pt idx="1">
                  <c:v>83</c:v>
                </c:pt>
                <c:pt idx="2">
                  <c:v>84</c:v>
                </c:pt>
                <c:pt idx="3">
                  <c:v>87</c:v>
                </c:pt>
                <c:pt idx="4">
                  <c:v>91</c:v>
                </c:pt>
                <c:pt idx="5">
                  <c:v>97</c:v>
                </c:pt>
                <c:pt idx="6">
                  <c:v>105</c:v>
                </c:pt>
                <c:pt idx="7">
                  <c:v>114</c:v>
                </c:pt>
                <c:pt idx="8">
                  <c:v>124</c:v>
                </c:pt>
                <c:pt idx="9">
                  <c:v>134</c:v>
                </c:pt>
                <c:pt idx="10">
                  <c:v>144</c:v>
                </c:pt>
                <c:pt idx="11">
                  <c:v>157</c:v>
                </c:pt>
                <c:pt idx="12">
                  <c:v>163</c:v>
                </c:pt>
                <c:pt idx="13">
                  <c:v>174</c:v>
                </c:pt>
                <c:pt idx="14">
                  <c:v>184</c:v>
                </c:pt>
                <c:pt idx="15">
                  <c:v>194</c:v>
                </c:pt>
                <c:pt idx="16">
                  <c:v>203</c:v>
                </c:pt>
                <c:pt idx="17">
                  <c:v>213</c:v>
                </c:pt>
                <c:pt idx="18">
                  <c:v>221</c:v>
                </c:pt>
                <c:pt idx="19">
                  <c:v>229</c:v>
                </c:pt>
                <c:pt idx="20">
                  <c:v>236</c:v>
                </c:pt>
                <c:pt idx="21">
                  <c:v>244</c:v>
                </c:pt>
                <c:pt idx="22">
                  <c:v>251</c:v>
                </c:pt>
                <c:pt idx="23">
                  <c:v>256</c:v>
                </c:pt>
                <c:pt idx="24">
                  <c:v>263</c:v>
                </c:pt>
                <c:pt idx="25">
                  <c:v>269</c:v>
                </c:pt>
                <c:pt idx="26">
                  <c:v>275</c:v>
                </c:pt>
                <c:pt idx="27">
                  <c:v>281</c:v>
                </c:pt>
                <c:pt idx="28">
                  <c:v>285</c:v>
                </c:pt>
                <c:pt idx="29">
                  <c:v>290</c:v>
                </c:pt>
                <c:pt idx="30">
                  <c:v>296</c:v>
                </c:pt>
                <c:pt idx="31">
                  <c:v>300</c:v>
                </c:pt>
                <c:pt idx="32">
                  <c:v>304</c:v>
                </c:pt>
                <c:pt idx="33">
                  <c:v>309</c:v>
                </c:pt>
                <c:pt idx="34">
                  <c:v>312</c:v>
                </c:pt>
                <c:pt idx="35">
                  <c:v>316</c:v>
                </c:pt>
                <c:pt idx="36">
                  <c:v>320</c:v>
                </c:pt>
                <c:pt idx="37">
                  <c:v>324</c:v>
                </c:pt>
                <c:pt idx="38">
                  <c:v>328</c:v>
                </c:pt>
                <c:pt idx="39">
                  <c:v>333</c:v>
                </c:pt>
                <c:pt idx="40">
                  <c:v>335</c:v>
                </c:pt>
                <c:pt idx="41">
                  <c:v>338</c:v>
                </c:pt>
                <c:pt idx="42">
                  <c:v>344</c:v>
                </c:pt>
                <c:pt idx="43">
                  <c:v>346</c:v>
                </c:pt>
                <c:pt idx="44">
                  <c:v>350</c:v>
                </c:pt>
                <c:pt idx="45">
                  <c:v>354</c:v>
                </c:pt>
                <c:pt idx="46">
                  <c:v>356</c:v>
                </c:pt>
                <c:pt idx="47">
                  <c:v>358</c:v>
                </c:pt>
                <c:pt idx="48">
                  <c:v>364</c:v>
                </c:pt>
                <c:pt idx="49">
                  <c:v>366</c:v>
                </c:pt>
                <c:pt idx="50">
                  <c:v>370</c:v>
                </c:pt>
                <c:pt idx="51">
                  <c:v>373</c:v>
                </c:pt>
                <c:pt idx="52">
                  <c:v>376</c:v>
                </c:pt>
                <c:pt idx="53">
                  <c:v>378</c:v>
                </c:pt>
                <c:pt idx="54">
                  <c:v>381</c:v>
                </c:pt>
                <c:pt idx="55">
                  <c:v>384</c:v>
                </c:pt>
                <c:pt idx="56">
                  <c:v>389</c:v>
                </c:pt>
                <c:pt idx="57">
                  <c:v>392</c:v>
                </c:pt>
                <c:pt idx="58">
                  <c:v>394</c:v>
                </c:pt>
                <c:pt idx="59">
                  <c:v>398</c:v>
                </c:pt>
                <c:pt idx="60">
                  <c:v>402</c:v>
                </c:pt>
                <c:pt idx="61">
                  <c:v>403</c:v>
                </c:pt>
                <c:pt idx="62">
                  <c:v>405</c:v>
                </c:pt>
                <c:pt idx="63">
                  <c:v>406</c:v>
                </c:pt>
                <c:pt idx="64">
                  <c:v>410</c:v>
                </c:pt>
                <c:pt idx="65">
                  <c:v>412</c:v>
                </c:pt>
                <c:pt idx="66">
                  <c:v>415</c:v>
                </c:pt>
                <c:pt idx="67">
                  <c:v>421</c:v>
                </c:pt>
                <c:pt idx="68">
                  <c:v>423</c:v>
                </c:pt>
                <c:pt idx="69">
                  <c:v>424</c:v>
                </c:pt>
                <c:pt idx="70">
                  <c:v>428</c:v>
                </c:pt>
                <c:pt idx="71">
                  <c:v>430</c:v>
                </c:pt>
                <c:pt idx="72">
                  <c:v>433</c:v>
                </c:pt>
                <c:pt idx="73">
                  <c:v>439</c:v>
                </c:pt>
                <c:pt idx="74">
                  <c:v>441</c:v>
                </c:pt>
                <c:pt idx="75">
                  <c:v>444</c:v>
                </c:pt>
                <c:pt idx="76">
                  <c:v>448</c:v>
                </c:pt>
                <c:pt idx="77">
                  <c:v>451</c:v>
                </c:pt>
                <c:pt idx="78">
                  <c:v>453</c:v>
                </c:pt>
                <c:pt idx="79">
                  <c:v>455</c:v>
                </c:pt>
                <c:pt idx="80">
                  <c:v>457</c:v>
                </c:pt>
                <c:pt idx="81">
                  <c:v>460</c:v>
                </c:pt>
                <c:pt idx="82">
                  <c:v>462</c:v>
                </c:pt>
                <c:pt idx="83">
                  <c:v>467</c:v>
                </c:pt>
                <c:pt idx="84">
                  <c:v>469</c:v>
                </c:pt>
                <c:pt idx="85">
                  <c:v>473</c:v>
                </c:pt>
                <c:pt idx="86">
                  <c:v>473</c:v>
                </c:pt>
                <c:pt idx="87">
                  <c:v>477</c:v>
                </c:pt>
                <c:pt idx="88">
                  <c:v>478</c:v>
                </c:pt>
                <c:pt idx="89">
                  <c:v>482</c:v>
                </c:pt>
                <c:pt idx="90">
                  <c:v>486</c:v>
                </c:pt>
                <c:pt idx="91">
                  <c:v>489</c:v>
                </c:pt>
                <c:pt idx="92">
                  <c:v>493</c:v>
                </c:pt>
                <c:pt idx="93">
                  <c:v>495</c:v>
                </c:pt>
                <c:pt idx="94">
                  <c:v>496</c:v>
                </c:pt>
                <c:pt idx="95">
                  <c:v>500</c:v>
                </c:pt>
                <c:pt idx="96">
                  <c:v>502</c:v>
                </c:pt>
                <c:pt idx="97">
                  <c:v>525</c:v>
                </c:pt>
              </c:numCache>
            </c:numRef>
          </c:yVal>
          <c:smooth val="1"/>
          <c:extLst>
            <c:ext xmlns:c16="http://schemas.microsoft.com/office/drawing/2014/chart" uri="{C3380CC4-5D6E-409C-BE32-E72D297353CC}">
              <c16:uniqueId val="{00000000-6ABF-4F30-A487-91E41E10E4E8}"/>
            </c:ext>
          </c:extLst>
        </c:ser>
        <c:dLbls>
          <c:showLegendKey val="0"/>
          <c:showVal val="0"/>
          <c:showCatName val="0"/>
          <c:showSerName val="0"/>
          <c:showPercent val="0"/>
          <c:showBubbleSize val="0"/>
        </c:dLbls>
        <c:axId val="800456016"/>
        <c:axId val="800452688"/>
      </c:scatterChart>
      <c:valAx>
        <c:axId val="800456016"/>
        <c:scaling>
          <c:orientation val="minMax"/>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452688"/>
        <c:crosses val="autoZero"/>
        <c:crossBetween val="midCat"/>
      </c:valAx>
      <c:valAx>
        <c:axId val="80045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 (F)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4560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1st Linear Phase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Data!$B$1</c:f>
              <c:strCache>
                <c:ptCount val="1"/>
                <c:pt idx="0">
                  <c:v>Multimeter TC, Ramp to 500F and hold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5920713454564986"/>
                  <c:y val="0.39372939503040044"/>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Data!$C$11:$C$25</c:f>
              <c:numCache>
                <c:formatCode>General</c:formatCode>
                <c:ptCount val="15"/>
                <c:pt idx="0">
                  <c:v>35</c:v>
                </c:pt>
                <c:pt idx="1">
                  <c:v>40</c:v>
                </c:pt>
                <c:pt idx="2">
                  <c:v>45</c:v>
                </c:pt>
                <c:pt idx="3">
                  <c:v>50</c:v>
                </c:pt>
                <c:pt idx="4">
                  <c:v>55</c:v>
                </c:pt>
                <c:pt idx="5">
                  <c:v>60</c:v>
                </c:pt>
                <c:pt idx="6">
                  <c:v>65</c:v>
                </c:pt>
                <c:pt idx="7">
                  <c:v>70</c:v>
                </c:pt>
                <c:pt idx="8">
                  <c:v>75</c:v>
                </c:pt>
                <c:pt idx="9">
                  <c:v>80</c:v>
                </c:pt>
                <c:pt idx="10">
                  <c:v>85</c:v>
                </c:pt>
                <c:pt idx="11">
                  <c:v>90</c:v>
                </c:pt>
                <c:pt idx="12">
                  <c:v>95</c:v>
                </c:pt>
                <c:pt idx="13">
                  <c:v>100</c:v>
                </c:pt>
                <c:pt idx="14">
                  <c:v>105</c:v>
                </c:pt>
              </c:numCache>
            </c:numRef>
          </c:xVal>
          <c:yVal>
            <c:numRef>
              <c:f>Data!$D$11:$D$25</c:f>
              <c:numCache>
                <c:formatCode>General</c:formatCode>
                <c:ptCount val="15"/>
                <c:pt idx="0">
                  <c:v>137</c:v>
                </c:pt>
                <c:pt idx="1">
                  <c:v>146</c:v>
                </c:pt>
                <c:pt idx="2">
                  <c:v>156</c:v>
                </c:pt>
                <c:pt idx="3">
                  <c:v>168</c:v>
                </c:pt>
                <c:pt idx="4">
                  <c:v>178</c:v>
                </c:pt>
                <c:pt idx="5">
                  <c:v>190</c:v>
                </c:pt>
                <c:pt idx="6">
                  <c:v>199</c:v>
                </c:pt>
                <c:pt idx="7">
                  <c:v>208</c:v>
                </c:pt>
                <c:pt idx="8">
                  <c:v>218</c:v>
                </c:pt>
                <c:pt idx="9">
                  <c:v>232</c:v>
                </c:pt>
                <c:pt idx="10">
                  <c:v>238</c:v>
                </c:pt>
                <c:pt idx="11">
                  <c:v>245</c:v>
                </c:pt>
                <c:pt idx="12">
                  <c:v>253</c:v>
                </c:pt>
                <c:pt idx="13">
                  <c:v>257</c:v>
                </c:pt>
                <c:pt idx="14">
                  <c:v>263</c:v>
                </c:pt>
              </c:numCache>
            </c:numRef>
          </c:yVal>
          <c:smooth val="1"/>
          <c:extLst>
            <c:ext xmlns:c16="http://schemas.microsoft.com/office/drawing/2014/chart" uri="{C3380CC4-5D6E-409C-BE32-E72D297353CC}">
              <c16:uniqueId val="{00000000-6824-43F8-A9BB-503E8B986E6D}"/>
            </c:ext>
          </c:extLst>
        </c:ser>
        <c:ser>
          <c:idx val="1"/>
          <c:order val="1"/>
          <c:tx>
            <c:strRef>
              <c:f>Data!$J$1</c:f>
              <c:strCache>
                <c:ptCount val="1"/>
                <c:pt idx="0">
                  <c:v>Multimeter TC, Ramp to 500F and hold, w\ fiberglass insulation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1744182966573924"/>
                  <c:y val="0.45744227905880219"/>
                </c:manualLayout>
              </c:layout>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baseline="0"/>
                      <a:t>y = 1.8394x + 57.041</a:t>
                    </a:r>
                    <a:endParaRPr lang="en-US" sz="1800"/>
                  </a:p>
                </c:rich>
              </c:tx>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Data!$K$8:$K$27</c:f>
              <c:numCache>
                <c:formatCode>General</c:formatCode>
                <c:ptCount val="20"/>
                <c:pt idx="0">
                  <c:v>20</c:v>
                </c:pt>
                <c:pt idx="1">
                  <c:v>25</c:v>
                </c:pt>
                <c:pt idx="2">
                  <c:v>30</c:v>
                </c:pt>
                <c:pt idx="3">
                  <c:v>35</c:v>
                </c:pt>
                <c:pt idx="4">
                  <c:v>40</c:v>
                </c:pt>
                <c:pt idx="5">
                  <c:v>45</c:v>
                </c:pt>
                <c:pt idx="6">
                  <c:v>50</c:v>
                </c:pt>
                <c:pt idx="7">
                  <c:v>55</c:v>
                </c:pt>
                <c:pt idx="8">
                  <c:v>60</c:v>
                </c:pt>
                <c:pt idx="9">
                  <c:v>65</c:v>
                </c:pt>
                <c:pt idx="10">
                  <c:v>70</c:v>
                </c:pt>
                <c:pt idx="11">
                  <c:v>75</c:v>
                </c:pt>
                <c:pt idx="12">
                  <c:v>80</c:v>
                </c:pt>
                <c:pt idx="13">
                  <c:v>85</c:v>
                </c:pt>
                <c:pt idx="14">
                  <c:v>90</c:v>
                </c:pt>
                <c:pt idx="15">
                  <c:v>95</c:v>
                </c:pt>
                <c:pt idx="16">
                  <c:v>100</c:v>
                </c:pt>
                <c:pt idx="17">
                  <c:v>105</c:v>
                </c:pt>
                <c:pt idx="18">
                  <c:v>110</c:v>
                </c:pt>
                <c:pt idx="19">
                  <c:v>115</c:v>
                </c:pt>
              </c:numCache>
            </c:numRef>
          </c:xVal>
          <c:yVal>
            <c:numRef>
              <c:f>Data!$L$8:$L$27</c:f>
              <c:numCache>
                <c:formatCode>General</c:formatCode>
                <c:ptCount val="20"/>
                <c:pt idx="0">
                  <c:v>95</c:v>
                </c:pt>
                <c:pt idx="1">
                  <c:v>101</c:v>
                </c:pt>
                <c:pt idx="2">
                  <c:v>109</c:v>
                </c:pt>
                <c:pt idx="3">
                  <c:v>117</c:v>
                </c:pt>
                <c:pt idx="4">
                  <c:v>127</c:v>
                </c:pt>
                <c:pt idx="5">
                  <c:v>137</c:v>
                </c:pt>
                <c:pt idx="6">
                  <c:v>149</c:v>
                </c:pt>
                <c:pt idx="7">
                  <c:v>160</c:v>
                </c:pt>
                <c:pt idx="8">
                  <c:v>170</c:v>
                </c:pt>
                <c:pt idx="9">
                  <c:v>179</c:v>
                </c:pt>
                <c:pt idx="10">
                  <c:v>189</c:v>
                </c:pt>
                <c:pt idx="11">
                  <c:v>201</c:v>
                </c:pt>
                <c:pt idx="12">
                  <c:v>210</c:v>
                </c:pt>
                <c:pt idx="13">
                  <c:v>217</c:v>
                </c:pt>
                <c:pt idx="14">
                  <c:v>226</c:v>
                </c:pt>
                <c:pt idx="15">
                  <c:v>235</c:v>
                </c:pt>
                <c:pt idx="16">
                  <c:v>241</c:v>
                </c:pt>
                <c:pt idx="17">
                  <c:v>248</c:v>
                </c:pt>
                <c:pt idx="18">
                  <c:v>254</c:v>
                </c:pt>
                <c:pt idx="19">
                  <c:v>259</c:v>
                </c:pt>
              </c:numCache>
            </c:numRef>
          </c:yVal>
          <c:smooth val="1"/>
          <c:extLst>
            <c:ext xmlns:c16="http://schemas.microsoft.com/office/drawing/2014/chart" uri="{C3380CC4-5D6E-409C-BE32-E72D297353CC}">
              <c16:uniqueId val="{00000001-6824-43F8-A9BB-503E8B986E6D}"/>
            </c:ext>
          </c:extLst>
        </c:ser>
        <c:ser>
          <c:idx val="2"/>
          <c:order val="2"/>
          <c:tx>
            <c:strRef>
              <c:f>Data!$R$1</c:f>
              <c:strCache>
                <c:ptCount val="1"/>
                <c:pt idx="0">
                  <c:v>Multimeter TC, Ramp to 500F and hold, w\ ceramic fiber insulation</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10006320203276572"/>
                  <c:y val="0.53205321440644171"/>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Data!$S$9:$S$28</c:f>
              <c:numCache>
                <c:formatCode>General</c:formatCode>
                <c:ptCount val="20"/>
                <c:pt idx="0">
                  <c:v>25</c:v>
                </c:pt>
                <c:pt idx="1">
                  <c:v>30</c:v>
                </c:pt>
                <c:pt idx="2">
                  <c:v>35</c:v>
                </c:pt>
                <c:pt idx="3">
                  <c:v>40</c:v>
                </c:pt>
                <c:pt idx="4">
                  <c:v>45</c:v>
                </c:pt>
                <c:pt idx="5">
                  <c:v>50</c:v>
                </c:pt>
                <c:pt idx="6">
                  <c:v>55</c:v>
                </c:pt>
                <c:pt idx="7">
                  <c:v>60</c:v>
                </c:pt>
                <c:pt idx="8">
                  <c:v>65</c:v>
                </c:pt>
                <c:pt idx="9">
                  <c:v>70</c:v>
                </c:pt>
                <c:pt idx="10">
                  <c:v>75</c:v>
                </c:pt>
                <c:pt idx="11">
                  <c:v>80</c:v>
                </c:pt>
                <c:pt idx="12">
                  <c:v>85</c:v>
                </c:pt>
                <c:pt idx="13">
                  <c:v>90</c:v>
                </c:pt>
                <c:pt idx="14">
                  <c:v>95</c:v>
                </c:pt>
                <c:pt idx="15">
                  <c:v>100</c:v>
                </c:pt>
                <c:pt idx="16">
                  <c:v>105</c:v>
                </c:pt>
                <c:pt idx="17">
                  <c:v>110</c:v>
                </c:pt>
                <c:pt idx="18">
                  <c:v>115</c:v>
                </c:pt>
                <c:pt idx="19">
                  <c:v>120</c:v>
                </c:pt>
              </c:numCache>
            </c:numRef>
          </c:xVal>
          <c:yVal>
            <c:numRef>
              <c:f>Data!$T$9:$T$28</c:f>
              <c:numCache>
                <c:formatCode>General</c:formatCode>
                <c:ptCount val="20"/>
                <c:pt idx="0">
                  <c:v>104</c:v>
                </c:pt>
                <c:pt idx="1">
                  <c:v>111</c:v>
                </c:pt>
                <c:pt idx="2">
                  <c:v>119</c:v>
                </c:pt>
                <c:pt idx="3">
                  <c:v>129</c:v>
                </c:pt>
                <c:pt idx="4">
                  <c:v>139</c:v>
                </c:pt>
                <c:pt idx="5">
                  <c:v>149</c:v>
                </c:pt>
                <c:pt idx="6">
                  <c:v>159</c:v>
                </c:pt>
                <c:pt idx="7">
                  <c:v>168</c:v>
                </c:pt>
                <c:pt idx="8">
                  <c:v>178</c:v>
                </c:pt>
                <c:pt idx="9">
                  <c:v>187</c:v>
                </c:pt>
                <c:pt idx="10">
                  <c:v>196</c:v>
                </c:pt>
                <c:pt idx="11">
                  <c:v>206</c:v>
                </c:pt>
                <c:pt idx="12">
                  <c:v>213</c:v>
                </c:pt>
                <c:pt idx="13">
                  <c:v>220</c:v>
                </c:pt>
                <c:pt idx="14">
                  <c:v>227</c:v>
                </c:pt>
                <c:pt idx="15">
                  <c:v>234</c:v>
                </c:pt>
                <c:pt idx="16">
                  <c:v>240</c:v>
                </c:pt>
                <c:pt idx="17">
                  <c:v>247</c:v>
                </c:pt>
                <c:pt idx="18">
                  <c:v>253</c:v>
                </c:pt>
                <c:pt idx="19">
                  <c:v>258</c:v>
                </c:pt>
              </c:numCache>
            </c:numRef>
          </c:yVal>
          <c:smooth val="1"/>
          <c:extLst>
            <c:ext xmlns:c16="http://schemas.microsoft.com/office/drawing/2014/chart" uri="{C3380CC4-5D6E-409C-BE32-E72D297353CC}">
              <c16:uniqueId val="{00000002-142A-4076-9E27-C26276381D14}"/>
            </c:ext>
          </c:extLst>
        </c:ser>
        <c:ser>
          <c:idx val="3"/>
          <c:order val="3"/>
          <c:tx>
            <c:strRef>
              <c:f>Data!$Z$1</c:f>
              <c:strCache>
                <c:ptCount val="1"/>
                <c:pt idx="0">
                  <c:v>Multimeter TC, Ramp to 500F and hold, w\ ceramic fiber insulation &amp; 5 htrs</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0.16154318174042506"/>
                  <c:y val="0.56492075259567009"/>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Data!$AA$11:$AA$25</c:f>
              <c:numCache>
                <c:formatCode>General</c:formatCode>
                <c:ptCount val="15"/>
                <c:pt idx="0">
                  <c:v>35</c:v>
                </c:pt>
                <c:pt idx="1">
                  <c:v>40</c:v>
                </c:pt>
                <c:pt idx="2">
                  <c:v>45</c:v>
                </c:pt>
                <c:pt idx="3">
                  <c:v>50</c:v>
                </c:pt>
                <c:pt idx="4">
                  <c:v>55</c:v>
                </c:pt>
                <c:pt idx="5">
                  <c:v>60</c:v>
                </c:pt>
                <c:pt idx="6">
                  <c:v>65</c:v>
                </c:pt>
                <c:pt idx="7">
                  <c:v>70</c:v>
                </c:pt>
                <c:pt idx="8">
                  <c:v>75</c:v>
                </c:pt>
                <c:pt idx="9">
                  <c:v>80</c:v>
                </c:pt>
                <c:pt idx="10">
                  <c:v>85</c:v>
                </c:pt>
                <c:pt idx="11">
                  <c:v>90</c:v>
                </c:pt>
                <c:pt idx="12">
                  <c:v>95</c:v>
                </c:pt>
                <c:pt idx="13">
                  <c:v>100</c:v>
                </c:pt>
                <c:pt idx="14">
                  <c:v>105</c:v>
                </c:pt>
              </c:numCache>
            </c:numRef>
          </c:xVal>
          <c:yVal>
            <c:numRef>
              <c:f>Data!$AB$11:$AB$25</c:f>
              <c:numCache>
                <c:formatCode>General</c:formatCode>
                <c:ptCount val="15"/>
                <c:pt idx="0">
                  <c:v>114</c:v>
                </c:pt>
                <c:pt idx="1">
                  <c:v>124</c:v>
                </c:pt>
                <c:pt idx="2">
                  <c:v>134</c:v>
                </c:pt>
                <c:pt idx="3">
                  <c:v>144</c:v>
                </c:pt>
                <c:pt idx="4">
                  <c:v>157</c:v>
                </c:pt>
                <c:pt idx="5">
                  <c:v>163</c:v>
                </c:pt>
                <c:pt idx="6">
                  <c:v>174</c:v>
                </c:pt>
                <c:pt idx="7">
                  <c:v>184</c:v>
                </c:pt>
                <c:pt idx="8">
                  <c:v>194</c:v>
                </c:pt>
                <c:pt idx="9">
                  <c:v>203</c:v>
                </c:pt>
                <c:pt idx="10">
                  <c:v>213</c:v>
                </c:pt>
                <c:pt idx="11">
                  <c:v>221</c:v>
                </c:pt>
                <c:pt idx="12">
                  <c:v>229</c:v>
                </c:pt>
                <c:pt idx="13">
                  <c:v>236</c:v>
                </c:pt>
                <c:pt idx="14">
                  <c:v>244</c:v>
                </c:pt>
              </c:numCache>
            </c:numRef>
          </c:yVal>
          <c:smooth val="1"/>
          <c:extLst>
            <c:ext xmlns:c16="http://schemas.microsoft.com/office/drawing/2014/chart" uri="{C3380CC4-5D6E-409C-BE32-E72D297353CC}">
              <c16:uniqueId val="{00000003-2413-4058-8ADC-17A869032E9C}"/>
            </c:ext>
          </c:extLst>
        </c:ser>
        <c:dLbls>
          <c:showLegendKey val="0"/>
          <c:showVal val="0"/>
          <c:showCatName val="0"/>
          <c:showSerName val="0"/>
          <c:showPercent val="0"/>
          <c:showBubbleSize val="0"/>
        </c:dLbls>
        <c:axId val="800456016"/>
        <c:axId val="800452688"/>
      </c:scatterChart>
      <c:valAx>
        <c:axId val="80045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452688"/>
        <c:crosses val="autoZero"/>
        <c:crossBetween val="midCat"/>
      </c:valAx>
      <c:valAx>
        <c:axId val="80045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 (F)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456016"/>
        <c:crosses val="autoZero"/>
        <c:crossBetween val="midCat"/>
      </c:valAx>
      <c:spPr>
        <a:noFill/>
        <a:ln>
          <a:noFill/>
        </a:ln>
        <a:effectLst/>
      </c:spPr>
    </c:plotArea>
    <c:legend>
      <c:legendPos val="r"/>
      <c:layout>
        <c:manualLayout>
          <c:xMode val="edge"/>
          <c:yMode val="edge"/>
          <c:x val="0.65546642401206356"/>
          <c:y val="0.26777302715147172"/>
          <c:w val="0.32934926922189761"/>
          <c:h val="0.586143481480526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2nd Linear Phase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Data!$B$1</c:f>
              <c:strCache>
                <c:ptCount val="1"/>
                <c:pt idx="0">
                  <c:v>Multimeter TC, Ramp to 500F and hold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4281967150393982"/>
                  <c:y val="0.35805818808072803"/>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Data!$C$36:$C$120</c:f>
              <c:numCache>
                <c:formatCode>General</c:formatCode>
                <c:ptCount val="85"/>
                <c:pt idx="0">
                  <c:v>160</c:v>
                </c:pt>
                <c:pt idx="1">
                  <c:v>165</c:v>
                </c:pt>
                <c:pt idx="2">
                  <c:v>170</c:v>
                </c:pt>
                <c:pt idx="3">
                  <c:v>175</c:v>
                </c:pt>
                <c:pt idx="4">
                  <c:v>180</c:v>
                </c:pt>
                <c:pt idx="5">
                  <c:v>185</c:v>
                </c:pt>
                <c:pt idx="6">
                  <c:v>190</c:v>
                </c:pt>
                <c:pt idx="7">
                  <c:v>195</c:v>
                </c:pt>
                <c:pt idx="8">
                  <c:v>200</c:v>
                </c:pt>
                <c:pt idx="9">
                  <c:v>205</c:v>
                </c:pt>
                <c:pt idx="10">
                  <c:v>210</c:v>
                </c:pt>
                <c:pt idx="11">
                  <c:v>215</c:v>
                </c:pt>
                <c:pt idx="12">
                  <c:v>220</c:v>
                </c:pt>
                <c:pt idx="13">
                  <c:v>225</c:v>
                </c:pt>
                <c:pt idx="14">
                  <c:v>230</c:v>
                </c:pt>
                <c:pt idx="15">
                  <c:v>235</c:v>
                </c:pt>
                <c:pt idx="16">
                  <c:v>240</c:v>
                </c:pt>
                <c:pt idx="17">
                  <c:v>245</c:v>
                </c:pt>
                <c:pt idx="18">
                  <c:v>250</c:v>
                </c:pt>
                <c:pt idx="19">
                  <c:v>255</c:v>
                </c:pt>
                <c:pt idx="20">
                  <c:v>260</c:v>
                </c:pt>
                <c:pt idx="21">
                  <c:v>265</c:v>
                </c:pt>
                <c:pt idx="22">
                  <c:v>270</c:v>
                </c:pt>
                <c:pt idx="23">
                  <c:v>275</c:v>
                </c:pt>
                <c:pt idx="24">
                  <c:v>280</c:v>
                </c:pt>
                <c:pt idx="25">
                  <c:v>285</c:v>
                </c:pt>
                <c:pt idx="26">
                  <c:v>290</c:v>
                </c:pt>
                <c:pt idx="27">
                  <c:v>295</c:v>
                </c:pt>
                <c:pt idx="28">
                  <c:v>300</c:v>
                </c:pt>
                <c:pt idx="29">
                  <c:v>305</c:v>
                </c:pt>
                <c:pt idx="30">
                  <c:v>310</c:v>
                </c:pt>
                <c:pt idx="31">
                  <c:v>315</c:v>
                </c:pt>
                <c:pt idx="32">
                  <c:v>320</c:v>
                </c:pt>
                <c:pt idx="33">
                  <c:v>325</c:v>
                </c:pt>
                <c:pt idx="34">
                  <c:v>330</c:v>
                </c:pt>
                <c:pt idx="35">
                  <c:v>335</c:v>
                </c:pt>
                <c:pt idx="36">
                  <c:v>340</c:v>
                </c:pt>
                <c:pt idx="37">
                  <c:v>345</c:v>
                </c:pt>
                <c:pt idx="38">
                  <c:v>350</c:v>
                </c:pt>
                <c:pt idx="39">
                  <c:v>355</c:v>
                </c:pt>
                <c:pt idx="40">
                  <c:v>360</c:v>
                </c:pt>
                <c:pt idx="41">
                  <c:v>365</c:v>
                </c:pt>
                <c:pt idx="42">
                  <c:v>370</c:v>
                </c:pt>
                <c:pt idx="43">
                  <c:v>375</c:v>
                </c:pt>
                <c:pt idx="44">
                  <c:v>380</c:v>
                </c:pt>
                <c:pt idx="45">
                  <c:v>385</c:v>
                </c:pt>
                <c:pt idx="46">
                  <c:v>390</c:v>
                </c:pt>
                <c:pt idx="47">
                  <c:v>395</c:v>
                </c:pt>
                <c:pt idx="48">
                  <c:v>400</c:v>
                </c:pt>
                <c:pt idx="49">
                  <c:v>405</c:v>
                </c:pt>
                <c:pt idx="50">
                  <c:v>410</c:v>
                </c:pt>
                <c:pt idx="51">
                  <c:v>415</c:v>
                </c:pt>
                <c:pt idx="52">
                  <c:v>420</c:v>
                </c:pt>
                <c:pt idx="53">
                  <c:v>425</c:v>
                </c:pt>
                <c:pt idx="54">
                  <c:v>430</c:v>
                </c:pt>
                <c:pt idx="55">
                  <c:v>435</c:v>
                </c:pt>
                <c:pt idx="56">
                  <c:v>440</c:v>
                </c:pt>
                <c:pt idx="57">
                  <c:v>445</c:v>
                </c:pt>
                <c:pt idx="58">
                  <c:v>450</c:v>
                </c:pt>
                <c:pt idx="59">
                  <c:v>455</c:v>
                </c:pt>
                <c:pt idx="60">
                  <c:v>460</c:v>
                </c:pt>
                <c:pt idx="61">
                  <c:v>465</c:v>
                </c:pt>
                <c:pt idx="62">
                  <c:v>470</c:v>
                </c:pt>
                <c:pt idx="63">
                  <c:v>475</c:v>
                </c:pt>
                <c:pt idx="64">
                  <c:v>480</c:v>
                </c:pt>
                <c:pt idx="65">
                  <c:v>485</c:v>
                </c:pt>
                <c:pt idx="66">
                  <c:v>490</c:v>
                </c:pt>
                <c:pt idx="67">
                  <c:v>495</c:v>
                </c:pt>
                <c:pt idx="68">
                  <c:v>500</c:v>
                </c:pt>
                <c:pt idx="69">
                  <c:v>505</c:v>
                </c:pt>
                <c:pt idx="70">
                  <c:v>510</c:v>
                </c:pt>
                <c:pt idx="71">
                  <c:v>515</c:v>
                </c:pt>
                <c:pt idx="72">
                  <c:v>520</c:v>
                </c:pt>
                <c:pt idx="73">
                  <c:v>525</c:v>
                </c:pt>
                <c:pt idx="74">
                  <c:v>530</c:v>
                </c:pt>
                <c:pt idx="75">
                  <c:v>535</c:v>
                </c:pt>
                <c:pt idx="76">
                  <c:v>540</c:v>
                </c:pt>
                <c:pt idx="77">
                  <c:v>545</c:v>
                </c:pt>
                <c:pt idx="78">
                  <c:v>550</c:v>
                </c:pt>
                <c:pt idx="79">
                  <c:v>555</c:v>
                </c:pt>
                <c:pt idx="80">
                  <c:v>560</c:v>
                </c:pt>
                <c:pt idx="81">
                  <c:v>565</c:v>
                </c:pt>
                <c:pt idx="82">
                  <c:v>570</c:v>
                </c:pt>
                <c:pt idx="83">
                  <c:v>575</c:v>
                </c:pt>
                <c:pt idx="84">
                  <c:v>580</c:v>
                </c:pt>
              </c:numCache>
            </c:numRef>
          </c:xVal>
          <c:yVal>
            <c:numRef>
              <c:f>Data!$D$36:$D$120</c:f>
              <c:numCache>
                <c:formatCode>General</c:formatCode>
                <c:ptCount val="85"/>
                <c:pt idx="0">
                  <c:v>315</c:v>
                </c:pt>
                <c:pt idx="1">
                  <c:v>319</c:v>
                </c:pt>
                <c:pt idx="2">
                  <c:v>323</c:v>
                </c:pt>
                <c:pt idx="3">
                  <c:v>327</c:v>
                </c:pt>
                <c:pt idx="4">
                  <c:v>330</c:v>
                </c:pt>
                <c:pt idx="5">
                  <c:v>334</c:v>
                </c:pt>
                <c:pt idx="6">
                  <c:v>337</c:v>
                </c:pt>
                <c:pt idx="7">
                  <c:v>343</c:v>
                </c:pt>
                <c:pt idx="8">
                  <c:v>346</c:v>
                </c:pt>
                <c:pt idx="9">
                  <c:v>349</c:v>
                </c:pt>
                <c:pt idx="10">
                  <c:v>351</c:v>
                </c:pt>
                <c:pt idx="11">
                  <c:v>356</c:v>
                </c:pt>
                <c:pt idx="12">
                  <c:v>359</c:v>
                </c:pt>
                <c:pt idx="13">
                  <c:v>361</c:v>
                </c:pt>
                <c:pt idx="14">
                  <c:v>364</c:v>
                </c:pt>
                <c:pt idx="15">
                  <c:v>368</c:v>
                </c:pt>
                <c:pt idx="16">
                  <c:v>370</c:v>
                </c:pt>
                <c:pt idx="17">
                  <c:v>372</c:v>
                </c:pt>
                <c:pt idx="18">
                  <c:v>375</c:v>
                </c:pt>
                <c:pt idx="19">
                  <c:v>379</c:v>
                </c:pt>
                <c:pt idx="20">
                  <c:v>381</c:v>
                </c:pt>
                <c:pt idx="21">
                  <c:v>384</c:v>
                </c:pt>
                <c:pt idx="22">
                  <c:v>387</c:v>
                </c:pt>
                <c:pt idx="23">
                  <c:v>390</c:v>
                </c:pt>
                <c:pt idx="24">
                  <c:v>392</c:v>
                </c:pt>
                <c:pt idx="25">
                  <c:v>394</c:v>
                </c:pt>
                <c:pt idx="26">
                  <c:v>397</c:v>
                </c:pt>
                <c:pt idx="27">
                  <c:v>399</c:v>
                </c:pt>
                <c:pt idx="28">
                  <c:v>402</c:v>
                </c:pt>
                <c:pt idx="29">
                  <c:v>403</c:v>
                </c:pt>
                <c:pt idx="30">
                  <c:v>405</c:v>
                </c:pt>
                <c:pt idx="31">
                  <c:v>408</c:v>
                </c:pt>
                <c:pt idx="32">
                  <c:v>411</c:v>
                </c:pt>
                <c:pt idx="33">
                  <c:v>414</c:v>
                </c:pt>
                <c:pt idx="34">
                  <c:v>415</c:v>
                </c:pt>
                <c:pt idx="35">
                  <c:v>417</c:v>
                </c:pt>
                <c:pt idx="36">
                  <c:v>421</c:v>
                </c:pt>
                <c:pt idx="37">
                  <c:v>423</c:v>
                </c:pt>
                <c:pt idx="38">
                  <c:v>426</c:v>
                </c:pt>
                <c:pt idx="39">
                  <c:v>426</c:v>
                </c:pt>
                <c:pt idx="40">
                  <c:v>430</c:v>
                </c:pt>
                <c:pt idx="41">
                  <c:v>432</c:v>
                </c:pt>
                <c:pt idx="42">
                  <c:v>433</c:v>
                </c:pt>
                <c:pt idx="43">
                  <c:v>439</c:v>
                </c:pt>
                <c:pt idx="44">
                  <c:v>439</c:v>
                </c:pt>
                <c:pt idx="45">
                  <c:v>441</c:v>
                </c:pt>
                <c:pt idx="46">
                  <c:v>444</c:v>
                </c:pt>
                <c:pt idx="47">
                  <c:v>448</c:v>
                </c:pt>
                <c:pt idx="48">
                  <c:v>450</c:v>
                </c:pt>
                <c:pt idx="49">
                  <c:v>451</c:v>
                </c:pt>
                <c:pt idx="50">
                  <c:v>453</c:v>
                </c:pt>
                <c:pt idx="51">
                  <c:v>457</c:v>
                </c:pt>
                <c:pt idx="52">
                  <c:v>459</c:v>
                </c:pt>
                <c:pt idx="53">
                  <c:v>460</c:v>
                </c:pt>
                <c:pt idx="54">
                  <c:v>462</c:v>
                </c:pt>
                <c:pt idx="55">
                  <c:v>464</c:v>
                </c:pt>
                <c:pt idx="56">
                  <c:v>466</c:v>
                </c:pt>
                <c:pt idx="57">
                  <c:v>468</c:v>
                </c:pt>
                <c:pt idx="58">
                  <c:v>471</c:v>
                </c:pt>
                <c:pt idx="59">
                  <c:v>475</c:v>
                </c:pt>
                <c:pt idx="60">
                  <c:v>477</c:v>
                </c:pt>
                <c:pt idx="61">
                  <c:v>478</c:v>
                </c:pt>
                <c:pt idx="62">
                  <c:v>480</c:v>
                </c:pt>
                <c:pt idx="63">
                  <c:v>480</c:v>
                </c:pt>
                <c:pt idx="64">
                  <c:v>482</c:v>
                </c:pt>
                <c:pt idx="65">
                  <c:v>486</c:v>
                </c:pt>
                <c:pt idx="66">
                  <c:v>487</c:v>
                </c:pt>
                <c:pt idx="67">
                  <c:v>489</c:v>
                </c:pt>
                <c:pt idx="68">
                  <c:v>491</c:v>
                </c:pt>
                <c:pt idx="69">
                  <c:v>491</c:v>
                </c:pt>
                <c:pt idx="70">
                  <c:v>493</c:v>
                </c:pt>
                <c:pt idx="71">
                  <c:v>495</c:v>
                </c:pt>
                <c:pt idx="72">
                  <c:v>498</c:v>
                </c:pt>
                <c:pt idx="73">
                  <c:v>498</c:v>
                </c:pt>
                <c:pt idx="74">
                  <c:v>500</c:v>
                </c:pt>
                <c:pt idx="75">
                  <c:v>500</c:v>
                </c:pt>
                <c:pt idx="76">
                  <c:v>502</c:v>
                </c:pt>
                <c:pt idx="77">
                  <c:v>505</c:v>
                </c:pt>
                <c:pt idx="78">
                  <c:v>507</c:v>
                </c:pt>
                <c:pt idx="79">
                  <c:v>509</c:v>
                </c:pt>
                <c:pt idx="80">
                  <c:v>511</c:v>
                </c:pt>
                <c:pt idx="81">
                  <c:v>511</c:v>
                </c:pt>
                <c:pt idx="82">
                  <c:v>511</c:v>
                </c:pt>
                <c:pt idx="83">
                  <c:v>513</c:v>
                </c:pt>
                <c:pt idx="84">
                  <c:v>514</c:v>
                </c:pt>
              </c:numCache>
            </c:numRef>
          </c:yVal>
          <c:smooth val="1"/>
          <c:extLst>
            <c:ext xmlns:c16="http://schemas.microsoft.com/office/drawing/2014/chart" uri="{C3380CC4-5D6E-409C-BE32-E72D297353CC}">
              <c16:uniqueId val="{00000000-1D7B-44F0-9A7E-68DA0F0DEBB8}"/>
            </c:ext>
          </c:extLst>
        </c:ser>
        <c:ser>
          <c:idx val="1"/>
          <c:order val="1"/>
          <c:tx>
            <c:strRef>
              <c:f>Data!$J$1</c:f>
              <c:strCache>
                <c:ptCount val="1"/>
                <c:pt idx="0">
                  <c:v>Multimeter TC, Ramp to 500F and hold, w\ fiberglass insulation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4165164790655221"/>
                  <c:y val="0.43926354527927125"/>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Data!$K$36:$K$120</c:f>
              <c:numCache>
                <c:formatCode>General</c:formatCode>
                <c:ptCount val="85"/>
                <c:pt idx="0">
                  <c:v>160</c:v>
                </c:pt>
                <c:pt idx="1">
                  <c:v>165</c:v>
                </c:pt>
                <c:pt idx="2">
                  <c:v>170</c:v>
                </c:pt>
                <c:pt idx="3">
                  <c:v>175</c:v>
                </c:pt>
                <c:pt idx="4">
                  <c:v>180</c:v>
                </c:pt>
                <c:pt idx="5">
                  <c:v>185</c:v>
                </c:pt>
                <c:pt idx="6">
                  <c:v>190</c:v>
                </c:pt>
                <c:pt idx="7">
                  <c:v>195</c:v>
                </c:pt>
                <c:pt idx="8">
                  <c:v>200</c:v>
                </c:pt>
                <c:pt idx="9">
                  <c:v>205</c:v>
                </c:pt>
                <c:pt idx="10">
                  <c:v>210</c:v>
                </c:pt>
                <c:pt idx="11">
                  <c:v>215</c:v>
                </c:pt>
                <c:pt idx="12">
                  <c:v>220</c:v>
                </c:pt>
                <c:pt idx="13">
                  <c:v>225</c:v>
                </c:pt>
                <c:pt idx="14">
                  <c:v>230</c:v>
                </c:pt>
                <c:pt idx="15">
                  <c:v>235</c:v>
                </c:pt>
                <c:pt idx="16">
                  <c:v>240</c:v>
                </c:pt>
                <c:pt idx="17">
                  <c:v>245</c:v>
                </c:pt>
                <c:pt idx="18">
                  <c:v>250</c:v>
                </c:pt>
                <c:pt idx="19">
                  <c:v>255</c:v>
                </c:pt>
                <c:pt idx="20">
                  <c:v>260</c:v>
                </c:pt>
                <c:pt idx="21">
                  <c:v>265</c:v>
                </c:pt>
                <c:pt idx="22">
                  <c:v>270</c:v>
                </c:pt>
                <c:pt idx="23">
                  <c:v>275</c:v>
                </c:pt>
                <c:pt idx="24">
                  <c:v>280</c:v>
                </c:pt>
                <c:pt idx="25">
                  <c:v>285</c:v>
                </c:pt>
                <c:pt idx="26">
                  <c:v>290</c:v>
                </c:pt>
                <c:pt idx="27">
                  <c:v>295</c:v>
                </c:pt>
                <c:pt idx="28">
                  <c:v>300</c:v>
                </c:pt>
                <c:pt idx="29">
                  <c:v>305</c:v>
                </c:pt>
                <c:pt idx="30">
                  <c:v>310</c:v>
                </c:pt>
                <c:pt idx="31">
                  <c:v>315</c:v>
                </c:pt>
                <c:pt idx="32">
                  <c:v>320</c:v>
                </c:pt>
                <c:pt idx="33">
                  <c:v>325</c:v>
                </c:pt>
                <c:pt idx="34">
                  <c:v>330</c:v>
                </c:pt>
                <c:pt idx="35">
                  <c:v>335</c:v>
                </c:pt>
                <c:pt idx="36">
                  <c:v>340</c:v>
                </c:pt>
                <c:pt idx="37">
                  <c:v>345</c:v>
                </c:pt>
                <c:pt idx="38">
                  <c:v>350</c:v>
                </c:pt>
                <c:pt idx="39">
                  <c:v>355</c:v>
                </c:pt>
                <c:pt idx="40">
                  <c:v>360</c:v>
                </c:pt>
                <c:pt idx="41">
                  <c:v>365</c:v>
                </c:pt>
                <c:pt idx="42">
                  <c:v>370</c:v>
                </c:pt>
                <c:pt idx="43">
                  <c:v>375</c:v>
                </c:pt>
                <c:pt idx="44">
                  <c:v>380</c:v>
                </c:pt>
                <c:pt idx="45">
                  <c:v>385</c:v>
                </c:pt>
                <c:pt idx="46">
                  <c:v>390</c:v>
                </c:pt>
                <c:pt idx="47">
                  <c:v>395</c:v>
                </c:pt>
                <c:pt idx="48">
                  <c:v>400</c:v>
                </c:pt>
                <c:pt idx="49">
                  <c:v>405</c:v>
                </c:pt>
                <c:pt idx="50">
                  <c:v>410</c:v>
                </c:pt>
                <c:pt idx="51">
                  <c:v>415</c:v>
                </c:pt>
                <c:pt idx="52">
                  <c:v>420</c:v>
                </c:pt>
                <c:pt idx="53">
                  <c:v>425</c:v>
                </c:pt>
                <c:pt idx="54">
                  <c:v>430</c:v>
                </c:pt>
                <c:pt idx="55">
                  <c:v>435</c:v>
                </c:pt>
                <c:pt idx="56">
                  <c:v>440</c:v>
                </c:pt>
                <c:pt idx="57">
                  <c:v>445</c:v>
                </c:pt>
                <c:pt idx="58">
                  <c:v>450</c:v>
                </c:pt>
                <c:pt idx="59">
                  <c:v>455</c:v>
                </c:pt>
                <c:pt idx="60">
                  <c:v>460</c:v>
                </c:pt>
                <c:pt idx="61">
                  <c:v>465</c:v>
                </c:pt>
                <c:pt idx="62">
                  <c:v>470</c:v>
                </c:pt>
                <c:pt idx="63">
                  <c:v>475</c:v>
                </c:pt>
                <c:pt idx="64">
                  <c:v>480</c:v>
                </c:pt>
                <c:pt idx="65">
                  <c:v>485</c:v>
                </c:pt>
                <c:pt idx="66">
                  <c:v>490</c:v>
                </c:pt>
                <c:pt idx="67">
                  <c:v>495</c:v>
                </c:pt>
                <c:pt idx="68">
                  <c:v>500</c:v>
                </c:pt>
                <c:pt idx="69">
                  <c:v>505</c:v>
                </c:pt>
                <c:pt idx="70">
                  <c:v>510</c:v>
                </c:pt>
                <c:pt idx="71">
                  <c:v>515</c:v>
                </c:pt>
                <c:pt idx="72">
                  <c:v>520</c:v>
                </c:pt>
                <c:pt idx="73">
                  <c:v>525</c:v>
                </c:pt>
                <c:pt idx="74">
                  <c:v>530</c:v>
                </c:pt>
                <c:pt idx="75">
                  <c:v>535</c:v>
                </c:pt>
                <c:pt idx="76">
                  <c:v>540</c:v>
                </c:pt>
                <c:pt idx="77">
                  <c:v>545</c:v>
                </c:pt>
                <c:pt idx="78">
                  <c:v>550</c:v>
                </c:pt>
                <c:pt idx="79">
                  <c:v>555</c:v>
                </c:pt>
                <c:pt idx="80">
                  <c:v>560</c:v>
                </c:pt>
                <c:pt idx="81">
                  <c:v>565</c:v>
                </c:pt>
                <c:pt idx="82">
                  <c:v>570</c:v>
                </c:pt>
                <c:pt idx="83">
                  <c:v>575</c:v>
                </c:pt>
                <c:pt idx="84">
                  <c:v>580</c:v>
                </c:pt>
              </c:numCache>
            </c:numRef>
          </c:xVal>
          <c:yVal>
            <c:numRef>
              <c:f>Data!$L$36:$L$120</c:f>
              <c:numCache>
                <c:formatCode>General</c:formatCode>
                <c:ptCount val="85"/>
                <c:pt idx="0">
                  <c:v>303</c:v>
                </c:pt>
                <c:pt idx="1">
                  <c:v>307</c:v>
                </c:pt>
                <c:pt idx="2">
                  <c:v>311</c:v>
                </c:pt>
                <c:pt idx="3">
                  <c:v>316</c:v>
                </c:pt>
                <c:pt idx="4">
                  <c:v>320</c:v>
                </c:pt>
                <c:pt idx="5">
                  <c:v>324</c:v>
                </c:pt>
                <c:pt idx="6">
                  <c:v>327</c:v>
                </c:pt>
                <c:pt idx="7">
                  <c:v>329</c:v>
                </c:pt>
                <c:pt idx="8">
                  <c:v>333</c:v>
                </c:pt>
                <c:pt idx="9">
                  <c:v>338</c:v>
                </c:pt>
                <c:pt idx="10">
                  <c:v>340</c:v>
                </c:pt>
                <c:pt idx="11">
                  <c:v>345</c:v>
                </c:pt>
                <c:pt idx="12">
                  <c:v>348</c:v>
                </c:pt>
                <c:pt idx="13">
                  <c:v>354</c:v>
                </c:pt>
                <c:pt idx="14">
                  <c:v>356</c:v>
                </c:pt>
                <c:pt idx="15">
                  <c:v>358</c:v>
                </c:pt>
                <c:pt idx="16">
                  <c:v>361</c:v>
                </c:pt>
                <c:pt idx="17">
                  <c:v>364</c:v>
                </c:pt>
                <c:pt idx="18">
                  <c:v>367</c:v>
                </c:pt>
                <c:pt idx="19">
                  <c:v>370</c:v>
                </c:pt>
                <c:pt idx="20">
                  <c:v>373</c:v>
                </c:pt>
                <c:pt idx="21">
                  <c:v>376</c:v>
                </c:pt>
                <c:pt idx="22">
                  <c:v>379</c:v>
                </c:pt>
                <c:pt idx="23">
                  <c:v>382</c:v>
                </c:pt>
                <c:pt idx="24">
                  <c:v>386</c:v>
                </c:pt>
                <c:pt idx="25">
                  <c:v>388</c:v>
                </c:pt>
                <c:pt idx="26">
                  <c:v>391</c:v>
                </c:pt>
                <c:pt idx="27">
                  <c:v>394</c:v>
                </c:pt>
                <c:pt idx="28">
                  <c:v>397</c:v>
                </c:pt>
                <c:pt idx="29">
                  <c:v>400</c:v>
                </c:pt>
                <c:pt idx="30">
                  <c:v>403</c:v>
                </c:pt>
                <c:pt idx="31">
                  <c:v>405</c:v>
                </c:pt>
                <c:pt idx="32">
                  <c:v>405</c:v>
                </c:pt>
                <c:pt idx="33">
                  <c:v>408</c:v>
                </c:pt>
                <c:pt idx="34">
                  <c:v>412</c:v>
                </c:pt>
                <c:pt idx="35">
                  <c:v>414</c:v>
                </c:pt>
                <c:pt idx="36">
                  <c:v>415</c:v>
                </c:pt>
                <c:pt idx="37">
                  <c:v>419</c:v>
                </c:pt>
                <c:pt idx="38">
                  <c:v>421</c:v>
                </c:pt>
                <c:pt idx="39">
                  <c:v>424</c:v>
                </c:pt>
                <c:pt idx="40">
                  <c:v>426</c:v>
                </c:pt>
                <c:pt idx="41">
                  <c:v>428</c:v>
                </c:pt>
                <c:pt idx="42">
                  <c:v>432</c:v>
                </c:pt>
                <c:pt idx="43">
                  <c:v>433</c:v>
                </c:pt>
                <c:pt idx="44">
                  <c:v>439</c:v>
                </c:pt>
                <c:pt idx="45">
                  <c:v>442</c:v>
                </c:pt>
                <c:pt idx="46">
                  <c:v>444</c:v>
                </c:pt>
                <c:pt idx="47">
                  <c:v>446</c:v>
                </c:pt>
                <c:pt idx="48">
                  <c:v>448</c:v>
                </c:pt>
                <c:pt idx="49">
                  <c:v>450</c:v>
                </c:pt>
                <c:pt idx="50">
                  <c:v>451</c:v>
                </c:pt>
                <c:pt idx="51">
                  <c:v>455</c:v>
                </c:pt>
                <c:pt idx="52">
                  <c:v>457</c:v>
                </c:pt>
                <c:pt idx="53">
                  <c:v>459</c:v>
                </c:pt>
                <c:pt idx="54">
                  <c:v>460</c:v>
                </c:pt>
                <c:pt idx="55">
                  <c:v>464</c:v>
                </c:pt>
                <c:pt idx="56">
                  <c:v>466</c:v>
                </c:pt>
                <c:pt idx="57">
                  <c:v>468</c:v>
                </c:pt>
                <c:pt idx="58">
                  <c:v>471</c:v>
                </c:pt>
                <c:pt idx="59">
                  <c:v>473</c:v>
                </c:pt>
                <c:pt idx="60">
                  <c:v>475</c:v>
                </c:pt>
                <c:pt idx="61">
                  <c:v>477</c:v>
                </c:pt>
                <c:pt idx="62">
                  <c:v>478</c:v>
                </c:pt>
                <c:pt idx="63">
                  <c:v>480</c:v>
                </c:pt>
                <c:pt idx="64">
                  <c:v>484</c:v>
                </c:pt>
                <c:pt idx="65">
                  <c:v>486</c:v>
                </c:pt>
                <c:pt idx="66">
                  <c:v>487</c:v>
                </c:pt>
                <c:pt idx="67">
                  <c:v>491</c:v>
                </c:pt>
                <c:pt idx="68">
                  <c:v>491</c:v>
                </c:pt>
                <c:pt idx="69">
                  <c:v>493</c:v>
                </c:pt>
                <c:pt idx="70">
                  <c:v>496</c:v>
                </c:pt>
                <c:pt idx="71">
                  <c:v>498</c:v>
                </c:pt>
                <c:pt idx="72">
                  <c:v>500</c:v>
                </c:pt>
                <c:pt idx="73">
                  <c:v>504</c:v>
                </c:pt>
                <c:pt idx="74">
                  <c:v>504</c:v>
                </c:pt>
                <c:pt idx="75">
                  <c:v>505</c:v>
                </c:pt>
                <c:pt idx="76">
                  <c:v>507</c:v>
                </c:pt>
                <c:pt idx="77">
                  <c:v>509</c:v>
                </c:pt>
                <c:pt idx="78">
                  <c:v>511</c:v>
                </c:pt>
                <c:pt idx="79">
                  <c:v>513</c:v>
                </c:pt>
                <c:pt idx="80">
                  <c:v>514</c:v>
                </c:pt>
                <c:pt idx="81">
                  <c:v>514</c:v>
                </c:pt>
                <c:pt idx="82">
                  <c:v>518</c:v>
                </c:pt>
                <c:pt idx="83">
                  <c:v>520</c:v>
                </c:pt>
                <c:pt idx="84">
                  <c:v>522</c:v>
                </c:pt>
              </c:numCache>
            </c:numRef>
          </c:yVal>
          <c:smooth val="1"/>
          <c:extLst>
            <c:ext xmlns:c16="http://schemas.microsoft.com/office/drawing/2014/chart" uri="{C3380CC4-5D6E-409C-BE32-E72D297353CC}">
              <c16:uniqueId val="{00000001-1D7B-44F0-9A7E-68DA0F0DEBB8}"/>
            </c:ext>
          </c:extLst>
        </c:ser>
        <c:ser>
          <c:idx val="2"/>
          <c:order val="2"/>
          <c:tx>
            <c:strRef>
              <c:f>Data!$R$1</c:f>
              <c:strCache>
                <c:ptCount val="1"/>
                <c:pt idx="0">
                  <c:v>Multimeter TC, Ramp to 500F and hold, w\ ceramic fiber insulation</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19017732621556308"/>
                  <c:y val="0.47606133394426675"/>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Data!$S$41:$S$111</c:f>
              <c:numCache>
                <c:formatCode>General</c:formatCode>
                <c:ptCount val="71"/>
                <c:pt idx="0">
                  <c:v>185</c:v>
                </c:pt>
                <c:pt idx="1">
                  <c:v>190</c:v>
                </c:pt>
                <c:pt idx="2">
                  <c:v>195</c:v>
                </c:pt>
                <c:pt idx="3">
                  <c:v>200</c:v>
                </c:pt>
                <c:pt idx="4">
                  <c:v>205</c:v>
                </c:pt>
                <c:pt idx="5">
                  <c:v>210</c:v>
                </c:pt>
                <c:pt idx="6">
                  <c:v>215</c:v>
                </c:pt>
                <c:pt idx="7">
                  <c:v>220</c:v>
                </c:pt>
                <c:pt idx="8">
                  <c:v>225</c:v>
                </c:pt>
                <c:pt idx="9">
                  <c:v>230</c:v>
                </c:pt>
                <c:pt idx="10">
                  <c:v>235</c:v>
                </c:pt>
                <c:pt idx="11">
                  <c:v>240</c:v>
                </c:pt>
                <c:pt idx="12">
                  <c:v>245</c:v>
                </c:pt>
                <c:pt idx="13">
                  <c:v>250</c:v>
                </c:pt>
                <c:pt idx="14">
                  <c:v>255</c:v>
                </c:pt>
                <c:pt idx="15">
                  <c:v>260</c:v>
                </c:pt>
                <c:pt idx="16">
                  <c:v>265</c:v>
                </c:pt>
                <c:pt idx="17">
                  <c:v>270</c:v>
                </c:pt>
                <c:pt idx="18">
                  <c:v>275</c:v>
                </c:pt>
                <c:pt idx="19">
                  <c:v>280</c:v>
                </c:pt>
                <c:pt idx="20">
                  <c:v>285</c:v>
                </c:pt>
                <c:pt idx="21">
                  <c:v>290</c:v>
                </c:pt>
                <c:pt idx="22">
                  <c:v>295</c:v>
                </c:pt>
                <c:pt idx="23">
                  <c:v>300</c:v>
                </c:pt>
                <c:pt idx="24">
                  <c:v>305</c:v>
                </c:pt>
                <c:pt idx="25">
                  <c:v>310</c:v>
                </c:pt>
                <c:pt idx="26">
                  <c:v>315</c:v>
                </c:pt>
                <c:pt idx="27">
                  <c:v>320</c:v>
                </c:pt>
                <c:pt idx="28">
                  <c:v>325</c:v>
                </c:pt>
                <c:pt idx="29">
                  <c:v>330</c:v>
                </c:pt>
                <c:pt idx="30">
                  <c:v>335</c:v>
                </c:pt>
                <c:pt idx="31">
                  <c:v>340</c:v>
                </c:pt>
                <c:pt idx="32">
                  <c:v>345</c:v>
                </c:pt>
                <c:pt idx="33">
                  <c:v>350</c:v>
                </c:pt>
                <c:pt idx="34">
                  <c:v>355</c:v>
                </c:pt>
                <c:pt idx="35">
                  <c:v>360</c:v>
                </c:pt>
                <c:pt idx="36">
                  <c:v>365</c:v>
                </c:pt>
                <c:pt idx="37">
                  <c:v>370</c:v>
                </c:pt>
                <c:pt idx="38">
                  <c:v>375</c:v>
                </c:pt>
                <c:pt idx="39">
                  <c:v>380</c:v>
                </c:pt>
                <c:pt idx="40">
                  <c:v>385</c:v>
                </c:pt>
                <c:pt idx="41">
                  <c:v>390</c:v>
                </c:pt>
                <c:pt idx="42">
                  <c:v>395</c:v>
                </c:pt>
                <c:pt idx="43">
                  <c:v>400</c:v>
                </c:pt>
                <c:pt idx="44">
                  <c:v>405</c:v>
                </c:pt>
                <c:pt idx="45">
                  <c:v>410</c:v>
                </c:pt>
                <c:pt idx="46">
                  <c:v>415</c:v>
                </c:pt>
                <c:pt idx="47">
                  <c:v>420</c:v>
                </c:pt>
                <c:pt idx="48">
                  <c:v>425</c:v>
                </c:pt>
                <c:pt idx="49">
                  <c:v>430</c:v>
                </c:pt>
                <c:pt idx="50">
                  <c:v>435</c:v>
                </c:pt>
                <c:pt idx="51">
                  <c:v>440</c:v>
                </c:pt>
                <c:pt idx="52">
                  <c:v>445</c:v>
                </c:pt>
                <c:pt idx="53">
                  <c:v>450</c:v>
                </c:pt>
                <c:pt idx="54">
                  <c:v>455</c:v>
                </c:pt>
                <c:pt idx="55">
                  <c:v>460</c:v>
                </c:pt>
                <c:pt idx="56">
                  <c:v>465</c:v>
                </c:pt>
                <c:pt idx="57">
                  <c:v>470</c:v>
                </c:pt>
                <c:pt idx="58">
                  <c:v>475</c:v>
                </c:pt>
                <c:pt idx="59">
                  <c:v>480</c:v>
                </c:pt>
                <c:pt idx="60">
                  <c:v>485</c:v>
                </c:pt>
                <c:pt idx="61">
                  <c:v>490</c:v>
                </c:pt>
                <c:pt idx="62">
                  <c:v>495</c:v>
                </c:pt>
                <c:pt idx="63">
                  <c:v>500</c:v>
                </c:pt>
                <c:pt idx="64">
                  <c:v>505</c:v>
                </c:pt>
                <c:pt idx="65">
                  <c:v>510</c:v>
                </c:pt>
                <c:pt idx="66">
                  <c:v>515</c:v>
                </c:pt>
                <c:pt idx="67">
                  <c:v>520</c:v>
                </c:pt>
                <c:pt idx="68">
                  <c:v>525</c:v>
                </c:pt>
                <c:pt idx="69">
                  <c:v>530</c:v>
                </c:pt>
                <c:pt idx="70">
                  <c:v>535</c:v>
                </c:pt>
              </c:numCache>
            </c:numRef>
          </c:xVal>
          <c:yVal>
            <c:numRef>
              <c:f>Data!$T$41:$T$111</c:f>
              <c:numCache>
                <c:formatCode>General</c:formatCode>
                <c:ptCount val="71"/>
                <c:pt idx="0">
                  <c:v>312</c:v>
                </c:pt>
                <c:pt idx="1">
                  <c:v>317</c:v>
                </c:pt>
                <c:pt idx="2">
                  <c:v>321</c:v>
                </c:pt>
                <c:pt idx="3">
                  <c:v>324</c:v>
                </c:pt>
                <c:pt idx="4">
                  <c:v>327</c:v>
                </c:pt>
                <c:pt idx="5">
                  <c:v>331</c:v>
                </c:pt>
                <c:pt idx="6">
                  <c:v>334</c:v>
                </c:pt>
                <c:pt idx="7">
                  <c:v>336</c:v>
                </c:pt>
                <c:pt idx="8">
                  <c:v>341</c:v>
                </c:pt>
                <c:pt idx="9">
                  <c:v>344</c:v>
                </c:pt>
                <c:pt idx="10">
                  <c:v>347</c:v>
                </c:pt>
                <c:pt idx="11">
                  <c:v>353</c:v>
                </c:pt>
                <c:pt idx="12">
                  <c:v>355</c:v>
                </c:pt>
                <c:pt idx="13">
                  <c:v>358</c:v>
                </c:pt>
                <c:pt idx="14">
                  <c:v>360</c:v>
                </c:pt>
                <c:pt idx="15">
                  <c:v>364</c:v>
                </c:pt>
                <c:pt idx="16">
                  <c:v>367</c:v>
                </c:pt>
                <c:pt idx="17">
                  <c:v>369</c:v>
                </c:pt>
                <c:pt idx="18">
                  <c:v>373</c:v>
                </c:pt>
                <c:pt idx="19">
                  <c:v>376</c:v>
                </c:pt>
                <c:pt idx="20">
                  <c:v>378</c:v>
                </c:pt>
                <c:pt idx="21">
                  <c:v>382</c:v>
                </c:pt>
                <c:pt idx="22">
                  <c:v>385</c:v>
                </c:pt>
                <c:pt idx="23">
                  <c:v>388</c:v>
                </c:pt>
                <c:pt idx="24">
                  <c:v>390</c:v>
                </c:pt>
                <c:pt idx="25">
                  <c:v>393</c:v>
                </c:pt>
                <c:pt idx="26">
                  <c:v>396</c:v>
                </c:pt>
                <c:pt idx="27">
                  <c:v>399</c:v>
                </c:pt>
                <c:pt idx="28">
                  <c:v>401</c:v>
                </c:pt>
                <c:pt idx="29">
                  <c:v>402</c:v>
                </c:pt>
                <c:pt idx="30">
                  <c:v>403</c:v>
                </c:pt>
                <c:pt idx="31">
                  <c:v>405</c:v>
                </c:pt>
                <c:pt idx="32">
                  <c:v>410</c:v>
                </c:pt>
                <c:pt idx="33">
                  <c:v>411</c:v>
                </c:pt>
                <c:pt idx="34">
                  <c:v>412</c:v>
                </c:pt>
                <c:pt idx="35">
                  <c:v>416</c:v>
                </c:pt>
                <c:pt idx="36">
                  <c:v>419</c:v>
                </c:pt>
                <c:pt idx="37">
                  <c:v>421</c:v>
                </c:pt>
                <c:pt idx="38">
                  <c:v>423</c:v>
                </c:pt>
                <c:pt idx="39">
                  <c:v>424</c:v>
                </c:pt>
                <c:pt idx="40">
                  <c:v>426</c:v>
                </c:pt>
                <c:pt idx="41">
                  <c:v>430</c:v>
                </c:pt>
                <c:pt idx="42">
                  <c:v>432</c:v>
                </c:pt>
                <c:pt idx="43">
                  <c:v>437</c:v>
                </c:pt>
                <c:pt idx="44">
                  <c:v>441</c:v>
                </c:pt>
                <c:pt idx="45">
                  <c:v>442</c:v>
                </c:pt>
                <c:pt idx="46">
                  <c:v>444</c:v>
                </c:pt>
                <c:pt idx="47">
                  <c:v>446</c:v>
                </c:pt>
                <c:pt idx="48">
                  <c:v>448</c:v>
                </c:pt>
                <c:pt idx="49">
                  <c:v>448</c:v>
                </c:pt>
                <c:pt idx="50">
                  <c:v>451</c:v>
                </c:pt>
                <c:pt idx="51">
                  <c:v>453</c:v>
                </c:pt>
                <c:pt idx="52">
                  <c:v>457</c:v>
                </c:pt>
                <c:pt idx="53">
                  <c:v>460</c:v>
                </c:pt>
                <c:pt idx="54">
                  <c:v>462</c:v>
                </c:pt>
                <c:pt idx="55">
                  <c:v>462</c:v>
                </c:pt>
                <c:pt idx="56">
                  <c:v>464</c:v>
                </c:pt>
                <c:pt idx="57">
                  <c:v>468</c:v>
                </c:pt>
                <c:pt idx="58">
                  <c:v>469</c:v>
                </c:pt>
                <c:pt idx="59">
                  <c:v>471</c:v>
                </c:pt>
                <c:pt idx="60">
                  <c:v>473</c:v>
                </c:pt>
                <c:pt idx="61">
                  <c:v>475</c:v>
                </c:pt>
                <c:pt idx="62">
                  <c:v>477</c:v>
                </c:pt>
                <c:pt idx="63">
                  <c:v>478</c:v>
                </c:pt>
                <c:pt idx="64">
                  <c:v>480</c:v>
                </c:pt>
                <c:pt idx="65">
                  <c:v>483</c:v>
                </c:pt>
                <c:pt idx="66">
                  <c:v>486</c:v>
                </c:pt>
                <c:pt idx="67">
                  <c:v>489</c:v>
                </c:pt>
                <c:pt idx="68">
                  <c:v>491</c:v>
                </c:pt>
                <c:pt idx="69">
                  <c:v>491</c:v>
                </c:pt>
                <c:pt idx="70">
                  <c:v>495</c:v>
                </c:pt>
              </c:numCache>
            </c:numRef>
          </c:yVal>
          <c:smooth val="1"/>
          <c:extLst>
            <c:ext xmlns:c16="http://schemas.microsoft.com/office/drawing/2014/chart" uri="{C3380CC4-5D6E-409C-BE32-E72D297353CC}">
              <c16:uniqueId val="{00000002-260C-467E-862F-E1269D68F455}"/>
            </c:ext>
          </c:extLst>
        </c:ser>
        <c:ser>
          <c:idx val="3"/>
          <c:order val="3"/>
          <c:tx>
            <c:strRef>
              <c:f>Data!$Z$1</c:f>
              <c:strCache>
                <c:ptCount val="1"/>
                <c:pt idx="0">
                  <c:v>Multimeter TC, Ramp to 500F and hold, w\ ceramic fiber insulation &amp; 5 htrs</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0.18413662086910521"/>
                  <c:y val="0.594754274628149"/>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Data!$AA$40:$AA$101</c:f>
              <c:numCache>
                <c:formatCode>General</c:formatCode>
                <c:ptCount val="62"/>
                <c:pt idx="0">
                  <c:v>180</c:v>
                </c:pt>
                <c:pt idx="1">
                  <c:v>185</c:v>
                </c:pt>
                <c:pt idx="2">
                  <c:v>190</c:v>
                </c:pt>
                <c:pt idx="3">
                  <c:v>195</c:v>
                </c:pt>
                <c:pt idx="4">
                  <c:v>200</c:v>
                </c:pt>
                <c:pt idx="5">
                  <c:v>205</c:v>
                </c:pt>
                <c:pt idx="6">
                  <c:v>210</c:v>
                </c:pt>
                <c:pt idx="7">
                  <c:v>215</c:v>
                </c:pt>
                <c:pt idx="8">
                  <c:v>220</c:v>
                </c:pt>
                <c:pt idx="9">
                  <c:v>225</c:v>
                </c:pt>
                <c:pt idx="10">
                  <c:v>230</c:v>
                </c:pt>
                <c:pt idx="11">
                  <c:v>235</c:v>
                </c:pt>
                <c:pt idx="12">
                  <c:v>240</c:v>
                </c:pt>
                <c:pt idx="13">
                  <c:v>245</c:v>
                </c:pt>
                <c:pt idx="14">
                  <c:v>250</c:v>
                </c:pt>
                <c:pt idx="15">
                  <c:v>255</c:v>
                </c:pt>
                <c:pt idx="16">
                  <c:v>260</c:v>
                </c:pt>
                <c:pt idx="17">
                  <c:v>265</c:v>
                </c:pt>
                <c:pt idx="18">
                  <c:v>270</c:v>
                </c:pt>
                <c:pt idx="19">
                  <c:v>275</c:v>
                </c:pt>
                <c:pt idx="20">
                  <c:v>280</c:v>
                </c:pt>
                <c:pt idx="21">
                  <c:v>285</c:v>
                </c:pt>
                <c:pt idx="22">
                  <c:v>290</c:v>
                </c:pt>
                <c:pt idx="23">
                  <c:v>295</c:v>
                </c:pt>
                <c:pt idx="24">
                  <c:v>300</c:v>
                </c:pt>
                <c:pt idx="25">
                  <c:v>305</c:v>
                </c:pt>
                <c:pt idx="26">
                  <c:v>310</c:v>
                </c:pt>
                <c:pt idx="27">
                  <c:v>315</c:v>
                </c:pt>
                <c:pt idx="28">
                  <c:v>320</c:v>
                </c:pt>
                <c:pt idx="29">
                  <c:v>325</c:v>
                </c:pt>
                <c:pt idx="30">
                  <c:v>330</c:v>
                </c:pt>
                <c:pt idx="31">
                  <c:v>335</c:v>
                </c:pt>
                <c:pt idx="32">
                  <c:v>340</c:v>
                </c:pt>
                <c:pt idx="33">
                  <c:v>345</c:v>
                </c:pt>
                <c:pt idx="34">
                  <c:v>350</c:v>
                </c:pt>
                <c:pt idx="35">
                  <c:v>355</c:v>
                </c:pt>
                <c:pt idx="36">
                  <c:v>360</c:v>
                </c:pt>
                <c:pt idx="37">
                  <c:v>365</c:v>
                </c:pt>
                <c:pt idx="38">
                  <c:v>370</c:v>
                </c:pt>
                <c:pt idx="39">
                  <c:v>375</c:v>
                </c:pt>
                <c:pt idx="40">
                  <c:v>380</c:v>
                </c:pt>
                <c:pt idx="41">
                  <c:v>385</c:v>
                </c:pt>
                <c:pt idx="42">
                  <c:v>390</c:v>
                </c:pt>
                <c:pt idx="43">
                  <c:v>395</c:v>
                </c:pt>
                <c:pt idx="44">
                  <c:v>400</c:v>
                </c:pt>
                <c:pt idx="45">
                  <c:v>405</c:v>
                </c:pt>
                <c:pt idx="46">
                  <c:v>410</c:v>
                </c:pt>
                <c:pt idx="47">
                  <c:v>415</c:v>
                </c:pt>
                <c:pt idx="48">
                  <c:v>420</c:v>
                </c:pt>
                <c:pt idx="49">
                  <c:v>425</c:v>
                </c:pt>
                <c:pt idx="50">
                  <c:v>430</c:v>
                </c:pt>
                <c:pt idx="51">
                  <c:v>435</c:v>
                </c:pt>
                <c:pt idx="52">
                  <c:v>440</c:v>
                </c:pt>
                <c:pt idx="53">
                  <c:v>445</c:v>
                </c:pt>
                <c:pt idx="54">
                  <c:v>450</c:v>
                </c:pt>
                <c:pt idx="55">
                  <c:v>455</c:v>
                </c:pt>
                <c:pt idx="56">
                  <c:v>460</c:v>
                </c:pt>
                <c:pt idx="57">
                  <c:v>465</c:v>
                </c:pt>
                <c:pt idx="58">
                  <c:v>470</c:v>
                </c:pt>
                <c:pt idx="59">
                  <c:v>475</c:v>
                </c:pt>
                <c:pt idx="60">
                  <c:v>480</c:v>
                </c:pt>
                <c:pt idx="61">
                  <c:v>540</c:v>
                </c:pt>
              </c:numCache>
            </c:numRef>
          </c:xVal>
          <c:yVal>
            <c:numRef>
              <c:f>Data!$AB$40:$AB$101</c:f>
              <c:numCache>
                <c:formatCode>General</c:formatCode>
                <c:ptCount val="62"/>
                <c:pt idx="0">
                  <c:v>320</c:v>
                </c:pt>
                <c:pt idx="1">
                  <c:v>324</c:v>
                </c:pt>
                <c:pt idx="2">
                  <c:v>328</c:v>
                </c:pt>
                <c:pt idx="3">
                  <c:v>333</c:v>
                </c:pt>
                <c:pt idx="4">
                  <c:v>335</c:v>
                </c:pt>
                <c:pt idx="5">
                  <c:v>338</c:v>
                </c:pt>
                <c:pt idx="6">
                  <c:v>344</c:v>
                </c:pt>
                <c:pt idx="7">
                  <c:v>346</c:v>
                </c:pt>
                <c:pt idx="8">
                  <c:v>350</c:v>
                </c:pt>
                <c:pt idx="9">
                  <c:v>354</c:v>
                </c:pt>
                <c:pt idx="10">
                  <c:v>356</c:v>
                </c:pt>
                <c:pt idx="11">
                  <c:v>358</c:v>
                </c:pt>
                <c:pt idx="12">
                  <c:v>364</c:v>
                </c:pt>
                <c:pt idx="13">
                  <c:v>366</c:v>
                </c:pt>
                <c:pt idx="14">
                  <c:v>370</c:v>
                </c:pt>
                <c:pt idx="15">
                  <c:v>373</c:v>
                </c:pt>
                <c:pt idx="16">
                  <c:v>376</c:v>
                </c:pt>
                <c:pt idx="17">
                  <c:v>378</c:v>
                </c:pt>
                <c:pt idx="18">
                  <c:v>381</c:v>
                </c:pt>
                <c:pt idx="19">
                  <c:v>384</c:v>
                </c:pt>
                <c:pt idx="20">
                  <c:v>389</c:v>
                </c:pt>
                <c:pt idx="21">
                  <c:v>392</c:v>
                </c:pt>
                <c:pt idx="22">
                  <c:v>394</c:v>
                </c:pt>
                <c:pt idx="23">
                  <c:v>398</c:v>
                </c:pt>
                <c:pt idx="24">
                  <c:v>402</c:v>
                </c:pt>
                <c:pt idx="25">
                  <c:v>403</c:v>
                </c:pt>
                <c:pt idx="26">
                  <c:v>405</c:v>
                </c:pt>
                <c:pt idx="27">
                  <c:v>406</c:v>
                </c:pt>
                <c:pt idx="28">
                  <c:v>410</c:v>
                </c:pt>
                <c:pt idx="29">
                  <c:v>412</c:v>
                </c:pt>
                <c:pt idx="30">
                  <c:v>415</c:v>
                </c:pt>
                <c:pt idx="31">
                  <c:v>421</c:v>
                </c:pt>
                <c:pt idx="32">
                  <c:v>423</c:v>
                </c:pt>
                <c:pt idx="33">
                  <c:v>424</c:v>
                </c:pt>
                <c:pt idx="34">
                  <c:v>428</c:v>
                </c:pt>
                <c:pt idx="35">
                  <c:v>430</c:v>
                </c:pt>
                <c:pt idx="36">
                  <c:v>433</c:v>
                </c:pt>
                <c:pt idx="37">
                  <c:v>439</c:v>
                </c:pt>
                <c:pt idx="38">
                  <c:v>441</c:v>
                </c:pt>
                <c:pt idx="39">
                  <c:v>444</c:v>
                </c:pt>
                <c:pt idx="40">
                  <c:v>448</c:v>
                </c:pt>
                <c:pt idx="41">
                  <c:v>451</c:v>
                </c:pt>
                <c:pt idx="42">
                  <c:v>453</c:v>
                </c:pt>
                <c:pt idx="43">
                  <c:v>455</c:v>
                </c:pt>
                <c:pt idx="44">
                  <c:v>457</c:v>
                </c:pt>
                <c:pt idx="45">
                  <c:v>460</c:v>
                </c:pt>
                <c:pt idx="46">
                  <c:v>462</c:v>
                </c:pt>
                <c:pt idx="47">
                  <c:v>467</c:v>
                </c:pt>
                <c:pt idx="48">
                  <c:v>469</c:v>
                </c:pt>
                <c:pt idx="49">
                  <c:v>473</c:v>
                </c:pt>
                <c:pt idx="50">
                  <c:v>473</c:v>
                </c:pt>
                <c:pt idx="51">
                  <c:v>477</c:v>
                </c:pt>
                <c:pt idx="52">
                  <c:v>478</c:v>
                </c:pt>
                <c:pt idx="53">
                  <c:v>482</c:v>
                </c:pt>
                <c:pt idx="54">
                  <c:v>486</c:v>
                </c:pt>
                <c:pt idx="55">
                  <c:v>489</c:v>
                </c:pt>
                <c:pt idx="56">
                  <c:v>493</c:v>
                </c:pt>
                <c:pt idx="57">
                  <c:v>495</c:v>
                </c:pt>
                <c:pt idx="58">
                  <c:v>496</c:v>
                </c:pt>
                <c:pt idx="59">
                  <c:v>500</c:v>
                </c:pt>
                <c:pt idx="60">
                  <c:v>502</c:v>
                </c:pt>
                <c:pt idx="61">
                  <c:v>525</c:v>
                </c:pt>
              </c:numCache>
            </c:numRef>
          </c:yVal>
          <c:smooth val="1"/>
          <c:extLst>
            <c:ext xmlns:c16="http://schemas.microsoft.com/office/drawing/2014/chart" uri="{C3380CC4-5D6E-409C-BE32-E72D297353CC}">
              <c16:uniqueId val="{00000003-D0B3-4AF4-A251-A6E68CB00C9F}"/>
            </c:ext>
          </c:extLst>
        </c:ser>
        <c:dLbls>
          <c:showLegendKey val="0"/>
          <c:showVal val="0"/>
          <c:showCatName val="0"/>
          <c:showSerName val="0"/>
          <c:showPercent val="0"/>
          <c:showBubbleSize val="0"/>
        </c:dLbls>
        <c:axId val="800456016"/>
        <c:axId val="800452688"/>
      </c:scatterChart>
      <c:valAx>
        <c:axId val="800456016"/>
        <c:scaling>
          <c:orientation val="minMax"/>
          <c:min val="1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452688"/>
        <c:crosses val="autoZero"/>
        <c:crossBetween val="midCat"/>
      </c:valAx>
      <c:valAx>
        <c:axId val="80045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 (F)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4560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76199</xdr:rowOff>
    </xdr:from>
    <xdr:to>
      <xdr:col>18</xdr:col>
      <xdr:colOff>57150</xdr:colOff>
      <xdr:row>25</xdr:row>
      <xdr:rowOff>123825</xdr:rowOff>
    </xdr:to>
    <xdr:graphicFrame macro="">
      <xdr:nvGraphicFramePr>
        <xdr:cNvPr id="2" name="Chart 1">
          <a:extLst>
            <a:ext uri="{FF2B5EF4-FFF2-40B4-BE49-F238E27FC236}">
              <a16:creationId xmlns:a16="http://schemas.microsoft.com/office/drawing/2014/main" id="{B47162FE-ABA6-100E-01D8-C6C904116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26</xdr:row>
      <xdr:rowOff>19050</xdr:rowOff>
    </xdr:from>
    <xdr:to>
      <xdr:col>18</xdr:col>
      <xdr:colOff>66675</xdr:colOff>
      <xdr:row>51</xdr:row>
      <xdr:rowOff>66676</xdr:rowOff>
    </xdr:to>
    <xdr:graphicFrame macro="">
      <xdr:nvGraphicFramePr>
        <xdr:cNvPr id="3" name="Chart 2">
          <a:extLst>
            <a:ext uri="{FF2B5EF4-FFF2-40B4-BE49-F238E27FC236}">
              <a16:creationId xmlns:a16="http://schemas.microsoft.com/office/drawing/2014/main" id="{48A5EC3A-4AB9-4ED1-9322-BE562571F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100853</xdr:colOff>
      <xdr:row>51</xdr:row>
      <xdr:rowOff>179294</xdr:rowOff>
    </xdr:from>
    <xdr:to>
      <xdr:col>18</xdr:col>
      <xdr:colOff>81803</xdr:colOff>
      <xdr:row>77</xdr:row>
      <xdr:rowOff>36420</xdr:rowOff>
    </xdr:to>
    <xdr:graphicFrame macro="">
      <xdr:nvGraphicFramePr>
        <xdr:cNvPr id="4" name="Chart 3">
          <a:extLst>
            <a:ext uri="{FF2B5EF4-FFF2-40B4-BE49-F238E27FC236}">
              <a16:creationId xmlns:a16="http://schemas.microsoft.com/office/drawing/2014/main" id="{1F1069D3-38C5-47B5-9A8D-FB434A308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370667</xdr:colOff>
      <xdr:row>23</xdr:row>
      <xdr:rowOff>85167</xdr:rowOff>
    </xdr:to>
    <xdr:pic>
      <xdr:nvPicPr>
        <xdr:cNvPr id="2" name="Picture 1">
          <a:extLst>
            <a:ext uri="{FF2B5EF4-FFF2-40B4-BE49-F238E27FC236}">
              <a16:creationId xmlns:a16="http://schemas.microsoft.com/office/drawing/2014/main" id="{AE6D4441-2FFD-6DD0-889A-3D540FBE2655}"/>
            </a:ext>
          </a:extLst>
        </xdr:cNvPr>
        <xdr:cNvPicPr>
          <a:picLocks noChangeAspect="1"/>
        </xdr:cNvPicPr>
      </xdr:nvPicPr>
      <xdr:blipFill>
        <a:blip xmlns:r="http://schemas.openxmlformats.org/officeDocument/2006/relationships" r:embed="rId1"/>
        <a:stretch>
          <a:fillRect/>
        </a:stretch>
      </xdr:blipFill>
      <xdr:spPr>
        <a:xfrm>
          <a:off x="0" y="0"/>
          <a:ext cx="6466667" cy="4466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B859D-D1A1-4720-B7EF-9AB88945BA27}">
  <dimension ref="T1:W121"/>
  <sheetViews>
    <sheetView tabSelected="1" topLeftCell="A28" zoomScale="85" zoomScaleNormal="85" workbookViewId="0">
      <selection activeCell="AB44" sqref="AB44"/>
    </sheetView>
  </sheetViews>
  <sheetFormatPr defaultRowHeight="15" x14ac:dyDescent="0.25"/>
  <cols>
    <col min="20" max="20" width="9.85546875" bestFit="1" customWidth="1"/>
    <col min="23" max="23" width="23" customWidth="1"/>
  </cols>
  <sheetData>
    <row r="1" spans="20:23" x14ac:dyDescent="0.25">
      <c r="U1" t="s">
        <v>128</v>
      </c>
    </row>
    <row r="2" spans="20:23" x14ac:dyDescent="0.25">
      <c r="T2" t="s">
        <v>122</v>
      </c>
      <c r="U2" t="s">
        <v>121</v>
      </c>
      <c r="V2" t="s">
        <v>120</v>
      </c>
    </row>
    <row r="3" spans="20:23" x14ac:dyDescent="0.25">
      <c r="T3">
        <v>0.04</v>
      </c>
      <c r="U3">
        <v>0</v>
      </c>
      <c r="V3">
        <v>80</v>
      </c>
      <c r="W3" s="11" t="s">
        <v>123</v>
      </c>
    </row>
    <row r="4" spans="20:23" x14ac:dyDescent="0.25">
      <c r="U4">
        <f>U3+5</f>
        <v>5</v>
      </c>
      <c r="V4">
        <f>$T$3*U4^2 + $V$3</f>
        <v>81</v>
      </c>
      <c r="W4" s="11"/>
    </row>
    <row r="5" spans="20:23" x14ac:dyDescent="0.25">
      <c r="U5">
        <f t="shared" ref="U5:U68" si="0">U4+5</f>
        <v>10</v>
      </c>
      <c r="V5">
        <f t="shared" ref="V5:V8" si="1">$T$3*U5^2 + $V$3</f>
        <v>84</v>
      </c>
      <c r="W5" s="11"/>
    </row>
    <row r="6" spans="20:23" x14ac:dyDescent="0.25">
      <c r="U6">
        <f t="shared" si="0"/>
        <v>15</v>
      </c>
      <c r="V6">
        <f t="shared" si="1"/>
        <v>89</v>
      </c>
      <c r="W6" s="11"/>
    </row>
    <row r="7" spans="20:23" x14ac:dyDescent="0.25">
      <c r="U7">
        <f t="shared" si="0"/>
        <v>20</v>
      </c>
      <c r="V7">
        <f t="shared" si="1"/>
        <v>96</v>
      </c>
      <c r="W7" s="11"/>
    </row>
    <row r="8" spans="20:23" x14ac:dyDescent="0.25">
      <c r="U8">
        <f t="shared" si="0"/>
        <v>25</v>
      </c>
      <c r="V8">
        <f t="shared" si="1"/>
        <v>105</v>
      </c>
      <c r="W8" s="11"/>
    </row>
    <row r="9" spans="20:23" x14ac:dyDescent="0.25">
      <c r="T9" t="s">
        <v>125</v>
      </c>
      <c r="U9">
        <f t="shared" si="0"/>
        <v>30</v>
      </c>
      <c r="V9">
        <f>$T$10*U9+$T$12</f>
        <v>116.69999999999999</v>
      </c>
      <c r="W9" s="12" t="s">
        <v>126</v>
      </c>
    </row>
    <row r="10" spans="20:23" x14ac:dyDescent="0.25">
      <c r="T10">
        <v>2.34</v>
      </c>
      <c r="U10">
        <f t="shared" si="0"/>
        <v>35</v>
      </c>
      <c r="V10">
        <f t="shared" ref="V10:V20" si="2">$T$10*U10+$T$12</f>
        <v>128.39999999999998</v>
      </c>
      <c r="W10" s="12"/>
    </row>
    <row r="11" spans="20:23" x14ac:dyDescent="0.25">
      <c r="T11" t="s">
        <v>124</v>
      </c>
      <c r="U11">
        <f t="shared" si="0"/>
        <v>40</v>
      </c>
      <c r="V11">
        <f t="shared" si="2"/>
        <v>140.1</v>
      </c>
      <c r="W11" s="12"/>
    </row>
    <row r="12" spans="20:23" x14ac:dyDescent="0.25">
      <c r="T12">
        <v>46.5</v>
      </c>
      <c r="U12">
        <f t="shared" si="0"/>
        <v>45</v>
      </c>
      <c r="V12">
        <f t="shared" si="2"/>
        <v>151.80000000000001</v>
      </c>
      <c r="W12" s="12"/>
    </row>
    <row r="13" spans="20:23" x14ac:dyDescent="0.25">
      <c r="U13">
        <f t="shared" si="0"/>
        <v>50</v>
      </c>
      <c r="V13">
        <f t="shared" si="2"/>
        <v>163.5</v>
      </c>
      <c r="W13" s="12"/>
    </row>
    <row r="14" spans="20:23" x14ac:dyDescent="0.25">
      <c r="U14">
        <f t="shared" si="0"/>
        <v>55</v>
      </c>
      <c r="V14">
        <f t="shared" si="2"/>
        <v>175.2</v>
      </c>
      <c r="W14" s="12"/>
    </row>
    <row r="15" spans="20:23" x14ac:dyDescent="0.25">
      <c r="U15">
        <f t="shared" si="0"/>
        <v>60</v>
      </c>
      <c r="V15">
        <f t="shared" si="2"/>
        <v>186.89999999999998</v>
      </c>
      <c r="W15" s="12"/>
    </row>
    <row r="16" spans="20:23" x14ac:dyDescent="0.25">
      <c r="U16">
        <f t="shared" si="0"/>
        <v>65</v>
      </c>
      <c r="V16">
        <f t="shared" si="2"/>
        <v>198.6</v>
      </c>
      <c r="W16" s="12"/>
    </row>
    <row r="17" spans="20:23" x14ac:dyDescent="0.25">
      <c r="U17">
        <f t="shared" si="0"/>
        <v>70</v>
      </c>
      <c r="V17">
        <f t="shared" si="2"/>
        <v>210.29999999999998</v>
      </c>
      <c r="W17" s="12"/>
    </row>
    <row r="18" spans="20:23" x14ac:dyDescent="0.25">
      <c r="U18">
        <f t="shared" si="0"/>
        <v>75</v>
      </c>
      <c r="V18">
        <f t="shared" si="2"/>
        <v>222</v>
      </c>
      <c r="W18" s="12"/>
    </row>
    <row r="19" spans="20:23" x14ac:dyDescent="0.25">
      <c r="U19">
        <f t="shared" si="0"/>
        <v>80</v>
      </c>
      <c r="V19">
        <f t="shared" si="2"/>
        <v>233.7</v>
      </c>
      <c r="W19" s="12"/>
    </row>
    <row r="20" spans="20:23" x14ac:dyDescent="0.25">
      <c r="U20">
        <f t="shared" si="0"/>
        <v>85</v>
      </c>
      <c r="V20">
        <f t="shared" si="2"/>
        <v>245.39999999999998</v>
      </c>
      <c r="W20" s="12"/>
    </row>
    <row r="21" spans="20:23" x14ac:dyDescent="0.25">
      <c r="U21">
        <f t="shared" si="0"/>
        <v>90</v>
      </c>
      <c r="V21">
        <f t="shared" ref="V21:V23" si="3">(1/($T$29*U21))+$T$31</f>
        <v>256.29324618736382</v>
      </c>
      <c r="W21" s="12"/>
    </row>
    <row r="22" spans="20:23" x14ac:dyDescent="0.25">
      <c r="U22">
        <f t="shared" si="0"/>
        <v>95</v>
      </c>
      <c r="V22">
        <f t="shared" si="3"/>
        <v>266.03983488132093</v>
      </c>
      <c r="W22" s="12"/>
    </row>
    <row r="23" spans="20:23" x14ac:dyDescent="0.25">
      <c r="U23">
        <f t="shared" si="0"/>
        <v>100</v>
      </c>
      <c r="V23">
        <f t="shared" si="3"/>
        <v>274.8117647058823</v>
      </c>
      <c r="W23" s="12"/>
    </row>
    <row r="24" spans="20:23" x14ac:dyDescent="0.25">
      <c r="U24">
        <f t="shared" si="0"/>
        <v>105</v>
      </c>
      <c r="V24">
        <f t="shared" ref="V24:V27" si="4">(1/($T$29*U24))+$T$31</f>
        <v>282.74827264239025</v>
      </c>
      <c r="W24" s="12"/>
    </row>
    <row r="25" spans="20:23" x14ac:dyDescent="0.25">
      <c r="U25">
        <f t="shared" si="0"/>
        <v>110</v>
      </c>
      <c r="V25">
        <f t="shared" si="4"/>
        <v>289.96327985739742</v>
      </c>
      <c r="W25" s="12"/>
    </row>
    <row r="26" spans="20:23" x14ac:dyDescent="0.25">
      <c r="U26">
        <f t="shared" si="0"/>
        <v>115</v>
      </c>
      <c r="V26">
        <f t="shared" si="4"/>
        <v>296.55089514066492</v>
      </c>
      <c r="W26" s="12"/>
    </row>
    <row r="27" spans="20:23" x14ac:dyDescent="0.25">
      <c r="U27">
        <f t="shared" si="0"/>
        <v>120</v>
      </c>
      <c r="V27">
        <f t="shared" si="4"/>
        <v>302.58954248366013</v>
      </c>
      <c r="W27" s="12"/>
    </row>
    <row r="28" spans="20:23" x14ac:dyDescent="0.25">
      <c r="T28" t="s">
        <v>122</v>
      </c>
      <c r="U28">
        <f t="shared" si="0"/>
        <v>125</v>
      </c>
      <c r="V28">
        <f>(1/($T$29*U28))+$T$31</f>
        <v>308.14509803921567</v>
      </c>
      <c r="W28" s="11" t="s">
        <v>127</v>
      </c>
    </row>
    <row r="29" spans="20:23" x14ac:dyDescent="0.25">
      <c r="T29">
        <v>-6.0000000000000002E-5</v>
      </c>
      <c r="U29">
        <f t="shared" si="0"/>
        <v>130</v>
      </c>
      <c r="V29">
        <f t="shared" ref="V29:V38" si="5">(1/($T$29*U29))+$T$31</f>
        <v>313.27330316742075</v>
      </c>
      <c r="W29" s="11"/>
    </row>
    <row r="30" spans="20:23" x14ac:dyDescent="0.25">
      <c r="T30" t="s">
        <v>124</v>
      </c>
      <c r="U30">
        <f t="shared" si="0"/>
        <v>135</v>
      </c>
      <c r="V30">
        <f t="shared" si="5"/>
        <v>318.02164124909217</v>
      </c>
      <c r="W30" s="11"/>
    </row>
    <row r="31" spans="20:23" x14ac:dyDescent="0.25">
      <c r="T31">
        <f>((T29*U20*V20)-1)/(T29*U20)</f>
        <v>441.47843137254898</v>
      </c>
      <c r="U31">
        <f t="shared" si="0"/>
        <v>140</v>
      </c>
      <c r="V31">
        <f t="shared" si="5"/>
        <v>322.43081232492995</v>
      </c>
      <c r="W31" s="11"/>
    </row>
    <row r="32" spans="20:23" x14ac:dyDescent="0.25">
      <c r="U32">
        <f t="shared" si="0"/>
        <v>145</v>
      </c>
      <c r="V32">
        <f t="shared" si="5"/>
        <v>326.53590263691677</v>
      </c>
      <c r="W32" s="11"/>
    </row>
    <row r="33" spans="20:23" x14ac:dyDescent="0.25">
      <c r="U33">
        <f t="shared" si="0"/>
        <v>150</v>
      </c>
      <c r="V33">
        <f t="shared" si="5"/>
        <v>330.3673202614379</v>
      </c>
      <c r="W33" s="11"/>
    </row>
    <row r="34" spans="20:23" x14ac:dyDescent="0.25">
      <c r="U34">
        <f t="shared" si="0"/>
        <v>155</v>
      </c>
      <c r="V34">
        <f t="shared" si="5"/>
        <v>333.9515496521189</v>
      </c>
      <c r="W34" s="11"/>
    </row>
    <row r="35" spans="20:23" x14ac:dyDescent="0.25">
      <c r="U35">
        <f t="shared" si="0"/>
        <v>160</v>
      </c>
      <c r="V35">
        <f t="shared" si="5"/>
        <v>337.3117647058823</v>
      </c>
      <c r="W35" s="11"/>
    </row>
    <row r="36" spans="20:23" x14ac:dyDescent="0.25">
      <c r="U36">
        <f t="shared" si="0"/>
        <v>165</v>
      </c>
      <c r="V36">
        <f t="shared" si="5"/>
        <v>340.468330362448</v>
      </c>
      <c r="W36" s="11"/>
    </row>
    <row r="37" spans="20:23" x14ac:dyDescent="0.25">
      <c r="U37">
        <f t="shared" si="0"/>
        <v>170</v>
      </c>
      <c r="V37">
        <f t="shared" si="5"/>
        <v>343.43921568627445</v>
      </c>
      <c r="W37" s="11"/>
    </row>
    <row r="38" spans="20:23" x14ac:dyDescent="0.25">
      <c r="U38">
        <f t="shared" si="0"/>
        <v>175</v>
      </c>
      <c r="V38">
        <f t="shared" si="5"/>
        <v>346.24033613445374</v>
      </c>
      <c r="W38" s="11"/>
    </row>
    <row r="39" spans="20:23" x14ac:dyDescent="0.25">
      <c r="T39" t="s">
        <v>125</v>
      </c>
      <c r="U39">
        <f t="shared" si="0"/>
        <v>180</v>
      </c>
      <c r="V39">
        <f>$T$40*U39+$T$42</f>
        <v>350.91283613445376</v>
      </c>
      <c r="W39" s="11" t="s">
        <v>129</v>
      </c>
    </row>
    <row r="40" spans="20:23" x14ac:dyDescent="0.25">
      <c r="T40">
        <v>0.9345</v>
      </c>
      <c r="U40">
        <f t="shared" si="0"/>
        <v>185</v>
      </c>
      <c r="V40">
        <f t="shared" ref="V40:V73" si="6">$T$40*U40+$T$42</f>
        <v>355.58533613445377</v>
      </c>
      <c r="W40" s="11"/>
    </row>
    <row r="41" spans="20:23" x14ac:dyDescent="0.25">
      <c r="T41" t="s">
        <v>124</v>
      </c>
      <c r="U41">
        <f t="shared" si="0"/>
        <v>190</v>
      </c>
      <c r="V41">
        <f t="shared" si="6"/>
        <v>360.25783613445378</v>
      </c>
      <c r="W41" s="11"/>
    </row>
    <row r="42" spans="20:23" x14ac:dyDescent="0.25">
      <c r="T42">
        <f>V38-T40*U38</f>
        <v>182.70283613445375</v>
      </c>
      <c r="U42">
        <f t="shared" si="0"/>
        <v>195</v>
      </c>
      <c r="V42">
        <f t="shared" si="6"/>
        <v>364.93033613445374</v>
      </c>
      <c r="W42" s="11"/>
    </row>
    <row r="43" spans="20:23" x14ac:dyDescent="0.25">
      <c r="U43">
        <f t="shared" si="0"/>
        <v>200</v>
      </c>
      <c r="V43">
        <f t="shared" si="6"/>
        <v>369.60283613445375</v>
      </c>
      <c r="W43" s="11"/>
    </row>
    <row r="44" spans="20:23" x14ac:dyDescent="0.25">
      <c r="U44">
        <f t="shared" si="0"/>
        <v>205</v>
      </c>
      <c r="V44">
        <f t="shared" si="6"/>
        <v>374.27533613445371</v>
      </c>
      <c r="W44" s="11"/>
    </row>
    <row r="45" spans="20:23" x14ac:dyDescent="0.25">
      <c r="U45">
        <f t="shared" si="0"/>
        <v>210</v>
      </c>
      <c r="V45">
        <f t="shared" si="6"/>
        <v>378.94783613445372</v>
      </c>
      <c r="W45" s="11"/>
    </row>
    <row r="46" spans="20:23" x14ac:dyDescent="0.25">
      <c r="U46">
        <f t="shared" si="0"/>
        <v>215</v>
      </c>
      <c r="V46">
        <f t="shared" si="6"/>
        <v>383.62033613445374</v>
      </c>
      <c r="W46" s="11"/>
    </row>
    <row r="47" spans="20:23" x14ac:dyDescent="0.25">
      <c r="U47">
        <f t="shared" si="0"/>
        <v>220</v>
      </c>
      <c r="V47">
        <f t="shared" si="6"/>
        <v>388.29283613445375</v>
      </c>
      <c r="W47" s="11"/>
    </row>
    <row r="48" spans="20:23" x14ac:dyDescent="0.25">
      <c r="U48">
        <f t="shared" si="0"/>
        <v>225</v>
      </c>
      <c r="V48">
        <f t="shared" si="6"/>
        <v>392.96533613445376</v>
      </c>
      <c r="W48" s="11"/>
    </row>
    <row r="49" spans="20:23" x14ac:dyDescent="0.25">
      <c r="U49">
        <f t="shared" si="0"/>
        <v>230</v>
      </c>
      <c r="V49">
        <f t="shared" si="6"/>
        <v>397.63783613445378</v>
      </c>
      <c r="W49" s="11"/>
    </row>
    <row r="50" spans="20:23" x14ac:dyDescent="0.25">
      <c r="U50">
        <f t="shared" si="0"/>
        <v>235</v>
      </c>
      <c r="V50">
        <f t="shared" si="6"/>
        <v>402.31033613445373</v>
      </c>
      <c r="W50" s="11"/>
    </row>
    <row r="51" spans="20:23" x14ac:dyDescent="0.25">
      <c r="U51">
        <f t="shared" si="0"/>
        <v>240</v>
      </c>
      <c r="V51">
        <f t="shared" si="6"/>
        <v>406.98283613445375</v>
      </c>
      <c r="W51" s="11"/>
    </row>
    <row r="52" spans="20:23" x14ac:dyDescent="0.25">
      <c r="U52">
        <f t="shared" si="0"/>
        <v>245</v>
      </c>
      <c r="V52">
        <f t="shared" si="6"/>
        <v>411.65533613445371</v>
      </c>
      <c r="W52" s="11"/>
    </row>
    <row r="53" spans="20:23" x14ac:dyDescent="0.25">
      <c r="U53">
        <f t="shared" si="0"/>
        <v>250</v>
      </c>
      <c r="V53">
        <f t="shared" si="6"/>
        <v>416.32783613445372</v>
      </c>
      <c r="W53" s="11"/>
    </row>
    <row r="54" spans="20:23" x14ac:dyDescent="0.25">
      <c r="U54">
        <f t="shared" si="0"/>
        <v>255</v>
      </c>
      <c r="V54">
        <f t="shared" si="6"/>
        <v>421.00033613445373</v>
      </c>
      <c r="W54" s="11"/>
    </row>
    <row r="55" spans="20:23" x14ac:dyDescent="0.25">
      <c r="U55">
        <f t="shared" si="0"/>
        <v>260</v>
      </c>
      <c r="V55">
        <f t="shared" si="6"/>
        <v>425.67283613445375</v>
      </c>
      <c r="W55" s="11"/>
    </row>
    <row r="56" spans="20:23" x14ac:dyDescent="0.25">
      <c r="T56">
        <f>(0.5088-0.4671)/0.4671</f>
        <v>8.9274245343609532E-2</v>
      </c>
      <c r="U56">
        <f t="shared" si="0"/>
        <v>265</v>
      </c>
      <c r="V56">
        <f t="shared" si="6"/>
        <v>430.34533613445376</v>
      </c>
      <c r="W56" s="11"/>
    </row>
    <row r="57" spans="20:23" x14ac:dyDescent="0.25">
      <c r="U57">
        <f t="shared" si="0"/>
        <v>270</v>
      </c>
      <c r="V57">
        <f>$T$40*U57+$T$42</f>
        <v>435.01783613445377</v>
      </c>
      <c r="W57" s="11"/>
    </row>
    <row r="58" spans="20:23" x14ac:dyDescent="0.25">
      <c r="U58">
        <f t="shared" si="0"/>
        <v>275</v>
      </c>
      <c r="V58">
        <f t="shared" si="6"/>
        <v>439.69033613445379</v>
      </c>
      <c r="W58" s="11"/>
    </row>
    <row r="59" spans="20:23" x14ac:dyDescent="0.25">
      <c r="U59">
        <f t="shared" si="0"/>
        <v>280</v>
      </c>
      <c r="V59">
        <f t="shared" si="6"/>
        <v>444.3628361344538</v>
      </c>
      <c r="W59" s="11"/>
    </row>
    <row r="60" spans="20:23" x14ac:dyDescent="0.25">
      <c r="U60">
        <f t="shared" si="0"/>
        <v>285</v>
      </c>
      <c r="V60">
        <f t="shared" si="6"/>
        <v>449.0353361344537</v>
      </c>
      <c r="W60" s="11"/>
    </row>
    <row r="61" spans="20:23" x14ac:dyDescent="0.25">
      <c r="U61">
        <f t="shared" si="0"/>
        <v>290</v>
      </c>
      <c r="V61">
        <f t="shared" si="6"/>
        <v>453.70783613445371</v>
      </c>
      <c r="W61" s="11"/>
    </row>
    <row r="62" spans="20:23" x14ac:dyDescent="0.25">
      <c r="U62">
        <f t="shared" si="0"/>
        <v>295</v>
      </c>
      <c r="V62">
        <f t="shared" si="6"/>
        <v>458.38033613445373</v>
      </c>
      <c r="W62" s="11"/>
    </row>
    <row r="63" spans="20:23" x14ac:dyDescent="0.25">
      <c r="U63">
        <f t="shared" si="0"/>
        <v>300</v>
      </c>
      <c r="V63">
        <f t="shared" si="6"/>
        <v>463.05283613445374</v>
      </c>
      <c r="W63" s="11"/>
    </row>
    <row r="64" spans="20:23" x14ac:dyDescent="0.25">
      <c r="U64">
        <f t="shared" si="0"/>
        <v>305</v>
      </c>
      <c r="V64">
        <f t="shared" si="6"/>
        <v>467.72533613445376</v>
      </c>
      <c r="W64" s="11"/>
    </row>
    <row r="65" spans="21:23" x14ac:dyDescent="0.25">
      <c r="U65">
        <f t="shared" si="0"/>
        <v>310</v>
      </c>
      <c r="V65">
        <f t="shared" si="6"/>
        <v>472.39783613445377</v>
      </c>
      <c r="W65" s="11"/>
    </row>
    <row r="66" spans="21:23" x14ac:dyDescent="0.25">
      <c r="U66">
        <f t="shared" si="0"/>
        <v>315</v>
      </c>
      <c r="V66">
        <f t="shared" si="6"/>
        <v>477.07033613445378</v>
      </c>
      <c r="W66" s="11"/>
    </row>
    <row r="67" spans="21:23" x14ac:dyDescent="0.25">
      <c r="U67">
        <f t="shared" si="0"/>
        <v>320</v>
      </c>
      <c r="V67">
        <f t="shared" si="6"/>
        <v>481.7428361344538</v>
      </c>
      <c r="W67" s="11"/>
    </row>
    <row r="68" spans="21:23" x14ac:dyDescent="0.25">
      <c r="U68">
        <f t="shared" si="0"/>
        <v>325</v>
      </c>
      <c r="V68">
        <f>$T$40*U68+$T$42</f>
        <v>486.4153361344537</v>
      </c>
      <c r="W68" s="11"/>
    </row>
    <row r="69" spans="21:23" x14ac:dyDescent="0.25">
      <c r="U69">
        <f t="shared" ref="U69:U121" si="7">U68+5</f>
        <v>330</v>
      </c>
      <c r="V69">
        <f t="shared" si="6"/>
        <v>491.08783613445371</v>
      </c>
      <c r="W69" s="11"/>
    </row>
    <row r="70" spans="21:23" x14ac:dyDescent="0.25">
      <c r="U70">
        <f t="shared" si="7"/>
        <v>335</v>
      </c>
      <c r="V70">
        <f t="shared" si="6"/>
        <v>495.76033613445372</v>
      </c>
      <c r="W70" s="11"/>
    </row>
    <row r="71" spans="21:23" x14ac:dyDescent="0.25">
      <c r="U71">
        <f t="shared" si="7"/>
        <v>340</v>
      </c>
      <c r="V71">
        <f t="shared" si="6"/>
        <v>500.43283613445374</v>
      </c>
      <c r="W71" s="11"/>
    </row>
    <row r="72" spans="21:23" x14ac:dyDescent="0.25">
      <c r="U72">
        <f t="shared" si="7"/>
        <v>345</v>
      </c>
      <c r="V72">
        <f t="shared" si="6"/>
        <v>505.10533613445375</v>
      </c>
      <c r="W72" s="11"/>
    </row>
    <row r="73" spans="21:23" x14ac:dyDescent="0.25">
      <c r="U73">
        <f t="shared" si="7"/>
        <v>350</v>
      </c>
      <c r="V73">
        <f t="shared" si="6"/>
        <v>509.77783613445376</v>
      </c>
      <c r="W73" s="11"/>
    </row>
    <row r="74" spans="21:23" x14ac:dyDescent="0.25">
      <c r="U74">
        <f t="shared" si="7"/>
        <v>355</v>
      </c>
    </row>
    <row r="75" spans="21:23" x14ac:dyDescent="0.25">
      <c r="U75">
        <f t="shared" si="7"/>
        <v>360</v>
      </c>
    </row>
    <row r="76" spans="21:23" x14ac:dyDescent="0.25">
      <c r="U76">
        <f t="shared" si="7"/>
        <v>365</v>
      </c>
    </row>
    <row r="77" spans="21:23" x14ac:dyDescent="0.25">
      <c r="U77">
        <f t="shared" si="7"/>
        <v>370</v>
      </c>
    </row>
    <row r="78" spans="21:23" x14ac:dyDescent="0.25">
      <c r="U78">
        <f t="shared" si="7"/>
        <v>375</v>
      </c>
    </row>
    <row r="79" spans="21:23" x14ac:dyDescent="0.25">
      <c r="U79">
        <f t="shared" si="7"/>
        <v>380</v>
      </c>
    </row>
    <row r="80" spans="21:23" x14ac:dyDescent="0.25">
      <c r="U80">
        <f t="shared" si="7"/>
        <v>385</v>
      </c>
    </row>
    <row r="81" spans="21:21" x14ac:dyDescent="0.25">
      <c r="U81">
        <f t="shared" si="7"/>
        <v>390</v>
      </c>
    </row>
    <row r="82" spans="21:21" x14ac:dyDescent="0.25">
      <c r="U82">
        <f t="shared" si="7"/>
        <v>395</v>
      </c>
    </row>
    <row r="83" spans="21:21" x14ac:dyDescent="0.25">
      <c r="U83">
        <f t="shared" si="7"/>
        <v>400</v>
      </c>
    </row>
    <row r="84" spans="21:21" x14ac:dyDescent="0.25">
      <c r="U84">
        <f t="shared" si="7"/>
        <v>405</v>
      </c>
    </row>
    <row r="85" spans="21:21" x14ac:dyDescent="0.25">
      <c r="U85">
        <f t="shared" si="7"/>
        <v>410</v>
      </c>
    </row>
    <row r="86" spans="21:21" x14ac:dyDescent="0.25">
      <c r="U86">
        <f t="shared" si="7"/>
        <v>415</v>
      </c>
    </row>
    <row r="87" spans="21:21" x14ac:dyDescent="0.25">
      <c r="U87">
        <f t="shared" si="7"/>
        <v>420</v>
      </c>
    </row>
    <row r="88" spans="21:21" x14ac:dyDescent="0.25">
      <c r="U88">
        <f t="shared" si="7"/>
        <v>425</v>
      </c>
    </row>
    <row r="89" spans="21:21" x14ac:dyDescent="0.25">
      <c r="U89">
        <f t="shared" si="7"/>
        <v>430</v>
      </c>
    </row>
    <row r="90" spans="21:21" x14ac:dyDescent="0.25">
      <c r="U90">
        <f t="shared" si="7"/>
        <v>435</v>
      </c>
    </row>
    <row r="91" spans="21:21" x14ac:dyDescent="0.25">
      <c r="U91">
        <f t="shared" si="7"/>
        <v>440</v>
      </c>
    </row>
    <row r="92" spans="21:21" x14ac:dyDescent="0.25">
      <c r="U92">
        <f t="shared" si="7"/>
        <v>445</v>
      </c>
    </row>
    <row r="93" spans="21:21" x14ac:dyDescent="0.25">
      <c r="U93">
        <f t="shared" si="7"/>
        <v>450</v>
      </c>
    </row>
    <row r="94" spans="21:21" x14ac:dyDescent="0.25">
      <c r="U94">
        <f t="shared" si="7"/>
        <v>455</v>
      </c>
    </row>
    <row r="95" spans="21:21" x14ac:dyDescent="0.25">
      <c r="U95">
        <f t="shared" si="7"/>
        <v>460</v>
      </c>
    </row>
    <row r="96" spans="21:21" x14ac:dyDescent="0.25">
      <c r="U96">
        <f t="shared" si="7"/>
        <v>465</v>
      </c>
    </row>
    <row r="97" spans="21:21" x14ac:dyDescent="0.25">
      <c r="U97">
        <f t="shared" si="7"/>
        <v>470</v>
      </c>
    </row>
    <row r="98" spans="21:21" x14ac:dyDescent="0.25">
      <c r="U98">
        <f t="shared" si="7"/>
        <v>475</v>
      </c>
    </row>
    <row r="99" spans="21:21" x14ac:dyDescent="0.25">
      <c r="U99">
        <f t="shared" si="7"/>
        <v>480</v>
      </c>
    </row>
    <row r="100" spans="21:21" x14ac:dyDescent="0.25">
      <c r="U100">
        <f t="shared" si="7"/>
        <v>485</v>
      </c>
    </row>
    <row r="101" spans="21:21" x14ac:dyDescent="0.25">
      <c r="U101">
        <f t="shared" si="7"/>
        <v>490</v>
      </c>
    </row>
    <row r="102" spans="21:21" x14ac:dyDescent="0.25">
      <c r="U102">
        <f t="shared" si="7"/>
        <v>495</v>
      </c>
    </row>
    <row r="103" spans="21:21" x14ac:dyDescent="0.25">
      <c r="U103">
        <f t="shared" si="7"/>
        <v>500</v>
      </c>
    </row>
    <row r="104" spans="21:21" x14ac:dyDescent="0.25">
      <c r="U104">
        <f t="shared" si="7"/>
        <v>505</v>
      </c>
    </row>
    <row r="105" spans="21:21" x14ac:dyDescent="0.25">
      <c r="U105">
        <f t="shared" si="7"/>
        <v>510</v>
      </c>
    </row>
    <row r="106" spans="21:21" x14ac:dyDescent="0.25">
      <c r="U106">
        <f t="shared" si="7"/>
        <v>515</v>
      </c>
    </row>
    <row r="107" spans="21:21" x14ac:dyDescent="0.25">
      <c r="U107">
        <f t="shared" si="7"/>
        <v>520</v>
      </c>
    </row>
    <row r="108" spans="21:21" x14ac:dyDescent="0.25">
      <c r="U108">
        <f t="shared" si="7"/>
        <v>525</v>
      </c>
    </row>
    <row r="109" spans="21:21" x14ac:dyDescent="0.25">
      <c r="U109">
        <f t="shared" si="7"/>
        <v>530</v>
      </c>
    </row>
    <row r="110" spans="21:21" x14ac:dyDescent="0.25">
      <c r="U110">
        <f t="shared" si="7"/>
        <v>535</v>
      </c>
    </row>
    <row r="111" spans="21:21" x14ac:dyDescent="0.25">
      <c r="U111">
        <f t="shared" si="7"/>
        <v>540</v>
      </c>
    </row>
    <row r="112" spans="21:21" x14ac:dyDescent="0.25">
      <c r="U112">
        <f t="shared" si="7"/>
        <v>545</v>
      </c>
    </row>
    <row r="113" spans="21:21" x14ac:dyDescent="0.25">
      <c r="U113">
        <f t="shared" si="7"/>
        <v>550</v>
      </c>
    </row>
    <row r="114" spans="21:21" x14ac:dyDescent="0.25">
      <c r="U114">
        <f t="shared" si="7"/>
        <v>555</v>
      </c>
    </row>
    <row r="115" spans="21:21" x14ac:dyDescent="0.25">
      <c r="U115">
        <f t="shared" si="7"/>
        <v>560</v>
      </c>
    </row>
    <row r="116" spans="21:21" x14ac:dyDescent="0.25">
      <c r="U116">
        <f t="shared" si="7"/>
        <v>565</v>
      </c>
    </row>
    <row r="117" spans="21:21" x14ac:dyDescent="0.25">
      <c r="U117">
        <f t="shared" si="7"/>
        <v>570</v>
      </c>
    </row>
    <row r="118" spans="21:21" x14ac:dyDescent="0.25">
      <c r="U118">
        <f t="shared" si="7"/>
        <v>575</v>
      </c>
    </row>
    <row r="119" spans="21:21" x14ac:dyDescent="0.25">
      <c r="U119">
        <f t="shared" si="7"/>
        <v>580</v>
      </c>
    </row>
    <row r="120" spans="21:21" x14ac:dyDescent="0.25">
      <c r="U120">
        <f t="shared" si="7"/>
        <v>585</v>
      </c>
    </row>
    <row r="121" spans="21:21" x14ac:dyDescent="0.25">
      <c r="U121">
        <f t="shared" si="7"/>
        <v>590</v>
      </c>
    </row>
  </sheetData>
  <mergeCells count="4">
    <mergeCell ref="W3:W8"/>
    <mergeCell ref="W9:W27"/>
    <mergeCell ref="W28:W38"/>
    <mergeCell ref="W39:W7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D0A80-CE89-4481-A208-D5D899E182F9}">
  <dimension ref="A1:AE255"/>
  <sheetViews>
    <sheetView topLeftCell="J70" workbookViewId="0">
      <selection activeCell="AB95" sqref="AB95"/>
    </sheetView>
  </sheetViews>
  <sheetFormatPr defaultRowHeight="15" x14ac:dyDescent="0.25"/>
  <cols>
    <col min="1" max="1" width="9.140625" style="1"/>
    <col min="2" max="2" width="11" customWidth="1"/>
    <col min="3" max="3" width="10.85546875" customWidth="1"/>
    <col min="4" max="4" width="10" customWidth="1"/>
    <col min="5" max="5" width="19.140625" customWidth="1"/>
    <col min="6" max="6" width="18.7109375" customWidth="1"/>
    <col min="7" max="7" width="18.85546875" customWidth="1"/>
    <col min="10" max="10" width="13.7109375" customWidth="1"/>
    <col min="11" max="11" width="11.28515625" style="1" customWidth="1"/>
    <col min="12" max="12" width="9.85546875" customWidth="1"/>
    <col min="13" max="13" width="18.28515625" customWidth="1"/>
    <col min="14" max="14" width="16" customWidth="1"/>
    <col min="15" max="15" width="19.140625" customWidth="1"/>
    <col min="18" max="18" width="11.42578125" customWidth="1"/>
    <col min="19" max="19" width="12" customWidth="1"/>
    <col min="20" max="20" width="10" customWidth="1"/>
    <col min="21" max="21" width="18.42578125" customWidth="1"/>
    <col min="22" max="22" width="14" customWidth="1"/>
    <col min="23" max="23" width="20.85546875" customWidth="1"/>
    <col min="26" max="26" width="12.85546875" customWidth="1"/>
    <col min="27" max="27" width="13.5703125" customWidth="1"/>
    <col min="28" max="28" width="13.7109375" customWidth="1"/>
    <col min="29" max="29" width="26.7109375" customWidth="1"/>
    <col min="30" max="30" width="14.5703125" customWidth="1"/>
    <col min="31" max="31" width="22.7109375" customWidth="1"/>
  </cols>
  <sheetData>
    <row r="1" spans="1:31" x14ac:dyDescent="0.25">
      <c r="B1" s="13" t="s">
        <v>0</v>
      </c>
      <c r="C1" s="13"/>
      <c r="D1" s="13"/>
      <c r="E1" s="13"/>
      <c r="J1" s="13" t="s">
        <v>13</v>
      </c>
      <c r="K1" s="13"/>
      <c r="L1" s="13"/>
      <c r="M1" s="13"/>
      <c r="N1" s="13"/>
      <c r="O1" s="13"/>
      <c r="R1" s="13" t="s">
        <v>34</v>
      </c>
      <c r="S1" s="13"/>
      <c r="T1" s="13"/>
      <c r="U1" s="13"/>
      <c r="V1" s="13"/>
      <c r="W1" s="13"/>
      <c r="Z1" s="13" t="s">
        <v>130</v>
      </c>
      <c r="AA1" s="13"/>
      <c r="AB1" s="13"/>
      <c r="AC1" s="13"/>
      <c r="AD1" s="13"/>
      <c r="AE1" s="13"/>
    </row>
    <row r="2" spans="1:31" s="2" customFormat="1" ht="43.5" customHeight="1" x14ac:dyDescent="0.25">
      <c r="A2" s="5"/>
      <c r="B2" s="15" t="s">
        <v>1</v>
      </c>
      <c r="C2" s="15"/>
      <c r="D2" s="15"/>
      <c r="E2" s="15"/>
      <c r="J2" s="15" t="s">
        <v>12</v>
      </c>
      <c r="K2" s="15"/>
      <c r="L2" s="15"/>
      <c r="M2" s="15"/>
      <c r="R2" s="14"/>
      <c r="S2" s="14"/>
      <c r="T2" s="14"/>
      <c r="U2" s="14"/>
      <c r="V2" s="14"/>
      <c r="W2" s="14"/>
      <c r="Z2" s="14"/>
      <c r="AA2" s="14"/>
      <c r="AB2" s="14"/>
      <c r="AC2" s="14"/>
      <c r="AD2" s="14"/>
      <c r="AE2" s="14"/>
    </row>
    <row r="3" spans="1:31" s="6" customFormat="1" ht="30" customHeight="1" x14ac:dyDescent="0.25">
      <c r="A3" s="6" t="s">
        <v>6</v>
      </c>
      <c r="B3" s="6" t="s">
        <v>2</v>
      </c>
      <c r="C3" s="6" t="s">
        <v>3</v>
      </c>
      <c r="D3" s="6" t="s">
        <v>4</v>
      </c>
      <c r="E3" s="6" t="s">
        <v>5</v>
      </c>
      <c r="F3" s="6" t="s">
        <v>11</v>
      </c>
      <c r="G3" s="6" t="s">
        <v>8</v>
      </c>
      <c r="J3" s="6" t="s">
        <v>2</v>
      </c>
      <c r="K3" s="6" t="s">
        <v>3</v>
      </c>
      <c r="L3" s="6" t="s">
        <v>4</v>
      </c>
      <c r="M3" s="6" t="s">
        <v>5</v>
      </c>
      <c r="N3" s="6" t="s">
        <v>11</v>
      </c>
      <c r="O3" s="6" t="s">
        <v>8</v>
      </c>
      <c r="R3" s="6" t="s">
        <v>2</v>
      </c>
      <c r="S3" s="6" t="s">
        <v>3</v>
      </c>
      <c r="T3" s="6" t="s">
        <v>4</v>
      </c>
      <c r="U3" s="6" t="s">
        <v>5</v>
      </c>
      <c r="V3" s="6" t="s">
        <v>11</v>
      </c>
      <c r="W3" s="6" t="s">
        <v>8</v>
      </c>
      <c r="Z3" s="6" t="s">
        <v>2</v>
      </c>
      <c r="AA3" s="6" t="s">
        <v>3</v>
      </c>
      <c r="AB3" s="6" t="s">
        <v>4</v>
      </c>
      <c r="AC3" s="6" t="s">
        <v>5</v>
      </c>
      <c r="AD3" s="6" t="s">
        <v>11</v>
      </c>
      <c r="AE3" s="6" t="s">
        <v>8</v>
      </c>
    </row>
    <row r="4" spans="1:31" ht="15" customHeight="1" x14ac:dyDescent="0.25">
      <c r="A4" s="1">
        <v>1</v>
      </c>
      <c r="B4" s="4">
        <f>C4/60</f>
        <v>0</v>
      </c>
      <c r="C4" s="1">
        <v>0</v>
      </c>
      <c r="D4">
        <v>104</v>
      </c>
      <c r="F4">
        <v>0</v>
      </c>
      <c r="G4" s="3">
        <f>F125</f>
        <v>0.6842975206611579</v>
      </c>
      <c r="J4" s="4">
        <f>K4/60</f>
        <v>0</v>
      </c>
      <c r="K4" s="1">
        <v>0</v>
      </c>
      <c r="L4">
        <v>87</v>
      </c>
      <c r="N4">
        <v>0</v>
      </c>
      <c r="O4" s="3">
        <f>N125</f>
        <v>0.71570247933884412</v>
      </c>
      <c r="R4" s="4">
        <f>S4/60</f>
        <v>0</v>
      </c>
      <c r="S4" s="1">
        <v>0</v>
      </c>
      <c r="T4">
        <v>88</v>
      </c>
      <c r="V4">
        <v>0</v>
      </c>
      <c r="W4" s="3">
        <f>V125</f>
        <v>0.70743801652892635</v>
      </c>
      <c r="Z4" s="4">
        <f>AA4/60</f>
        <v>0</v>
      </c>
      <c r="AA4" s="1">
        <v>0</v>
      </c>
      <c r="AB4">
        <v>83</v>
      </c>
      <c r="AD4">
        <v>0</v>
      </c>
      <c r="AE4" s="3">
        <f>AD125</f>
        <v>-0.1720385674931128</v>
      </c>
    </row>
    <row r="5" spans="1:31" x14ac:dyDescent="0.25">
      <c r="A5" s="1">
        <v>2</v>
      </c>
      <c r="B5" s="4">
        <f t="shared" ref="B5:B68" si="0">C5/60</f>
        <v>8.3333333333333329E-2</v>
      </c>
      <c r="C5" s="1">
        <f>C4+5</f>
        <v>5</v>
      </c>
      <c r="D5">
        <v>104</v>
      </c>
      <c r="F5">
        <f>(D5-D4)/(C5-C4)</f>
        <v>0</v>
      </c>
      <c r="G5" s="1" t="s">
        <v>9</v>
      </c>
      <c r="J5" s="4">
        <f t="shared" ref="J5:J68" si="1">K5/60</f>
        <v>8.3333333333333329E-2</v>
      </c>
      <c r="K5" s="1">
        <f>K4+5</f>
        <v>5</v>
      </c>
      <c r="L5">
        <v>88</v>
      </c>
      <c r="N5">
        <f>(L5-L4)/(K5-K4)</f>
        <v>0.2</v>
      </c>
      <c r="O5" s="1" t="s">
        <v>9</v>
      </c>
      <c r="R5" s="4">
        <f>S5/60</f>
        <v>8.3333333333333329E-2</v>
      </c>
      <c r="S5" s="1">
        <f>S4+5</f>
        <v>5</v>
      </c>
      <c r="T5">
        <v>88</v>
      </c>
      <c r="V5">
        <f>(T5-T4)/(S5-S4)</f>
        <v>0</v>
      </c>
      <c r="W5" s="1" t="s">
        <v>9</v>
      </c>
      <c r="Z5" s="4">
        <f>AA5/60</f>
        <v>8.3333333333333329E-2</v>
      </c>
      <c r="AA5" s="1">
        <f>AA4+5</f>
        <v>5</v>
      </c>
      <c r="AB5">
        <v>83</v>
      </c>
      <c r="AD5">
        <f>(AB5-AB4)/(AA5-AA4)</f>
        <v>0</v>
      </c>
      <c r="AE5" s="1" t="s">
        <v>9</v>
      </c>
    </row>
    <row r="6" spans="1:31" x14ac:dyDescent="0.25">
      <c r="A6" s="1">
        <v>3</v>
      </c>
      <c r="B6" s="4">
        <f t="shared" si="0"/>
        <v>0.16666666666666666</v>
      </c>
      <c r="C6" s="1">
        <f t="shared" ref="C6:C69" si="2">C5+5</f>
        <v>10</v>
      </c>
      <c r="D6">
        <v>106</v>
      </c>
      <c r="F6">
        <f t="shared" ref="F6:F69" si="3">(D6-D5)/(C6-C5)</f>
        <v>0.4</v>
      </c>
      <c r="G6">
        <f>MIN(F4:F124)</f>
        <v>0</v>
      </c>
      <c r="J6" s="4">
        <f t="shared" si="1"/>
        <v>0.16666666666666666</v>
      </c>
      <c r="K6" s="1">
        <f t="shared" ref="K6:K69" si="4">K5+5</f>
        <v>10</v>
      </c>
      <c r="L6">
        <v>89</v>
      </c>
      <c r="N6">
        <f t="shared" ref="N6:N69" si="5">(L6-L5)/(K6-K5)</f>
        <v>0.2</v>
      </c>
      <c r="O6">
        <f>MIN(N4:N124)</f>
        <v>-0.6</v>
      </c>
      <c r="R6" s="4">
        <f t="shared" ref="R6:R69" si="6">S6/60</f>
        <v>0.16666666666666666</v>
      </c>
      <c r="S6" s="1">
        <f t="shared" ref="S6:S69" si="7">S5+5</f>
        <v>10</v>
      </c>
      <c r="T6">
        <v>90</v>
      </c>
      <c r="V6">
        <f t="shared" ref="V6:V69" si="8">(T6-T5)/(S6-S5)</f>
        <v>0.4</v>
      </c>
      <c r="W6">
        <f>MIN(V4:V124)</f>
        <v>0</v>
      </c>
      <c r="Z6" s="4">
        <f t="shared" ref="Z6:Z69" si="9">AA6/60</f>
        <v>0.16666666666666666</v>
      </c>
      <c r="AA6" s="1">
        <f t="shared" ref="AA6:AA69" si="10">AA5+5</f>
        <v>10</v>
      </c>
      <c r="AB6">
        <v>84</v>
      </c>
      <c r="AD6">
        <f t="shared" ref="AD6:AD69" si="11">(AB6-AB5)/(AA6-AA5)</f>
        <v>0.2</v>
      </c>
      <c r="AE6">
        <f>MIN(AD4:AD124)</f>
        <v>-105</v>
      </c>
    </row>
    <row r="7" spans="1:31" x14ac:dyDescent="0.25">
      <c r="A7" s="1">
        <v>4</v>
      </c>
      <c r="B7" s="4">
        <f t="shared" si="0"/>
        <v>0.25</v>
      </c>
      <c r="C7" s="1">
        <f t="shared" si="2"/>
        <v>15</v>
      </c>
      <c r="D7">
        <v>108</v>
      </c>
      <c r="F7">
        <f t="shared" si="3"/>
        <v>0.4</v>
      </c>
      <c r="G7" s="1" t="s">
        <v>10</v>
      </c>
      <c r="J7" s="4">
        <f t="shared" si="1"/>
        <v>0.25</v>
      </c>
      <c r="K7" s="1">
        <f t="shared" si="4"/>
        <v>15</v>
      </c>
      <c r="L7">
        <v>92</v>
      </c>
      <c r="N7">
        <f t="shared" si="5"/>
        <v>0.6</v>
      </c>
      <c r="O7" s="1" t="s">
        <v>10</v>
      </c>
      <c r="R7" s="4">
        <f t="shared" si="6"/>
        <v>0.25</v>
      </c>
      <c r="S7" s="1">
        <f t="shared" si="7"/>
        <v>15</v>
      </c>
      <c r="T7">
        <v>93</v>
      </c>
      <c r="V7">
        <f t="shared" si="8"/>
        <v>0.6</v>
      </c>
      <c r="W7" s="1" t="s">
        <v>10</v>
      </c>
      <c r="Z7" s="4">
        <f t="shared" si="9"/>
        <v>0.25</v>
      </c>
      <c r="AA7" s="1">
        <f t="shared" si="10"/>
        <v>15</v>
      </c>
      <c r="AB7">
        <v>87</v>
      </c>
      <c r="AD7">
        <f t="shared" si="11"/>
        <v>0.6</v>
      </c>
      <c r="AE7" s="1" t="s">
        <v>10</v>
      </c>
    </row>
    <row r="8" spans="1:31" x14ac:dyDescent="0.25">
      <c r="A8" s="1">
        <v>5</v>
      </c>
      <c r="B8" s="4">
        <f t="shared" si="0"/>
        <v>0.33333333333333331</v>
      </c>
      <c r="C8" s="1">
        <f t="shared" si="2"/>
        <v>20</v>
      </c>
      <c r="D8">
        <v>114</v>
      </c>
      <c r="F8">
        <f t="shared" si="3"/>
        <v>1.2</v>
      </c>
      <c r="G8">
        <f>MAX(F4:F124)</f>
        <v>2.8</v>
      </c>
      <c r="J8" s="4">
        <f t="shared" si="1"/>
        <v>0.33333333333333331</v>
      </c>
      <c r="K8" s="1">
        <f t="shared" si="4"/>
        <v>20</v>
      </c>
      <c r="L8">
        <v>95</v>
      </c>
      <c r="N8">
        <f t="shared" si="5"/>
        <v>0.6</v>
      </c>
      <c r="O8">
        <f>MAX(N4:N124)</f>
        <v>2.4</v>
      </c>
      <c r="R8" s="4">
        <f t="shared" si="6"/>
        <v>0.33333333333333331</v>
      </c>
      <c r="S8" s="1">
        <f t="shared" si="7"/>
        <v>20</v>
      </c>
      <c r="T8">
        <v>97</v>
      </c>
      <c r="V8">
        <f t="shared" si="8"/>
        <v>0.8</v>
      </c>
      <c r="W8">
        <f>MAX(V4:V124)</f>
        <v>2</v>
      </c>
      <c r="Z8" s="4">
        <f t="shared" si="9"/>
        <v>0.33333333333333331</v>
      </c>
      <c r="AA8" s="1">
        <f t="shared" si="10"/>
        <v>20</v>
      </c>
      <c r="AB8">
        <v>91</v>
      </c>
      <c r="AD8">
        <f t="shared" si="11"/>
        <v>0.8</v>
      </c>
      <c r="AE8">
        <f>MAX(AD4:AD124)</f>
        <v>2.6</v>
      </c>
    </row>
    <row r="9" spans="1:31" x14ac:dyDescent="0.25">
      <c r="A9" s="1">
        <v>6</v>
      </c>
      <c r="B9" s="4">
        <f t="shared" si="0"/>
        <v>0.41666666666666669</v>
      </c>
      <c r="C9" s="1">
        <f t="shared" si="2"/>
        <v>25</v>
      </c>
      <c r="D9">
        <v>119</v>
      </c>
      <c r="F9">
        <f t="shared" si="3"/>
        <v>1</v>
      </c>
      <c r="J9" s="4">
        <f t="shared" si="1"/>
        <v>0.41666666666666669</v>
      </c>
      <c r="K9" s="1">
        <f t="shared" si="4"/>
        <v>25</v>
      </c>
      <c r="L9">
        <v>101</v>
      </c>
      <c r="N9">
        <f t="shared" si="5"/>
        <v>1.2</v>
      </c>
      <c r="R9" s="4">
        <f t="shared" si="6"/>
        <v>0.41666666666666669</v>
      </c>
      <c r="S9" s="1">
        <f t="shared" si="7"/>
        <v>25</v>
      </c>
      <c r="T9">
        <v>104</v>
      </c>
      <c r="V9">
        <f t="shared" si="8"/>
        <v>1.4</v>
      </c>
      <c r="Z9" s="4">
        <f t="shared" si="9"/>
        <v>0.41666666666666669</v>
      </c>
      <c r="AA9" s="1">
        <f t="shared" si="10"/>
        <v>25</v>
      </c>
      <c r="AB9">
        <v>97</v>
      </c>
      <c r="AD9">
        <f t="shared" si="11"/>
        <v>1.2</v>
      </c>
    </row>
    <row r="10" spans="1:31" x14ac:dyDescent="0.25">
      <c r="A10" s="1">
        <v>7</v>
      </c>
      <c r="B10" s="4">
        <f t="shared" si="0"/>
        <v>0.5</v>
      </c>
      <c r="C10" s="1">
        <f t="shared" si="2"/>
        <v>30</v>
      </c>
      <c r="D10">
        <v>128</v>
      </c>
      <c r="F10">
        <f t="shared" si="3"/>
        <v>1.8</v>
      </c>
      <c r="J10" s="4">
        <f t="shared" si="1"/>
        <v>0.5</v>
      </c>
      <c r="K10" s="1">
        <f t="shared" si="4"/>
        <v>30</v>
      </c>
      <c r="L10">
        <v>109</v>
      </c>
      <c r="N10">
        <f t="shared" si="5"/>
        <v>1.6</v>
      </c>
      <c r="R10" s="4">
        <f t="shared" si="6"/>
        <v>0.5</v>
      </c>
      <c r="S10" s="1">
        <f t="shared" si="7"/>
        <v>30</v>
      </c>
      <c r="T10">
        <v>111</v>
      </c>
      <c r="V10">
        <f t="shared" si="8"/>
        <v>1.4</v>
      </c>
      <c r="Z10" s="4">
        <f t="shared" si="9"/>
        <v>0.5</v>
      </c>
      <c r="AA10" s="1">
        <f t="shared" si="10"/>
        <v>30</v>
      </c>
      <c r="AB10">
        <v>105</v>
      </c>
      <c r="AD10">
        <f t="shared" si="11"/>
        <v>1.6</v>
      </c>
    </row>
    <row r="11" spans="1:31" x14ac:dyDescent="0.25">
      <c r="A11" s="1">
        <v>8</v>
      </c>
      <c r="B11" s="4">
        <f t="shared" si="0"/>
        <v>0.58333333333333337</v>
      </c>
      <c r="C11" s="1">
        <f t="shared" si="2"/>
        <v>35</v>
      </c>
      <c r="D11">
        <v>137</v>
      </c>
      <c r="F11">
        <f t="shared" si="3"/>
        <v>1.8</v>
      </c>
      <c r="J11" s="4">
        <f t="shared" si="1"/>
        <v>0.58333333333333337</v>
      </c>
      <c r="K11" s="1">
        <f t="shared" si="4"/>
        <v>35</v>
      </c>
      <c r="L11">
        <v>117</v>
      </c>
      <c r="N11">
        <f t="shared" si="5"/>
        <v>1.6</v>
      </c>
      <c r="R11" s="4">
        <f t="shared" si="6"/>
        <v>0.58333333333333337</v>
      </c>
      <c r="S11" s="1">
        <f t="shared" si="7"/>
        <v>35</v>
      </c>
      <c r="T11">
        <v>119</v>
      </c>
      <c r="V11">
        <f t="shared" si="8"/>
        <v>1.6</v>
      </c>
      <c r="Z11" s="4">
        <f t="shared" si="9"/>
        <v>0.58333333333333337</v>
      </c>
      <c r="AA11" s="1">
        <f t="shared" si="10"/>
        <v>35</v>
      </c>
      <c r="AB11">
        <v>114</v>
      </c>
      <c r="AD11">
        <f t="shared" si="11"/>
        <v>1.8</v>
      </c>
    </row>
    <row r="12" spans="1:31" x14ac:dyDescent="0.25">
      <c r="A12" s="1">
        <v>9</v>
      </c>
      <c r="B12" s="4">
        <f t="shared" si="0"/>
        <v>0.66666666666666663</v>
      </c>
      <c r="C12" s="1">
        <f t="shared" si="2"/>
        <v>40</v>
      </c>
      <c r="D12">
        <v>146</v>
      </c>
      <c r="F12">
        <f t="shared" si="3"/>
        <v>1.8</v>
      </c>
      <c r="J12" s="4">
        <f t="shared" si="1"/>
        <v>0.66666666666666663</v>
      </c>
      <c r="K12" s="1">
        <f t="shared" si="4"/>
        <v>40</v>
      </c>
      <c r="L12">
        <v>127</v>
      </c>
      <c r="N12">
        <f t="shared" si="5"/>
        <v>2</v>
      </c>
      <c r="R12" s="4">
        <f t="shared" si="6"/>
        <v>0.66666666666666663</v>
      </c>
      <c r="S12" s="1">
        <f t="shared" si="7"/>
        <v>40</v>
      </c>
      <c r="T12">
        <v>129</v>
      </c>
      <c r="V12">
        <f t="shared" si="8"/>
        <v>2</v>
      </c>
      <c r="Z12" s="4">
        <f t="shared" si="9"/>
        <v>0.66666666666666663</v>
      </c>
      <c r="AA12" s="1">
        <f t="shared" si="10"/>
        <v>40</v>
      </c>
      <c r="AB12">
        <v>124</v>
      </c>
      <c r="AD12">
        <f t="shared" si="11"/>
        <v>2</v>
      </c>
    </row>
    <row r="13" spans="1:31" x14ac:dyDescent="0.25">
      <c r="A13" s="1">
        <v>10</v>
      </c>
      <c r="B13" s="4">
        <f t="shared" si="0"/>
        <v>0.75</v>
      </c>
      <c r="C13" s="1">
        <f t="shared" si="2"/>
        <v>45</v>
      </c>
      <c r="D13">
        <v>156</v>
      </c>
      <c r="F13">
        <f t="shared" si="3"/>
        <v>2</v>
      </c>
      <c r="J13" s="4">
        <f t="shared" si="1"/>
        <v>0.75</v>
      </c>
      <c r="K13" s="1">
        <f t="shared" si="4"/>
        <v>45</v>
      </c>
      <c r="L13">
        <v>137</v>
      </c>
      <c r="N13">
        <f t="shared" si="5"/>
        <v>2</v>
      </c>
      <c r="R13" s="4">
        <f t="shared" si="6"/>
        <v>0.75</v>
      </c>
      <c r="S13" s="1">
        <f t="shared" si="7"/>
        <v>45</v>
      </c>
      <c r="T13">
        <v>139</v>
      </c>
      <c r="V13">
        <f t="shared" si="8"/>
        <v>2</v>
      </c>
      <c r="Z13" s="4">
        <f t="shared" si="9"/>
        <v>0.75</v>
      </c>
      <c r="AA13" s="1">
        <f t="shared" si="10"/>
        <v>45</v>
      </c>
      <c r="AB13">
        <v>134</v>
      </c>
      <c r="AD13">
        <f t="shared" si="11"/>
        <v>2</v>
      </c>
    </row>
    <row r="14" spans="1:31" x14ac:dyDescent="0.25">
      <c r="A14" s="1">
        <v>11</v>
      </c>
      <c r="B14" s="4">
        <f t="shared" si="0"/>
        <v>0.83333333333333337</v>
      </c>
      <c r="C14" s="1">
        <f t="shared" si="2"/>
        <v>50</v>
      </c>
      <c r="D14">
        <v>168</v>
      </c>
      <c r="F14">
        <f t="shared" si="3"/>
        <v>2.4</v>
      </c>
      <c r="J14" s="4">
        <f t="shared" si="1"/>
        <v>0.83333333333333337</v>
      </c>
      <c r="K14" s="1">
        <f t="shared" si="4"/>
        <v>50</v>
      </c>
      <c r="L14">
        <v>149</v>
      </c>
      <c r="N14">
        <f t="shared" si="5"/>
        <v>2.4</v>
      </c>
      <c r="R14" s="4">
        <f t="shared" si="6"/>
        <v>0.83333333333333337</v>
      </c>
      <c r="S14" s="1">
        <f t="shared" si="7"/>
        <v>50</v>
      </c>
      <c r="T14">
        <v>149</v>
      </c>
      <c r="V14">
        <f t="shared" si="8"/>
        <v>2</v>
      </c>
      <c r="Z14" s="4">
        <f t="shared" si="9"/>
        <v>0.83333333333333337</v>
      </c>
      <c r="AA14" s="1">
        <f t="shared" si="10"/>
        <v>50</v>
      </c>
      <c r="AB14">
        <v>144</v>
      </c>
      <c r="AD14">
        <f t="shared" si="11"/>
        <v>2</v>
      </c>
    </row>
    <row r="15" spans="1:31" x14ac:dyDescent="0.25">
      <c r="A15" s="1">
        <v>12</v>
      </c>
      <c r="B15" s="4">
        <f t="shared" si="0"/>
        <v>0.91666666666666663</v>
      </c>
      <c r="C15" s="1">
        <f t="shared" si="2"/>
        <v>55</v>
      </c>
      <c r="D15">
        <v>178</v>
      </c>
      <c r="F15">
        <f t="shared" si="3"/>
        <v>2</v>
      </c>
      <c r="J15" s="4">
        <f t="shared" si="1"/>
        <v>0.91666666666666663</v>
      </c>
      <c r="K15" s="1">
        <f t="shared" si="4"/>
        <v>55</v>
      </c>
      <c r="L15">
        <v>160</v>
      </c>
      <c r="N15">
        <f t="shared" si="5"/>
        <v>2.2000000000000002</v>
      </c>
      <c r="R15" s="4">
        <f t="shared" si="6"/>
        <v>0.91666666666666663</v>
      </c>
      <c r="S15" s="1">
        <f t="shared" si="7"/>
        <v>55</v>
      </c>
      <c r="T15">
        <v>159</v>
      </c>
      <c r="V15">
        <f t="shared" si="8"/>
        <v>2</v>
      </c>
      <c r="Z15" s="4">
        <f t="shared" si="9"/>
        <v>0.91666666666666663</v>
      </c>
      <c r="AA15" s="1">
        <f t="shared" si="10"/>
        <v>55</v>
      </c>
      <c r="AB15">
        <v>157</v>
      </c>
      <c r="AD15">
        <f t="shared" si="11"/>
        <v>2.6</v>
      </c>
    </row>
    <row r="16" spans="1:31" x14ac:dyDescent="0.25">
      <c r="A16" s="1">
        <v>13</v>
      </c>
      <c r="B16" s="4">
        <f t="shared" si="0"/>
        <v>1</v>
      </c>
      <c r="C16" s="1">
        <f t="shared" si="2"/>
        <v>60</v>
      </c>
      <c r="D16">
        <v>190</v>
      </c>
      <c r="F16">
        <f t="shared" si="3"/>
        <v>2.4</v>
      </c>
      <c r="J16" s="4">
        <f t="shared" si="1"/>
        <v>1</v>
      </c>
      <c r="K16" s="1">
        <f t="shared" si="4"/>
        <v>60</v>
      </c>
      <c r="L16">
        <v>170</v>
      </c>
      <c r="N16">
        <f t="shared" si="5"/>
        <v>2</v>
      </c>
      <c r="R16" s="4">
        <f t="shared" si="6"/>
        <v>1</v>
      </c>
      <c r="S16" s="1">
        <f t="shared" si="7"/>
        <v>60</v>
      </c>
      <c r="T16">
        <v>168</v>
      </c>
      <c r="V16">
        <f t="shared" si="8"/>
        <v>1.8</v>
      </c>
      <c r="Z16" s="4">
        <f t="shared" si="9"/>
        <v>1</v>
      </c>
      <c r="AA16" s="1">
        <f t="shared" si="10"/>
        <v>60</v>
      </c>
      <c r="AB16">
        <v>163</v>
      </c>
      <c r="AD16">
        <f t="shared" si="11"/>
        <v>1.2</v>
      </c>
    </row>
    <row r="17" spans="1:30" x14ac:dyDescent="0.25">
      <c r="A17" s="1">
        <v>14</v>
      </c>
      <c r="B17" s="4">
        <f t="shared" si="0"/>
        <v>1.0833333333333333</v>
      </c>
      <c r="C17" s="1">
        <f t="shared" si="2"/>
        <v>65</v>
      </c>
      <c r="D17">
        <v>199</v>
      </c>
      <c r="F17">
        <f t="shared" si="3"/>
        <v>1.8</v>
      </c>
      <c r="J17" s="4">
        <f t="shared" si="1"/>
        <v>1.0833333333333333</v>
      </c>
      <c r="K17" s="1">
        <f t="shared" si="4"/>
        <v>65</v>
      </c>
      <c r="L17">
        <v>179</v>
      </c>
      <c r="N17">
        <f t="shared" si="5"/>
        <v>1.8</v>
      </c>
      <c r="R17" s="4">
        <f t="shared" si="6"/>
        <v>1.0833333333333333</v>
      </c>
      <c r="S17" s="1">
        <f t="shared" si="7"/>
        <v>65</v>
      </c>
      <c r="T17">
        <v>178</v>
      </c>
      <c r="V17">
        <f t="shared" si="8"/>
        <v>2</v>
      </c>
      <c r="Z17" s="4">
        <f t="shared" si="9"/>
        <v>1.0833333333333333</v>
      </c>
      <c r="AA17" s="1">
        <f t="shared" si="10"/>
        <v>65</v>
      </c>
      <c r="AB17">
        <v>174</v>
      </c>
      <c r="AD17">
        <f t="shared" si="11"/>
        <v>2.2000000000000002</v>
      </c>
    </row>
    <row r="18" spans="1:30" x14ac:dyDescent="0.25">
      <c r="A18" s="1">
        <v>15</v>
      </c>
      <c r="B18" s="4">
        <f t="shared" si="0"/>
        <v>1.1666666666666667</v>
      </c>
      <c r="C18" s="1">
        <f t="shared" si="2"/>
        <v>70</v>
      </c>
      <c r="D18">
        <v>208</v>
      </c>
      <c r="F18">
        <f t="shared" si="3"/>
        <v>1.8</v>
      </c>
      <c r="J18" s="4">
        <f t="shared" si="1"/>
        <v>1.1666666666666667</v>
      </c>
      <c r="K18" s="1">
        <f t="shared" si="4"/>
        <v>70</v>
      </c>
      <c r="L18">
        <v>189</v>
      </c>
      <c r="N18">
        <f t="shared" si="5"/>
        <v>2</v>
      </c>
      <c r="R18" s="4">
        <f t="shared" si="6"/>
        <v>1.1666666666666667</v>
      </c>
      <c r="S18" s="1">
        <f t="shared" si="7"/>
        <v>70</v>
      </c>
      <c r="T18">
        <v>187</v>
      </c>
      <c r="V18">
        <f t="shared" si="8"/>
        <v>1.8</v>
      </c>
      <c r="Z18" s="4">
        <f t="shared" si="9"/>
        <v>1.1666666666666667</v>
      </c>
      <c r="AA18" s="1">
        <f t="shared" si="10"/>
        <v>70</v>
      </c>
      <c r="AB18">
        <v>184</v>
      </c>
      <c r="AD18">
        <f t="shared" si="11"/>
        <v>2</v>
      </c>
    </row>
    <row r="19" spans="1:30" x14ac:dyDescent="0.25">
      <c r="A19" s="1">
        <v>16</v>
      </c>
      <c r="B19" s="4">
        <f t="shared" si="0"/>
        <v>1.25</v>
      </c>
      <c r="C19" s="1">
        <f t="shared" si="2"/>
        <v>75</v>
      </c>
      <c r="D19">
        <v>218</v>
      </c>
      <c r="F19">
        <f t="shared" si="3"/>
        <v>2</v>
      </c>
      <c r="J19" s="4">
        <f t="shared" si="1"/>
        <v>1.25</v>
      </c>
      <c r="K19" s="1">
        <f t="shared" si="4"/>
        <v>75</v>
      </c>
      <c r="L19">
        <v>201</v>
      </c>
      <c r="N19">
        <f t="shared" si="5"/>
        <v>2.4</v>
      </c>
      <c r="R19" s="4">
        <f t="shared" si="6"/>
        <v>1.25</v>
      </c>
      <c r="S19" s="1">
        <f t="shared" si="7"/>
        <v>75</v>
      </c>
      <c r="T19">
        <v>196</v>
      </c>
      <c r="V19">
        <f t="shared" si="8"/>
        <v>1.8</v>
      </c>
      <c r="Z19" s="4">
        <f t="shared" si="9"/>
        <v>1.25</v>
      </c>
      <c r="AA19" s="1">
        <f t="shared" si="10"/>
        <v>75</v>
      </c>
      <c r="AB19">
        <v>194</v>
      </c>
      <c r="AD19">
        <f t="shared" si="11"/>
        <v>2</v>
      </c>
    </row>
    <row r="20" spans="1:30" x14ac:dyDescent="0.25">
      <c r="A20" s="1">
        <v>17</v>
      </c>
      <c r="B20" s="4">
        <f t="shared" si="0"/>
        <v>1.3333333333333333</v>
      </c>
      <c r="C20" s="1">
        <f t="shared" si="2"/>
        <v>80</v>
      </c>
      <c r="D20">
        <v>232</v>
      </c>
      <c r="F20">
        <f t="shared" si="3"/>
        <v>2.8</v>
      </c>
      <c r="J20" s="4">
        <f t="shared" si="1"/>
        <v>1.3333333333333333</v>
      </c>
      <c r="K20" s="1">
        <f t="shared" si="4"/>
        <v>80</v>
      </c>
      <c r="L20">
        <v>210</v>
      </c>
      <c r="N20">
        <f t="shared" si="5"/>
        <v>1.8</v>
      </c>
      <c r="R20" s="4">
        <f t="shared" si="6"/>
        <v>1.3333333333333333</v>
      </c>
      <c r="S20" s="1">
        <f t="shared" si="7"/>
        <v>80</v>
      </c>
      <c r="T20">
        <v>206</v>
      </c>
      <c r="V20">
        <f t="shared" si="8"/>
        <v>2</v>
      </c>
      <c r="Z20" s="4">
        <f t="shared" si="9"/>
        <v>1.3333333333333333</v>
      </c>
      <c r="AA20" s="1">
        <f t="shared" si="10"/>
        <v>80</v>
      </c>
      <c r="AB20">
        <v>203</v>
      </c>
      <c r="AD20">
        <f t="shared" si="11"/>
        <v>1.8</v>
      </c>
    </row>
    <row r="21" spans="1:30" x14ac:dyDescent="0.25">
      <c r="A21" s="1">
        <v>18</v>
      </c>
      <c r="B21" s="4">
        <f t="shared" si="0"/>
        <v>1.4166666666666667</v>
      </c>
      <c r="C21" s="1">
        <f t="shared" si="2"/>
        <v>85</v>
      </c>
      <c r="D21">
        <v>238</v>
      </c>
      <c r="F21">
        <f t="shared" si="3"/>
        <v>1.2</v>
      </c>
      <c r="J21" s="4">
        <f t="shared" si="1"/>
        <v>1.4166666666666667</v>
      </c>
      <c r="K21" s="1">
        <f t="shared" si="4"/>
        <v>85</v>
      </c>
      <c r="L21">
        <v>217</v>
      </c>
      <c r="N21">
        <f t="shared" si="5"/>
        <v>1.4</v>
      </c>
      <c r="R21" s="4">
        <f t="shared" si="6"/>
        <v>1.4166666666666667</v>
      </c>
      <c r="S21" s="1">
        <f t="shared" si="7"/>
        <v>85</v>
      </c>
      <c r="T21">
        <v>213</v>
      </c>
      <c r="V21">
        <f t="shared" si="8"/>
        <v>1.4</v>
      </c>
      <c r="Z21" s="4">
        <f t="shared" si="9"/>
        <v>1.4166666666666667</v>
      </c>
      <c r="AA21" s="1">
        <f t="shared" si="10"/>
        <v>85</v>
      </c>
      <c r="AB21">
        <v>213</v>
      </c>
      <c r="AD21">
        <f t="shared" si="11"/>
        <v>2</v>
      </c>
    </row>
    <row r="22" spans="1:30" x14ac:dyDescent="0.25">
      <c r="A22" s="1">
        <v>19</v>
      </c>
      <c r="B22" s="4">
        <f t="shared" si="0"/>
        <v>1.5</v>
      </c>
      <c r="C22" s="1">
        <f t="shared" si="2"/>
        <v>90</v>
      </c>
      <c r="D22">
        <v>245</v>
      </c>
      <c r="F22">
        <f t="shared" si="3"/>
        <v>1.4</v>
      </c>
      <c r="J22" s="4">
        <f t="shared" si="1"/>
        <v>1.5</v>
      </c>
      <c r="K22" s="1">
        <f t="shared" si="4"/>
        <v>90</v>
      </c>
      <c r="L22">
        <v>226</v>
      </c>
      <c r="N22">
        <f t="shared" si="5"/>
        <v>1.8</v>
      </c>
      <c r="R22" s="4">
        <f t="shared" si="6"/>
        <v>1.5</v>
      </c>
      <c r="S22" s="1">
        <f t="shared" si="7"/>
        <v>90</v>
      </c>
      <c r="T22">
        <v>220</v>
      </c>
      <c r="V22">
        <f t="shared" si="8"/>
        <v>1.4</v>
      </c>
      <c r="Z22" s="4">
        <f t="shared" si="9"/>
        <v>1.5</v>
      </c>
      <c r="AA22" s="1">
        <f t="shared" si="10"/>
        <v>90</v>
      </c>
      <c r="AB22">
        <v>221</v>
      </c>
      <c r="AD22">
        <f t="shared" si="11"/>
        <v>1.6</v>
      </c>
    </row>
    <row r="23" spans="1:30" x14ac:dyDescent="0.25">
      <c r="A23" s="1">
        <v>20</v>
      </c>
      <c r="B23" s="4">
        <f t="shared" si="0"/>
        <v>1.5833333333333333</v>
      </c>
      <c r="C23" s="1">
        <f t="shared" si="2"/>
        <v>95</v>
      </c>
      <c r="D23">
        <v>253</v>
      </c>
      <c r="F23">
        <f t="shared" si="3"/>
        <v>1.6</v>
      </c>
      <c r="J23" s="4">
        <f t="shared" si="1"/>
        <v>1.5833333333333333</v>
      </c>
      <c r="K23" s="1">
        <f t="shared" si="4"/>
        <v>95</v>
      </c>
      <c r="L23">
        <v>235</v>
      </c>
      <c r="N23">
        <f t="shared" si="5"/>
        <v>1.8</v>
      </c>
      <c r="R23" s="4">
        <f t="shared" si="6"/>
        <v>1.5833333333333333</v>
      </c>
      <c r="S23" s="1">
        <f t="shared" si="7"/>
        <v>95</v>
      </c>
      <c r="T23">
        <v>227</v>
      </c>
      <c r="V23">
        <f t="shared" si="8"/>
        <v>1.4</v>
      </c>
      <c r="Z23" s="4">
        <f t="shared" si="9"/>
        <v>1.5833333333333333</v>
      </c>
      <c r="AA23" s="1">
        <f t="shared" si="10"/>
        <v>95</v>
      </c>
      <c r="AB23">
        <v>229</v>
      </c>
      <c r="AD23">
        <f t="shared" si="11"/>
        <v>1.6</v>
      </c>
    </row>
    <row r="24" spans="1:30" x14ac:dyDescent="0.25">
      <c r="A24" s="1">
        <v>21</v>
      </c>
      <c r="B24" s="4">
        <f t="shared" si="0"/>
        <v>1.6666666666666667</v>
      </c>
      <c r="C24" s="1">
        <f t="shared" si="2"/>
        <v>100</v>
      </c>
      <c r="D24">
        <v>257</v>
      </c>
      <c r="F24">
        <f t="shared" si="3"/>
        <v>0.8</v>
      </c>
      <c r="J24" s="4">
        <f t="shared" si="1"/>
        <v>1.6666666666666667</v>
      </c>
      <c r="K24" s="1">
        <f t="shared" si="4"/>
        <v>100</v>
      </c>
      <c r="L24">
        <v>241</v>
      </c>
      <c r="N24">
        <f t="shared" si="5"/>
        <v>1.2</v>
      </c>
      <c r="R24" s="4">
        <f t="shared" si="6"/>
        <v>1.6666666666666667</v>
      </c>
      <c r="S24" s="1">
        <f t="shared" si="7"/>
        <v>100</v>
      </c>
      <c r="T24">
        <v>234</v>
      </c>
      <c r="V24">
        <f t="shared" si="8"/>
        <v>1.4</v>
      </c>
      <c r="Z24" s="4">
        <f t="shared" si="9"/>
        <v>1.6666666666666667</v>
      </c>
      <c r="AA24" s="1">
        <f t="shared" si="10"/>
        <v>100</v>
      </c>
      <c r="AB24">
        <v>236</v>
      </c>
      <c r="AD24">
        <f t="shared" si="11"/>
        <v>1.4</v>
      </c>
    </row>
    <row r="25" spans="1:30" x14ac:dyDescent="0.25">
      <c r="A25" s="1">
        <v>22</v>
      </c>
      <c r="B25" s="4">
        <f t="shared" si="0"/>
        <v>1.75</v>
      </c>
      <c r="C25" s="1">
        <f t="shared" si="2"/>
        <v>105</v>
      </c>
      <c r="D25">
        <v>263</v>
      </c>
      <c r="F25">
        <f t="shared" si="3"/>
        <v>1.2</v>
      </c>
      <c r="J25" s="4">
        <f t="shared" si="1"/>
        <v>1.75</v>
      </c>
      <c r="K25" s="1">
        <f t="shared" si="4"/>
        <v>105</v>
      </c>
      <c r="L25">
        <v>248</v>
      </c>
      <c r="N25">
        <f t="shared" si="5"/>
        <v>1.4</v>
      </c>
      <c r="R25" s="4">
        <f t="shared" si="6"/>
        <v>1.75</v>
      </c>
      <c r="S25" s="1">
        <f t="shared" si="7"/>
        <v>105</v>
      </c>
      <c r="T25">
        <v>240</v>
      </c>
      <c r="V25">
        <f t="shared" si="8"/>
        <v>1.2</v>
      </c>
      <c r="Z25" s="4">
        <f t="shared" si="9"/>
        <v>1.75</v>
      </c>
      <c r="AA25" s="1">
        <f t="shared" si="10"/>
        <v>105</v>
      </c>
      <c r="AB25">
        <v>244</v>
      </c>
      <c r="AD25">
        <f t="shared" si="11"/>
        <v>1.6</v>
      </c>
    </row>
    <row r="26" spans="1:30" x14ac:dyDescent="0.25">
      <c r="A26" s="1">
        <v>23</v>
      </c>
      <c r="B26" s="4">
        <f t="shared" si="0"/>
        <v>1.8333333333333333</v>
      </c>
      <c r="C26" s="1">
        <f t="shared" si="2"/>
        <v>110</v>
      </c>
      <c r="D26">
        <v>269</v>
      </c>
      <c r="F26">
        <f t="shared" si="3"/>
        <v>1.2</v>
      </c>
      <c r="J26" s="4">
        <f t="shared" si="1"/>
        <v>1.8333333333333333</v>
      </c>
      <c r="K26" s="1">
        <f t="shared" si="4"/>
        <v>110</v>
      </c>
      <c r="L26">
        <v>254</v>
      </c>
      <c r="N26">
        <f t="shared" si="5"/>
        <v>1.2</v>
      </c>
      <c r="R26" s="4">
        <f t="shared" si="6"/>
        <v>1.8333333333333333</v>
      </c>
      <c r="S26" s="1">
        <f t="shared" si="7"/>
        <v>110</v>
      </c>
      <c r="T26">
        <v>247</v>
      </c>
      <c r="V26">
        <f t="shared" si="8"/>
        <v>1.4</v>
      </c>
      <c r="Z26" s="4">
        <f t="shared" si="9"/>
        <v>1.8333333333333333</v>
      </c>
      <c r="AA26" s="1">
        <f t="shared" si="10"/>
        <v>110</v>
      </c>
      <c r="AB26">
        <v>251</v>
      </c>
      <c r="AD26">
        <f t="shared" si="11"/>
        <v>1.4</v>
      </c>
    </row>
    <row r="27" spans="1:30" x14ac:dyDescent="0.25">
      <c r="A27" s="1">
        <v>24</v>
      </c>
      <c r="B27" s="4">
        <f t="shared" si="0"/>
        <v>1.9166666666666667</v>
      </c>
      <c r="C27" s="1">
        <f t="shared" si="2"/>
        <v>115</v>
      </c>
      <c r="D27">
        <v>275</v>
      </c>
      <c r="F27">
        <f t="shared" si="3"/>
        <v>1.2</v>
      </c>
      <c r="J27" s="4">
        <f t="shared" si="1"/>
        <v>1.9166666666666667</v>
      </c>
      <c r="K27" s="1">
        <f t="shared" si="4"/>
        <v>115</v>
      </c>
      <c r="L27">
        <v>259</v>
      </c>
      <c r="N27">
        <f t="shared" si="5"/>
        <v>1</v>
      </c>
      <c r="R27" s="4">
        <f t="shared" si="6"/>
        <v>1.9166666666666667</v>
      </c>
      <c r="S27" s="1">
        <f t="shared" si="7"/>
        <v>115</v>
      </c>
      <c r="T27">
        <v>253</v>
      </c>
      <c r="V27">
        <f t="shared" si="8"/>
        <v>1.2</v>
      </c>
      <c r="Z27" s="4">
        <f t="shared" si="9"/>
        <v>1.9166666666666667</v>
      </c>
      <c r="AA27" s="1">
        <f t="shared" si="10"/>
        <v>115</v>
      </c>
      <c r="AB27">
        <v>256</v>
      </c>
      <c r="AD27">
        <f t="shared" si="11"/>
        <v>1</v>
      </c>
    </row>
    <row r="28" spans="1:30" x14ac:dyDescent="0.25">
      <c r="A28" s="1">
        <v>25</v>
      </c>
      <c r="B28" s="4">
        <f t="shared" si="0"/>
        <v>2</v>
      </c>
      <c r="C28" s="1">
        <f t="shared" si="2"/>
        <v>120</v>
      </c>
      <c r="D28">
        <v>279</v>
      </c>
      <c r="F28">
        <f t="shared" si="3"/>
        <v>0.8</v>
      </c>
      <c r="J28" s="4">
        <f t="shared" si="1"/>
        <v>2</v>
      </c>
      <c r="K28" s="1">
        <f t="shared" si="4"/>
        <v>120</v>
      </c>
      <c r="L28">
        <v>265</v>
      </c>
      <c r="N28">
        <f t="shared" si="5"/>
        <v>1.2</v>
      </c>
      <c r="R28" s="4">
        <f t="shared" si="6"/>
        <v>2</v>
      </c>
      <c r="S28" s="1">
        <f t="shared" si="7"/>
        <v>120</v>
      </c>
      <c r="T28">
        <v>258</v>
      </c>
      <c r="V28">
        <f t="shared" si="8"/>
        <v>1</v>
      </c>
      <c r="Z28" s="4">
        <f t="shared" si="9"/>
        <v>2</v>
      </c>
      <c r="AA28" s="1">
        <f t="shared" si="10"/>
        <v>120</v>
      </c>
      <c r="AB28">
        <v>263</v>
      </c>
      <c r="AD28">
        <f t="shared" si="11"/>
        <v>1.4</v>
      </c>
    </row>
    <row r="29" spans="1:30" x14ac:dyDescent="0.25">
      <c r="A29" s="1">
        <v>26</v>
      </c>
      <c r="B29" s="4">
        <f t="shared" si="0"/>
        <v>2.0833333333333335</v>
      </c>
      <c r="C29" s="1">
        <f t="shared" si="2"/>
        <v>125</v>
      </c>
      <c r="D29">
        <v>285</v>
      </c>
      <c r="F29">
        <f t="shared" si="3"/>
        <v>1.2</v>
      </c>
      <c r="J29" s="4">
        <f t="shared" si="1"/>
        <v>2.0833333333333335</v>
      </c>
      <c r="K29" s="1">
        <f t="shared" si="4"/>
        <v>125</v>
      </c>
      <c r="L29">
        <v>270</v>
      </c>
      <c r="N29">
        <f t="shared" si="5"/>
        <v>1</v>
      </c>
      <c r="R29" s="4">
        <f t="shared" si="6"/>
        <v>2.0833333333333335</v>
      </c>
      <c r="S29" s="1">
        <f t="shared" si="7"/>
        <v>125</v>
      </c>
      <c r="T29">
        <v>264</v>
      </c>
      <c r="V29">
        <f t="shared" si="8"/>
        <v>1.2</v>
      </c>
      <c r="Z29" s="4">
        <f t="shared" si="9"/>
        <v>2.0833333333333335</v>
      </c>
      <c r="AA29" s="1">
        <f t="shared" si="10"/>
        <v>125</v>
      </c>
      <c r="AB29">
        <v>269</v>
      </c>
      <c r="AD29">
        <f t="shared" si="11"/>
        <v>1.2</v>
      </c>
    </row>
    <row r="30" spans="1:30" x14ac:dyDescent="0.25">
      <c r="A30" s="1">
        <v>27</v>
      </c>
      <c r="B30" s="4">
        <f t="shared" si="0"/>
        <v>2.1666666666666665</v>
      </c>
      <c r="C30" s="1">
        <f t="shared" si="2"/>
        <v>130</v>
      </c>
      <c r="D30">
        <v>290</v>
      </c>
      <c r="F30">
        <f t="shared" si="3"/>
        <v>1</v>
      </c>
      <c r="J30" s="4">
        <f t="shared" si="1"/>
        <v>2.1666666666666665</v>
      </c>
      <c r="K30" s="1">
        <f t="shared" si="4"/>
        <v>130</v>
      </c>
      <c r="L30">
        <v>275</v>
      </c>
      <c r="N30">
        <f t="shared" si="5"/>
        <v>1</v>
      </c>
      <c r="R30" s="4">
        <f t="shared" si="6"/>
        <v>2.1666666666666665</v>
      </c>
      <c r="S30" s="1">
        <f t="shared" si="7"/>
        <v>130</v>
      </c>
      <c r="T30">
        <v>269</v>
      </c>
      <c r="V30">
        <f t="shared" si="8"/>
        <v>1</v>
      </c>
      <c r="Z30" s="4">
        <f t="shared" si="9"/>
        <v>2.1666666666666665</v>
      </c>
      <c r="AA30" s="1">
        <f t="shared" si="10"/>
        <v>130</v>
      </c>
      <c r="AB30">
        <v>275</v>
      </c>
      <c r="AD30">
        <f t="shared" si="11"/>
        <v>1.2</v>
      </c>
    </row>
    <row r="31" spans="1:30" x14ac:dyDescent="0.25">
      <c r="A31" s="1">
        <v>28</v>
      </c>
      <c r="B31" s="4">
        <f t="shared" si="0"/>
        <v>2.25</v>
      </c>
      <c r="C31" s="1">
        <f t="shared" si="2"/>
        <v>135</v>
      </c>
      <c r="D31">
        <v>294</v>
      </c>
      <c r="F31">
        <f t="shared" si="3"/>
        <v>0.8</v>
      </c>
      <c r="J31" s="4">
        <f t="shared" si="1"/>
        <v>2.25</v>
      </c>
      <c r="K31" s="1">
        <f t="shared" si="4"/>
        <v>135</v>
      </c>
      <c r="L31">
        <v>280</v>
      </c>
      <c r="N31">
        <f t="shared" si="5"/>
        <v>1</v>
      </c>
      <c r="R31" s="4">
        <f t="shared" si="6"/>
        <v>2.25</v>
      </c>
      <c r="S31" s="1">
        <f t="shared" si="7"/>
        <v>135</v>
      </c>
      <c r="T31">
        <v>273</v>
      </c>
      <c r="V31">
        <f t="shared" si="8"/>
        <v>0.8</v>
      </c>
      <c r="Z31" s="4">
        <f t="shared" si="9"/>
        <v>2.25</v>
      </c>
      <c r="AA31" s="1">
        <f t="shared" si="10"/>
        <v>135</v>
      </c>
      <c r="AB31">
        <v>281</v>
      </c>
      <c r="AD31">
        <f t="shared" si="11"/>
        <v>1.2</v>
      </c>
    </row>
    <row r="32" spans="1:30" x14ac:dyDescent="0.25">
      <c r="A32" s="1">
        <v>29</v>
      </c>
      <c r="B32" s="4">
        <f t="shared" si="0"/>
        <v>2.3333333333333335</v>
      </c>
      <c r="C32" s="1">
        <f t="shared" si="2"/>
        <v>140</v>
      </c>
      <c r="D32">
        <v>298</v>
      </c>
      <c r="F32">
        <f t="shared" si="3"/>
        <v>0.8</v>
      </c>
      <c r="J32" s="4">
        <f t="shared" si="1"/>
        <v>2.3333333333333335</v>
      </c>
      <c r="K32" s="1">
        <f t="shared" si="4"/>
        <v>140</v>
      </c>
      <c r="L32">
        <v>285</v>
      </c>
      <c r="N32">
        <f t="shared" si="5"/>
        <v>1</v>
      </c>
      <c r="R32" s="4">
        <f t="shared" si="6"/>
        <v>2.3333333333333335</v>
      </c>
      <c r="S32" s="1">
        <f t="shared" si="7"/>
        <v>140</v>
      </c>
      <c r="T32">
        <v>277</v>
      </c>
      <c r="V32">
        <f t="shared" si="8"/>
        <v>0.8</v>
      </c>
      <c r="Z32" s="4">
        <f t="shared" si="9"/>
        <v>2.3333333333333335</v>
      </c>
      <c r="AA32" s="1">
        <f t="shared" si="10"/>
        <v>140</v>
      </c>
      <c r="AB32">
        <v>285</v>
      </c>
      <c r="AD32">
        <f t="shared" si="11"/>
        <v>0.8</v>
      </c>
    </row>
    <row r="33" spans="1:30" x14ac:dyDescent="0.25">
      <c r="A33" s="1">
        <v>30</v>
      </c>
      <c r="B33" s="4">
        <f t="shared" si="0"/>
        <v>2.4166666666666665</v>
      </c>
      <c r="C33" s="1">
        <f t="shared" si="2"/>
        <v>145</v>
      </c>
      <c r="D33">
        <v>303</v>
      </c>
      <c r="F33">
        <f t="shared" si="3"/>
        <v>1</v>
      </c>
      <c r="J33" s="4">
        <f t="shared" si="1"/>
        <v>2.4166666666666665</v>
      </c>
      <c r="K33" s="1">
        <f t="shared" si="4"/>
        <v>145</v>
      </c>
      <c r="L33">
        <v>289</v>
      </c>
      <c r="N33">
        <f t="shared" si="5"/>
        <v>0.8</v>
      </c>
      <c r="R33" s="4">
        <f t="shared" si="6"/>
        <v>2.4166666666666665</v>
      </c>
      <c r="S33" s="1">
        <f t="shared" si="7"/>
        <v>145</v>
      </c>
      <c r="T33">
        <v>282</v>
      </c>
      <c r="V33">
        <f t="shared" si="8"/>
        <v>1</v>
      </c>
      <c r="Z33" s="4">
        <f t="shared" si="9"/>
        <v>2.4166666666666665</v>
      </c>
      <c r="AA33" s="1">
        <f t="shared" si="10"/>
        <v>145</v>
      </c>
      <c r="AB33">
        <v>290</v>
      </c>
      <c r="AD33">
        <f t="shared" si="11"/>
        <v>1</v>
      </c>
    </row>
    <row r="34" spans="1:30" x14ac:dyDescent="0.25">
      <c r="A34" s="1">
        <v>31</v>
      </c>
      <c r="B34" s="4">
        <f t="shared" si="0"/>
        <v>2.5</v>
      </c>
      <c r="C34" s="1">
        <f t="shared" si="2"/>
        <v>150</v>
      </c>
      <c r="D34">
        <v>306</v>
      </c>
      <c r="F34">
        <f t="shared" si="3"/>
        <v>0.6</v>
      </c>
      <c r="J34" s="4">
        <f t="shared" si="1"/>
        <v>2.5</v>
      </c>
      <c r="K34" s="1">
        <f t="shared" si="4"/>
        <v>150</v>
      </c>
      <c r="L34">
        <v>294</v>
      </c>
      <c r="N34">
        <f t="shared" si="5"/>
        <v>1</v>
      </c>
      <c r="R34" s="4">
        <f t="shared" si="6"/>
        <v>2.5</v>
      </c>
      <c r="S34" s="1">
        <f t="shared" si="7"/>
        <v>150</v>
      </c>
      <c r="T34">
        <v>287</v>
      </c>
      <c r="V34">
        <f t="shared" si="8"/>
        <v>1</v>
      </c>
      <c r="Z34" s="4">
        <f t="shared" si="9"/>
        <v>2.5</v>
      </c>
      <c r="AA34" s="1">
        <f t="shared" si="10"/>
        <v>150</v>
      </c>
      <c r="AB34">
        <v>296</v>
      </c>
      <c r="AD34">
        <f t="shared" si="11"/>
        <v>1.2</v>
      </c>
    </row>
    <row r="35" spans="1:30" x14ac:dyDescent="0.25">
      <c r="A35" s="1">
        <v>32</v>
      </c>
      <c r="B35" s="4">
        <f t="shared" si="0"/>
        <v>2.5833333333333335</v>
      </c>
      <c r="C35" s="1">
        <f t="shared" si="2"/>
        <v>155</v>
      </c>
      <c r="D35">
        <v>312</v>
      </c>
      <c r="F35">
        <f t="shared" si="3"/>
        <v>1.2</v>
      </c>
      <c r="J35" s="4">
        <f t="shared" si="1"/>
        <v>2.5833333333333335</v>
      </c>
      <c r="K35" s="1">
        <f t="shared" si="4"/>
        <v>155</v>
      </c>
      <c r="L35">
        <v>298</v>
      </c>
      <c r="N35">
        <f t="shared" si="5"/>
        <v>0.8</v>
      </c>
      <c r="R35" s="4">
        <f t="shared" si="6"/>
        <v>2.5833333333333335</v>
      </c>
      <c r="S35" s="1">
        <f t="shared" si="7"/>
        <v>155</v>
      </c>
      <c r="T35">
        <v>290</v>
      </c>
      <c r="V35">
        <f t="shared" si="8"/>
        <v>0.6</v>
      </c>
      <c r="Z35" s="4">
        <f t="shared" si="9"/>
        <v>2.5833333333333335</v>
      </c>
      <c r="AA35" s="1">
        <f t="shared" si="10"/>
        <v>155</v>
      </c>
      <c r="AB35">
        <v>300</v>
      </c>
      <c r="AD35">
        <f t="shared" si="11"/>
        <v>0.8</v>
      </c>
    </row>
    <row r="36" spans="1:30" x14ac:dyDescent="0.25">
      <c r="A36" s="1">
        <v>33</v>
      </c>
      <c r="B36" s="4">
        <f t="shared" si="0"/>
        <v>2.6666666666666665</v>
      </c>
      <c r="C36" s="1">
        <f t="shared" si="2"/>
        <v>160</v>
      </c>
      <c r="D36">
        <v>315</v>
      </c>
      <c r="F36">
        <f t="shared" si="3"/>
        <v>0.6</v>
      </c>
      <c r="J36" s="4">
        <f t="shared" si="1"/>
        <v>2.6666666666666665</v>
      </c>
      <c r="K36" s="1">
        <f t="shared" si="4"/>
        <v>160</v>
      </c>
      <c r="L36">
        <v>303</v>
      </c>
      <c r="N36">
        <f t="shared" si="5"/>
        <v>1</v>
      </c>
      <c r="R36" s="4">
        <f t="shared" si="6"/>
        <v>2.6666666666666665</v>
      </c>
      <c r="S36" s="1">
        <f t="shared" si="7"/>
        <v>160</v>
      </c>
      <c r="T36">
        <v>295</v>
      </c>
      <c r="V36">
        <f t="shared" si="8"/>
        <v>1</v>
      </c>
      <c r="Z36" s="4">
        <f t="shared" si="9"/>
        <v>2.6666666666666665</v>
      </c>
      <c r="AA36" s="1">
        <f t="shared" si="10"/>
        <v>160</v>
      </c>
      <c r="AB36">
        <v>304</v>
      </c>
      <c r="AD36">
        <f t="shared" si="11"/>
        <v>0.8</v>
      </c>
    </row>
    <row r="37" spans="1:30" x14ac:dyDescent="0.25">
      <c r="A37" s="1">
        <v>34</v>
      </c>
      <c r="B37" s="4">
        <f t="shared" si="0"/>
        <v>2.75</v>
      </c>
      <c r="C37" s="1">
        <f t="shared" si="2"/>
        <v>165</v>
      </c>
      <c r="D37">
        <v>319</v>
      </c>
      <c r="F37">
        <f t="shared" si="3"/>
        <v>0.8</v>
      </c>
      <c r="J37" s="4">
        <f t="shared" si="1"/>
        <v>2.75</v>
      </c>
      <c r="K37" s="1">
        <f t="shared" si="4"/>
        <v>165</v>
      </c>
      <c r="L37">
        <v>307</v>
      </c>
      <c r="N37">
        <f t="shared" si="5"/>
        <v>0.8</v>
      </c>
      <c r="R37" s="4">
        <f t="shared" si="6"/>
        <v>2.75</v>
      </c>
      <c r="S37" s="1">
        <f t="shared" si="7"/>
        <v>165</v>
      </c>
      <c r="T37">
        <v>299</v>
      </c>
      <c r="V37">
        <f t="shared" si="8"/>
        <v>0.8</v>
      </c>
      <c r="Z37" s="4">
        <f t="shared" si="9"/>
        <v>2.75</v>
      </c>
      <c r="AA37" s="1">
        <f t="shared" si="10"/>
        <v>165</v>
      </c>
      <c r="AB37">
        <v>309</v>
      </c>
      <c r="AD37">
        <f t="shared" si="11"/>
        <v>1</v>
      </c>
    </row>
    <row r="38" spans="1:30" x14ac:dyDescent="0.25">
      <c r="A38" s="1">
        <v>35</v>
      </c>
      <c r="B38" s="4">
        <f t="shared" si="0"/>
        <v>2.8333333333333335</v>
      </c>
      <c r="C38" s="1">
        <f t="shared" si="2"/>
        <v>170</v>
      </c>
      <c r="D38">
        <v>323</v>
      </c>
      <c r="F38">
        <f t="shared" si="3"/>
        <v>0.8</v>
      </c>
      <c r="J38" s="4">
        <f t="shared" si="1"/>
        <v>2.8333333333333335</v>
      </c>
      <c r="K38" s="1">
        <f t="shared" si="4"/>
        <v>170</v>
      </c>
      <c r="L38">
        <v>311</v>
      </c>
      <c r="N38">
        <f t="shared" si="5"/>
        <v>0.8</v>
      </c>
      <c r="R38" s="4">
        <f t="shared" si="6"/>
        <v>2.8333333333333335</v>
      </c>
      <c r="S38" s="1">
        <f t="shared" si="7"/>
        <v>170</v>
      </c>
      <c r="T38">
        <v>302</v>
      </c>
      <c r="V38">
        <f t="shared" si="8"/>
        <v>0.6</v>
      </c>
      <c r="Z38" s="4">
        <f t="shared" si="9"/>
        <v>2.8333333333333335</v>
      </c>
      <c r="AA38" s="1">
        <f t="shared" si="10"/>
        <v>170</v>
      </c>
      <c r="AB38">
        <v>312</v>
      </c>
      <c r="AD38">
        <f t="shared" si="11"/>
        <v>0.6</v>
      </c>
    </row>
    <row r="39" spans="1:30" x14ac:dyDescent="0.25">
      <c r="A39" s="1">
        <v>36</v>
      </c>
      <c r="B39" s="4">
        <f t="shared" si="0"/>
        <v>2.9166666666666665</v>
      </c>
      <c r="C39" s="1">
        <f t="shared" si="2"/>
        <v>175</v>
      </c>
      <c r="D39">
        <v>327</v>
      </c>
      <c r="F39">
        <f t="shared" si="3"/>
        <v>0.8</v>
      </c>
      <c r="J39" s="4">
        <f t="shared" si="1"/>
        <v>2.9166666666666665</v>
      </c>
      <c r="K39" s="1">
        <f t="shared" si="4"/>
        <v>175</v>
      </c>
      <c r="L39">
        <v>316</v>
      </c>
      <c r="N39">
        <f t="shared" si="5"/>
        <v>1</v>
      </c>
      <c r="R39" s="4">
        <f t="shared" si="6"/>
        <v>2.9166666666666665</v>
      </c>
      <c r="S39" s="1">
        <f t="shared" si="7"/>
        <v>175</v>
      </c>
      <c r="T39">
        <v>307</v>
      </c>
      <c r="V39">
        <f t="shared" si="8"/>
        <v>1</v>
      </c>
      <c r="Z39" s="4">
        <f t="shared" si="9"/>
        <v>2.9166666666666665</v>
      </c>
      <c r="AA39" s="1">
        <f t="shared" si="10"/>
        <v>175</v>
      </c>
      <c r="AB39">
        <v>316</v>
      </c>
      <c r="AD39">
        <f t="shared" si="11"/>
        <v>0.8</v>
      </c>
    </row>
    <row r="40" spans="1:30" x14ac:dyDescent="0.25">
      <c r="A40" s="1">
        <v>37</v>
      </c>
      <c r="B40" s="4">
        <f t="shared" si="0"/>
        <v>3</v>
      </c>
      <c r="C40" s="1">
        <f t="shared" si="2"/>
        <v>180</v>
      </c>
      <c r="D40">
        <v>330</v>
      </c>
      <c r="F40">
        <f t="shared" si="3"/>
        <v>0.6</v>
      </c>
      <c r="J40" s="4">
        <f t="shared" si="1"/>
        <v>3</v>
      </c>
      <c r="K40" s="1">
        <f t="shared" si="4"/>
        <v>180</v>
      </c>
      <c r="L40">
        <v>320</v>
      </c>
      <c r="N40">
        <f t="shared" si="5"/>
        <v>0.8</v>
      </c>
      <c r="R40" s="4">
        <f t="shared" si="6"/>
        <v>3</v>
      </c>
      <c r="S40" s="1">
        <f t="shared" si="7"/>
        <v>180</v>
      </c>
      <c r="T40">
        <v>309</v>
      </c>
      <c r="V40">
        <f t="shared" si="8"/>
        <v>0.4</v>
      </c>
      <c r="Z40" s="4">
        <f t="shared" si="9"/>
        <v>3</v>
      </c>
      <c r="AA40" s="1">
        <f t="shared" si="10"/>
        <v>180</v>
      </c>
      <c r="AB40">
        <v>320</v>
      </c>
      <c r="AD40">
        <f t="shared" si="11"/>
        <v>0.8</v>
      </c>
    </row>
    <row r="41" spans="1:30" x14ac:dyDescent="0.25">
      <c r="A41" s="1">
        <v>38</v>
      </c>
      <c r="B41" s="4">
        <f t="shared" si="0"/>
        <v>3.0833333333333335</v>
      </c>
      <c r="C41" s="1">
        <f t="shared" si="2"/>
        <v>185</v>
      </c>
      <c r="D41">
        <v>334</v>
      </c>
      <c r="F41">
        <f t="shared" si="3"/>
        <v>0.8</v>
      </c>
      <c r="J41" s="4">
        <f t="shared" si="1"/>
        <v>3.0833333333333335</v>
      </c>
      <c r="K41" s="1">
        <f t="shared" si="4"/>
        <v>185</v>
      </c>
      <c r="L41">
        <v>324</v>
      </c>
      <c r="N41">
        <f t="shared" si="5"/>
        <v>0.8</v>
      </c>
      <c r="R41" s="4">
        <f t="shared" si="6"/>
        <v>3.0833333333333335</v>
      </c>
      <c r="S41" s="1">
        <f t="shared" si="7"/>
        <v>185</v>
      </c>
      <c r="T41">
        <v>312</v>
      </c>
      <c r="V41">
        <f t="shared" si="8"/>
        <v>0.6</v>
      </c>
      <c r="Z41" s="4">
        <f t="shared" si="9"/>
        <v>3.0833333333333335</v>
      </c>
      <c r="AA41" s="1">
        <f t="shared" si="10"/>
        <v>185</v>
      </c>
      <c r="AB41">
        <v>324</v>
      </c>
      <c r="AD41">
        <f t="shared" si="11"/>
        <v>0.8</v>
      </c>
    </row>
    <row r="42" spans="1:30" x14ac:dyDescent="0.25">
      <c r="A42" s="1">
        <v>39</v>
      </c>
      <c r="B42" s="4">
        <f t="shared" si="0"/>
        <v>3.1666666666666665</v>
      </c>
      <c r="C42" s="1">
        <f t="shared" si="2"/>
        <v>190</v>
      </c>
      <c r="D42">
        <v>337</v>
      </c>
      <c r="F42">
        <f t="shared" si="3"/>
        <v>0.6</v>
      </c>
      <c r="J42" s="4">
        <f t="shared" si="1"/>
        <v>3.1666666666666665</v>
      </c>
      <c r="K42" s="1">
        <f t="shared" si="4"/>
        <v>190</v>
      </c>
      <c r="L42">
        <v>327</v>
      </c>
      <c r="N42">
        <f t="shared" si="5"/>
        <v>0.6</v>
      </c>
      <c r="R42" s="4">
        <f t="shared" si="6"/>
        <v>3.1666666666666665</v>
      </c>
      <c r="S42" s="1">
        <f t="shared" si="7"/>
        <v>190</v>
      </c>
      <c r="T42">
        <v>317</v>
      </c>
      <c r="V42">
        <f t="shared" si="8"/>
        <v>1</v>
      </c>
      <c r="Z42" s="4">
        <f t="shared" si="9"/>
        <v>3.1666666666666665</v>
      </c>
      <c r="AA42" s="1">
        <f t="shared" si="10"/>
        <v>190</v>
      </c>
      <c r="AB42">
        <v>328</v>
      </c>
      <c r="AD42">
        <f t="shared" si="11"/>
        <v>0.8</v>
      </c>
    </row>
    <row r="43" spans="1:30" x14ac:dyDescent="0.25">
      <c r="A43" s="1">
        <v>40</v>
      </c>
      <c r="B43" s="4">
        <f t="shared" si="0"/>
        <v>3.25</v>
      </c>
      <c r="C43" s="1">
        <f t="shared" si="2"/>
        <v>195</v>
      </c>
      <c r="D43">
        <v>343</v>
      </c>
      <c r="F43">
        <f t="shared" si="3"/>
        <v>1.2</v>
      </c>
      <c r="J43" s="4">
        <f t="shared" si="1"/>
        <v>3.25</v>
      </c>
      <c r="K43" s="1">
        <f t="shared" si="4"/>
        <v>195</v>
      </c>
      <c r="L43">
        <v>329</v>
      </c>
      <c r="N43">
        <f t="shared" si="5"/>
        <v>0.4</v>
      </c>
      <c r="R43" s="4">
        <f t="shared" si="6"/>
        <v>3.25</v>
      </c>
      <c r="S43" s="1">
        <f t="shared" si="7"/>
        <v>195</v>
      </c>
      <c r="T43">
        <v>321</v>
      </c>
      <c r="V43">
        <f t="shared" si="8"/>
        <v>0.8</v>
      </c>
      <c r="Z43" s="4">
        <f t="shared" si="9"/>
        <v>3.25</v>
      </c>
      <c r="AA43" s="1">
        <f t="shared" si="10"/>
        <v>195</v>
      </c>
      <c r="AB43">
        <v>333</v>
      </c>
      <c r="AD43">
        <f t="shared" si="11"/>
        <v>1</v>
      </c>
    </row>
    <row r="44" spans="1:30" x14ac:dyDescent="0.25">
      <c r="A44" s="1">
        <v>41</v>
      </c>
      <c r="B44" s="4">
        <f t="shared" si="0"/>
        <v>3.3333333333333335</v>
      </c>
      <c r="C44" s="1">
        <f t="shared" si="2"/>
        <v>200</v>
      </c>
      <c r="D44">
        <v>346</v>
      </c>
      <c r="F44">
        <f t="shared" si="3"/>
        <v>0.6</v>
      </c>
      <c r="J44" s="4">
        <f t="shared" si="1"/>
        <v>3.3333333333333335</v>
      </c>
      <c r="K44" s="1">
        <f t="shared" si="4"/>
        <v>200</v>
      </c>
      <c r="L44">
        <v>333</v>
      </c>
      <c r="N44">
        <f t="shared" si="5"/>
        <v>0.8</v>
      </c>
      <c r="R44" s="4">
        <f t="shared" si="6"/>
        <v>3.3333333333333335</v>
      </c>
      <c r="S44" s="1">
        <f t="shared" si="7"/>
        <v>200</v>
      </c>
      <c r="T44">
        <v>324</v>
      </c>
      <c r="V44">
        <f t="shared" si="8"/>
        <v>0.6</v>
      </c>
      <c r="Z44" s="4">
        <f t="shared" si="9"/>
        <v>3.3333333333333335</v>
      </c>
      <c r="AA44" s="1">
        <f t="shared" si="10"/>
        <v>200</v>
      </c>
      <c r="AB44">
        <v>335</v>
      </c>
      <c r="AD44">
        <f t="shared" si="11"/>
        <v>0.4</v>
      </c>
    </row>
    <row r="45" spans="1:30" x14ac:dyDescent="0.25">
      <c r="A45" s="1">
        <v>42</v>
      </c>
      <c r="B45" s="4">
        <f t="shared" si="0"/>
        <v>3.4166666666666665</v>
      </c>
      <c r="C45" s="1">
        <f t="shared" si="2"/>
        <v>205</v>
      </c>
      <c r="D45">
        <v>349</v>
      </c>
      <c r="F45">
        <f t="shared" si="3"/>
        <v>0.6</v>
      </c>
      <c r="J45" s="4">
        <f t="shared" si="1"/>
        <v>3.4166666666666665</v>
      </c>
      <c r="K45" s="1">
        <f t="shared" si="4"/>
        <v>205</v>
      </c>
      <c r="L45">
        <v>338</v>
      </c>
      <c r="N45">
        <f t="shared" si="5"/>
        <v>1</v>
      </c>
      <c r="R45" s="4">
        <f t="shared" si="6"/>
        <v>3.4166666666666665</v>
      </c>
      <c r="S45" s="1">
        <f t="shared" si="7"/>
        <v>205</v>
      </c>
      <c r="T45">
        <v>327</v>
      </c>
      <c r="V45">
        <f t="shared" si="8"/>
        <v>0.6</v>
      </c>
      <c r="Z45" s="4">
        <f t="shared" si="9"/>
        <v>3.4166666666666665</v>
      </c>
      <c r="AA45" s="1">
        <f t="shared" si="10"/>
        <v>205</v>
      </c>
      <c r="AB45">
        <v>338</v>
      </c>
      <c r="AD45">
        <f t="shared" si="11"/>
        <v>0.6</v>
      </c>
    </row>
    <row r="46" spans="1:30" x14ac:dyDescent="0.25">
      <c r="A46" s="1">
        <v>43</v>
      </c>
      <c r="B46" s="4">
        <f t="shared" si="0"/>
        <v>3.5</v>
      </c>
      <c r="C46" s="1">
        <f t="shared" si="2"/>
        <v>210</v>
      </c>
      <c r="D46">
        <v>351</v>
      </c>
      <c r="F46">
        <f t="shared" si="3"/>
        <v>0.4</v>
      </c>
      <c r="J46" s="4">
        <f t="shared" si="1"/>
        <v>3.5</v>
      </c>
      <c r="K46" s="1">
        <f t="shared" si="4"/>
        <v>210</v>
      </c>
      <c r="L46">
        <v>340</v>
      </c>
      <c r="N46">
        <f t="shared" si="5"/>
        <v>0.4</v>
      </c>
      <c r="R46" s="4">
        <f t="shared" si="6"/>
        <v>3.5</v>
      </c>
      <c r="S46" s="1">
        <f t="shared" si="7"/>
        <v>210</v>
      </c>
      <c r="T46">
        <v>331</v>
      </c>
      <c r="V46">
        <f t="shared" si="8"/>
        <v>0.8</v>
      </c>
      <c r="Z46" s="4">
        <f t="shared" si="9"/>
        <v>3.5</v>
      </c>
      <c r="AA46" s="1">
        <f t="shared" si="10"/>
        <v>210</v>
      </c>
      <c r="AB46">
        <v>344</v>
      </c>
      <c r="AD46">
        <f t="shared" si="11"/>
        <v>1.2</v>
      </c>
    </row>
    <row r="47" spans="1:30" x14ac:dyDescent="0.25">
      <c r="A47" s="1">
        <v>44</v>
      </c>
      <c r="B47" s="4">
        <f t="shared" si="0"/>
        <v>3.5833333333333335</v>
      </c>
      <c r="C47" s="1">
        <f t="shared" si="2"/>
        <v>215</v>
      </c>
      <c r="D47">
        <v>356</v>
      </c>
      <c r="F47">
        <f t="shared" si="3"/>
        <v>1</v>
      </c>
      <c r="J47" s="4">
        <f t="shared" si="1"/>
        <v>3.5833333333333335</v>
      </c>
      <c r="K47" s="1">
        <f t="shared" si="4"/>
        <v>215</v>
      </c>
      <c r="L47">
        <v>345</v>
      </c>
      <c r="N47">
        <f t="shared" si="5"/>
        <v>1</v>
      </c>
      <c r="R47" s="4">
        <f t="shared" si="6"/>
        <v>3.5833333333333335</v>
      </c>
      <c r="S47" s="1">
        <f t="shared" si="7"/>
        <v>215</v>
      </c>
      <c r="T47">
        <v>334</v>
      </c>
      <c r="V47">
        <f t="shared" si="8"/>
        <v>0.6</v>
      </c>
      <c r="Z47" s="4">
        <f t="shared" si="9"/>
        <v>3.5833333333333335</v>
      </c>
      <c r="AA47" s="1">
        <f t="shared" si="10"/>
        <v>215</v>
      </c>
      <c r="AB47">
        <v>346</v>
      </c>
      <c r="AD47">
        <f t="shared" si="11"/>
        <v>0.4</v>
      </c>
    </row>
    <row r="48" spans="1:30" x14ac:dyDescent="0.25">
      <c r="A48" s="1">
        <v>45</v>
      </c>
      <c r="B48" s="4">
        <f t="shared" si="0"/>
        <v>3.6666666666666665</v>
      </c>
      <c r="C48" s="1">
        <f t="shared" si="2"/>
        <v>220</v>
      </c>
      <c r="D48">
        <v>359</v>
      </c>
      <c r="F48">
        <f t="shared" si="3"/>
        <v>0.6</v>
      </c>
      <c r="J48" s="4">
        <f t="shared" si="1"/>
        <v>3.6666666666666665</v>
      </c>
      <c r="K48" s="1">
        <f t="shared" si="4"/>
        <v>220</v>
      </c>
      <c r="L48">
        <v>348</v>
      </c>
      <c r="N48">
        <f t="shared" si="5"/>
        <v>0.6</v>
      </c>
      <c r="R48" s="4">
        <f t="shared" si="6"/>
        <v>3.6666666666666665</v>
      </c>
      <c r="S48" s="1">
        <f t="shared" si="7"/>
        <v>220</v>
      </c>
      <c r="T48">
        <v>336</v>
      </c>
      <c r="V48">
        <f t="shared" si="8"/>
        <v>0.4</v>
      </c>
      <c r="Z48" s="4">
        <f t="shared" si="9"/>
        <v>3.6666666666666665</v>
      </c>
      <c r="AA48" s="1">
        <f t="shared" si="10"/>
        <v>220</v>
      </c>
      <c r="AB48">
        <v>350</v>
      </c>
      <c r="AD48">
        <f t="shared" si="11"/>
        <v>0.8</v>
      </c>
    </row>
    <row r="49" spans="1:30" x14ac:dyDescent="0.25">
      <c r="A49" s="1">
        <v>46</v>
      </c>
      <c r="B49" s="4">
        <f t="shared" si="0"/>
        <v>3.75</v>
      </c>
      <c r="C49" s="1">
        <f t="shared" si="2"/>
        <v>225</v>
      </c>
      <c r="D49">
        <v>361</v>
      </c>
      <c r="F49">
        <f t="shared" si="3"/>
        <v>0.4</v>
      </c>
      <c r="J49" s="4">
        <f t="shared" si="1"/>
        <v>3.75</v>
      </c>
      <c r="K49" s="1">
        <f t="shared" si="4"/>
        <v>225</v>
      </c>
      <c r="L49">
        <v>354</v>
      </c>
      <c r="N49">
        <f t="shared" si="5"/>
        <v>1.2</v>
      </c>
      <c r="R49" s="4">
        <f t="shared" si="6"/>
        <v>3.75</v>
      </c>
      <c r="S49" s="1">
        <f t="shared" si="7"/>
        <v>225</v>
      </c>
      <c r="T49">
        <v>341</v>
      </c>
      <c r="V49">
        <f t="shared" si="8"/>
        <v>1</v>
      </c>
      <c r="Z49" s="4">
        <f t="shared" si="9"/>
        <v>3.75</v>
      </c>
      <c r="AA49" s="1">
        <f t="shared" si="10"/>
        <v>225</v>
      </c>
      <c r="AB49">
        <v>354</v>
      </c>
      <c r="AD49">
        <f t="shared" si="11"/>
        <v>0.8</v>
      </c>
    </row>
    <row r="50" spans="1:30" x14ac:dyDescent="0.25">
      <c r="A50" s="1">
        <v>47</v>
      </c>
      <c r="B50" s="4">
        <f t="shared" si="0"/>
        <v>3.8333333333333335</v>
      </c>
      <c r="C50" s="1">
        <f t="shared" si="2"/>
        <v>230</v>
      </c>
      <c r="D50">
        <v>364</v>
      </c>
      <c r="F50">
        <f t="shared" si="3"/>
        <v>0.6</v>
      </c>
      <c r="J50" s="4">
        <f t="shared" si="1"/>
        <v>3.8333333333333335</v>
      </c>
      <c r="K50" s="1">
        <f t="shared" si="4"/>
        <v>230</v>
      </c>
      <c r="L50">
        <v>356</v>
      </c>
      <c r="N50">
        <f t="shared" si="5"/>
        <v>0.4</v>
      </c>
      <c r="R50" s="4">
        <f t="shared" si="6"/>
        <v>3.8333333333333335</v>
      </c>
      <c r="S50" s="1">
        <f t="shared" si="7"/>
        <v>230</v>
      </c>
      <c r="T50">
        <v>344</v>
      </c>
      <c r="V50">
        <f t="shared" si="8"/>
        <v>0.6</v>
      </c>
      <c r="Z50" s="4">
        <f t="shared" si="9"/>
        <v>3.8333333333333335</v>
      </c>
      <c r="AA50" s="1">
        <f t="shared" si="10"/>
        <v>230</v>
      </c>
      <c r="AB50">
        <v>356</v>
      </c>
      <c r="AD50">
        <f t="shared" si="11"/>
        <v>0.4</v>
      </c>
    </row>
    <row r="51" spans="1:30" x14ac:dyDescent="0.25">
      <c r="A51" s="1">
        <v>48</v>
      </c>
      <c r="B51" s="4">
        <f t="shared" si="0"/>
        <v>3.9166666666666665</v>
      </c>
      <c r="C51" s="1">
        <f t="shared" si="2"/>
        <v>235</v>
      </c>
      <c r="D51">
        <v>368</v>
      </c>
      <c r="F51">
        <f t="shared" si="3"/>
        <v>0.8</v>
      </c>
      <c r="J51" s="4">
        <f t="shared" si="1"/>
        <v>3.9166666666666665</v>
      </c>
      <c r="K51" s="1">
        <f t="shared" si="4"/>
        <v>235</v>
      </c>
      <c r="L51">
        <v>358</v>
      </c>
      <c r="N51">
        <f t="shared" si="5"/>
        <v>0.4</v>
      </c>
      <c r="R51" s="4">
        <f t="shared" si="6"/>
        <v>3.9166666666666665</v>
      </c>
      <c r="S51" s="1">
        <f t="shared" si="7"/>
        <v>235</v>
      </c>
      <c r="T51">
        <v>347</v>
      </c>
      <c r="V51">
        <f t="shared" si="8"/>
        <v>0.6</v>
      </c>
      <c r="Z51" s="4">
        <f t="shared" si="9"/>
        <v>3.9166666666666665</v>
      </c>
      <c r="AA51" s="1">
        <f t="shared" si="10"/>
        <v>235</v>
      </c>
      <c r="AB51">
        <v>358</v>
      </c>
      <c r="AD51">
        <f t="shared" si="11"/>
        <v>0.4</v>
      </c>
    </row>
    <row r="52" spans="1:30" x14ac:dyDescent="0.25">
      <c r="A52" s="1">
        <v>49</v>
      </c>
      <c r="B52" s="4">
        <f t="shared" si="0"/>
        <v>4</v>
      </c>
      <c r="C52" s="1">
        <f t="shared" si="2"/>
        <v>240</v>
      </c>
      <c r="D52">
        <v>370</v>
      </c>
      <c r="F52">
        <f t="shared" si="3"/>
        <v>0.4</v>
      </c>
      <c r="J52" s="4">
        <f t="shared" si="1"/>
        <v>4</v>
      </c>
      <c r="K52" s="1">
        <f t="shared" si="4"/>
        <v>240</v>
      </c>
      <c r="L52">
        <v>361</v>
      </c>
      <c r="N52">
        <f t="shared" si="5"/>
        <v>0.6</v>
      </c>
      <c r="R52" s="4">
        <f t="shared" si="6"/>
        <v>4</v>
      </c>
      <c r="S52" s="1">
        <f t="shared" si="7"/>
        <v>240</v>
      </c>
      <c r="T52">
        <v>353</v>
      </c>
      <c r="V52">
        <f t="shared" si="8"/>
        <v>1.2</v>
      </c>
      <c r="Z52" s="4">
        <f t="shared" si="9"/>
        <v>4</v>
      </c>
      <c r="AA52" s="1">
        <f t="shared" si="10"/>
        <v>240</v>
      </c>
      <c r="AB52">
        <v>364</v>
      </c>
      <c r="AD52">
        <f t="shared" si="11"/>
        <v>1.2</v>
      </c>
    </row>
    <row r="53" spans="1:30" x14ac:dyDescent="0.25">
      <c r="A53" s="1">
        <v>50</v>
      </c>
      <c r="B53" s="4">
        <f t="shared" si="0"/>
        <v>4.083333333333333</v>
      </c>
      <c r="C53" s="1">
        <f t="shared" si="2"/>
        <v>245</v>
      </c>
      <c r="D53">
        <v>372</v>
      </c>
      <c r="F53">
        <f t="shared" si="3"/>
        <v>0.4</v>
      </c>
      <c r="J53" s="4">
        <f t="shared" si="1"/>
        <v>4.083333333333333</v>
      </c>
      <c r="K53" s="1">
        <f t="shared" si="4"/>
        <v>245</v>
      </c>
      <c r="L53">
        <v>364</v>
      </c>
      <c r="N53">
        <f t="shared" si="5"/>
        <v>0.6</v>
      </c>
      <c r="R53" s="4">
        <f t="shared" si="6"/>
        <v>4.083333333333333</v>
      </c>
      <c r="S53" s="1">
        <f t="shared" si="7"/>
        <v>245</v>
      </c>
      <c r="T53">
        <v>355</v>
      </c>
      <c r="V53">
        <f t="shared" si="8"/>
        <v>0.4</v>
      </c>
      <c r="Z53" s="4">
        <f t="shared" si="9"/>
        <v>4.083333333333333</v>
      </c>
      <c r="AA53" s="1">
        <f t="shared" si="10"/>
        <v>245</v>
      </c>
      <c r="AB53">
        <v>366</v>
      </c>
      <c r="AD53">
        <f t="shared" si="11"/>
        <v>0.4</v>
      </c>
    </row>
    <row r="54" spans="1:30" x14ac:dyDescent="0.25">
      <c r="A54" s="1">
        <v>51</v>
      </c>
      <c r="B54" s="4">
        <f t="shared" si="0"/>
        <v>4.166666666666667</v>
      </c>
      <c r="C54" s="1">
        <f t="shared" si="2"/>
        <v>250</v>
      </c>
      <c r="D54">
        <v>375</v>
      </c>
      <c r="F54">
        <f t="shared" si="3"/>
        <v>0.6</v>
      </c>
      <c r="J54" s="4">
        <f t="shared" si="1"/>
        <v>4.166666666666667</v>
      </c>
      <c r="K54" s="1">
        <f t="shared" si="4"/>
        <v>250</v>
      </c>
      <c r="L54">
        <v>367</v>
      </c>
      <c r="N54">
        <f t="shared" si="5"/>
        <v>0.6</v>
      </c>
      <c r="R54" s="4">
        <f t="shared" si="6"/>
        <v>4.166666666666667</v>
      </c>
      <c r="S54" s="1">
        <f t="shared" si="7"/>
        <v>250</v>
      </c>
      <c r="T54">
        <v>358</v>
      </c>
      <c r="V54">
        <f t="shared" si="8"/>
        <v>0.6</v>
      </c>
      <c r="Z54" s="4">
        <f t="shared" si="9"/>
        <v>4.166666666666667</v>
      </c>
      <c r="AA54" s="1">
        <f t="shared" si="10"/>
        <v>250</v>
      </c>
      <c r="AB54">
        <v>370</v>
      </c>
      <c r="AD54">
        <f t="shared" si="11"/>
        <v>0.8</v>
      </c>
    </row>
    <row r="55" spans="1:30" x14ac:dyDescent="0.25">
      <c r="A55" s="1">
        <v>52</v>
      </c>
      <c r="B55" s="4">
        <f t="shared" si="0"/>
        <v>4.25</v>
      </c>
      <c r="C55" s="1">
        <f t="shared" si="2"/>
        <v>255</v>
      </c>
      <c r="D55">
        <v>379</v>
      </c>
      <c r="F55">
        <f t="shared" si="3"/>
        <v>0.8</v>
      </c>
      <c r="J55" s="4">
        <f t="shared" si="1"/>
        <v>4.25</v>
      </c>
      <c r="K55" s="1">
        <f t="shared" si="4"/>
        <v>255</v>
      </c>
      <c r="L55">
        <v>370</v>
      </c>
      <c r="N55">
        <f t="shared" si="5"/>
        <v>0.6</v>
      </c>
      <c r="R55" s="4">
        <f t="shared" si="6"/>
        <v>4.25</v>
      </c>
      <c r="S55" s="1">
        <f t="shared" si="7"/>
        <v>255</v>
      </c>
      <c r="T55">
        <v>360</v>
      </c>
      <c r="V55">
        <f t="shared" si="8"/>
        <v>0.4</v>
      </c>
      <c r="Z55" s="4">
        <f t="shared" si="9"/>
        <v>4.25</v>
      </c>
      <c r="AA55" s="1">
        <f t="shared" si="10"/>
        <v>255</v>
      </c>
      <c r="AB55">
        <v>373</v>
      </c>
      <c r="AD55">
        <f t="shared" si="11"/>
        <v>0.6</v>
      </c>
    </row>
    <row r="56" spans="1:30" x14ac:dyDescent="0.25">
      <c r="A56" s="1">
        <v>53</v>
      </c>
      <c r="B56" s="4">
        <f t="shared" si="0"/>
        <v>4.333333333333333</v>
      </c>
      <c r="C56" s="1">
        <f t="shared" si="2"/>
        <v>260</v>
      </c>
      <c r="D56">
        <v>381</v>
      </c>
      <c r="F56">
        <f t="shared" si="3"/>
        <v>0.4</v>
      </c>
      <c r="J56" s="4">
        <f t="shared" si="1"/>
        <v>4.333333333333333</v>
      </c>
      <c r="K56" s="1">
        <f t="shared" si="4"/>
        <v>260</v>
      </c>
      <c r="L56">
        <v>373</v>
      </c>
      <c r="N56">
        <f t="shared" si="5"/>
        <v>0.6</v>
      </c>
      <c r="R56" s="4">
        <f t="shared" si="6"/>
        <v>4.333333333333333</v>
      </c>
      <c r="S56" s="1">
        <f t="shared" si="7"/>
        <v>260</v>
      </c>
      <c r="T56">
        <v>364</v>
      </c>
      <c r="V56">
        <f t="shared" si="8"/>
        <v>0.8</v>
      </c>
      <c r="Z56" s="4">
        <f t="shared" si="9"/>
        <v>4.333333333333333</v>
      </c>
      <c r="AA56" s="1">
        <f t="shared" si="10"/>
        <v>260</v>
      </c>
      <c r="AB56">
        <v>376</v>
      </c>
      <c r="AD56">
        <f t="shared" si="11"/>
        <v>0.6</v>
      </c>
    </row>
    <row r="57" spans="1:30" x14ac:dyDescent="0.25">
      <c r="A57" s="1">
        <v>54</v>
      </c>
      <c r="B57" s="4">
        <f t="shared" si="0"/>
        <v>4.416666666666667</v>
      </c>
      <c r="C57" s="1">
        <f t="shared" si="2"/>
        <v>265</v>
      </c>
      <c r="D57">
        <v>384</v>
      </c>
      <c r="F57">
        <f t="shared" si="3"/>
        <v>0.6</v>
      </c>
      <c r="J57" s="4">
        <f t="shared" si="1"/>
        <v>4.416666666666667</v>
      </c>
      <c r="K57" s="1">
        <f t="shared" si="4"/>
        <v>265</v>
      </c>
      <c r="L57">
        <v>376</v>
      </c>
      <c r="N57">
        <f t="shared" si="5"/>
        <v>0.6</v>
      </c>
      <c r="R57" s="4">
        <f t="shared" si="6"/>
        <v>4.416666666666667</v>
      </c>
      <c r="S57" s="1">
        <f t="shared" si="7"/>
        <v>265</v>
      </c>
      <c r="T57">
        <v>367</v>
      </c>
      <c r="V57">
        <f t="shared" si="8"/>
        <v>0.6</v>
      </c>
      <c r="Z57" s="4">
        <f t="shared" si="9"/>
        <v>4.416666666666667</v>
      </c>
      <c r="AA57" s="1">
        <f t="shared" si="10"/>
        <v>265</v>
      </c>
      <c r="AB57">
        <v>378</v>
      </c>
      <c r="AD57">
        <f t="shared" si="11"/>
        <v>0.4</v>
      </c>
    </row>
    <row r="58" spans="1:30" x14ac:dyDescent="0.25">
      <c r="A58" s="1">
        <v>55</v>
      </c>
      <c r="B58" s="4">
        <f t="shared" si="0"/>
        <v>4.5</v>
      </c>
      <c r="C58" s="1">
        <f t="shared" si="2"/>
        <v>270</v>
      </c>
      <c r="D58">
        <v>387</v>
      </c>
      <c r="F58">
        <f t="shared" si="3"/>
        <v>0.6</v>
      </c>
      <c r="J58" s="4">
        <f t="shared" si="1"/>
        <v>4.5</v>
      </c>
      <c r="K58" s="1">
        <f t="shared" si="4"/>
        <v>270</v>
      </c>
      <c r="L58">
        <v>379</v>
      </c>
      <c r="N58">
        <f t="shared" si="5"/>
        <v>0.6</v>
      </c>
      <c r="R58" s="4">
        <f t="shared" si="6"/>
        <v>4.5</v>
      </c>
      <c r="S58" s="1">
        <f t="shared" si="7"/>
        <v>270</v>
      </c>
      <c r="T58">
        <v>369</v>
      </c>
      <c r="V58">
        <f t="shared" si="8"/>
        <v>0.4</v>
      </c>
      <c r="Z58" s="4">
        <f t="shared" si="9"/>
        <v>4.5</v>
      </c>
      <c r="AA58" s="1">
        <f t="shared" si="10"/>
        <v>270</v>
      </c>
      <c r="AB58">
        <v>381</v>
      </c>
      <c r="AD58">
        <f t="shared" si="11"/>
        <v>0.6</v>
      </c>
    </row>
    <row r="59" spans="1:30" x14ac:dyDescent="0.25">
      <c r="A59" s="1">
        <v>56</v>
      </c>
      <c r="B59" s="4">
        <f t="shared" si="0"/>
        <v>4.583333333333333</v>
      </c>
      <c r="C59" s="1">
        <f t="shared" si="2"/>
        <v>275</v>
      </c>
      <c r="D59">
        <v>390</v>
      </c>
      <c r="F59">
        <f t="shared" si="3"/>
        <v>0.6</v>
      </c>
      <c r="J59" s="4">
        <f t="shared" si="1"/>
        <v>4.583333333333333</v>
      </c>
      <c r="K59" s="1">
        <f t="shared" si="4"/>
        <v>275</v>
      </c>
      <c r="L59">
        <v>382</v>
      </c>
      <c r="N59">
        <f t="shared" si="5"/>
        <v>0.6</v>
      </c>
      <c r="R59" s="4">
        <f t="shared" si="6"/>
        <v>4.583333333333333</v>
      </c>
      <c r="S59" s="1">
        <f t="shared" si="7"/>
        <v>275</v>
      </c>
      <c r="T59">
        <v>373</v>
      </c>
      <c r="V59">
        <f t="shared" si="8"/>
        <v>0.8</v>
      </c>
      <c r="Z59" s="4">
        <f t="shared" si="9"/>
        <v>4.583333333333333</v>
      </c>
      <c r="AA59" s="1">
        <f t="shared" si="10"/>
        <v>275</v>
      </c>
      <c r="AB59">
        <v>384</v>
      </c>
      <c r="AD59">
        <f t="shared" si="11"/>
        <v>0.6</v>
      </c>
    </row>
    <row r="60" spans="1:30" x14ac:dyDescent="0.25">
      <c r="A60" s="1">
        <v>57</v>
      </c>
      <c r="B60" s="4">
        <f t="shared" si="0"/>
        <v>4.666666666666667</v>
      </c>
      <c r="C60" s="1">
        <f t="shared" si="2"/>
        <v>280</v>
      </c>
      <c r="D60">
        <v>392</v>
      </c>
      <c r="F60">
        <f t="shared" si="3"/>
        <v>0.4</v>
      </c>
      <c r="J60" s="4">
        <f t="shared" si="1"/>
        <v>4.666666666666667</v>
      </c>
      <c r="K60" s="1">
        <f t="shared" si="4"/>
        <v>280</v>
      </c>
      <c r="L60">
        <v>386</v>
      </c>
      <c r="N60">
        <f t="shared" si="5"/>
        <v>0.8</v>
      </c>
      <c r="R60" s="4">
        <f t="shared" si="6"/>
        <v>4.666666666666667</v>
      </c>
      <c r="S60" s="1">
        <f t="shared" si="7"/>
        <v>280</v>
      </c>
      <c r="T60">
        <v>376</v>
      </c>
      <c r="V60">
        <f t="shared" si="8"/>
        <v>0.6</v>
      </c>
      <c r="Z60" s="4">
        <f t="shared" si="9"/>
        <v>4.666666666666667</v>
      </c>
      <c r="AA60" s="1">
        <f t="shared" si="10"/>
        <v>280</v>
      </c>
      <c r="AB60">
        <v>389</v>
      </c>
      <c r="AD60">
        <f t="shared" si="11"/>
        <v>1</v>
      </c>
    </row>
    <row r="61" spans="1:30" x14ac:dyDescent="0.25">
      <c r="A61" s="1">
        <v>58</v>
      </c>
      <c r="B61" s="4">
        <f t="shared" si="0"/>
        <v>4.75</v>
      </c>
      <c r="C61" s="1">
        <f t="shared" si="2"/>
        <v>285</v>
      </c>
      <c r="D61">
        <v>394</v>
      </c>
      <c r="F61">
        <f t="shared" si="3"/>
        <v>0.4</v>
      </c>
      <c r="J61" s="4">
        <f t="shared" si="1"/>
        <v>4.75</v>
      </c>
      <c r="K61" s="1">
        <f t="shared" si="4"/>
        <v>285</v>
      </c>
      <c r="L61">
        <v>388</v>
      </c>
      <c r="N61">
        <f t="shared" si="5"/>
        <v>0.4</v>
      </c>
      <c r="R61" s="4">
        <f t="shared" si="6"/>
        <v>4.75</v>
      </c>
      <c r="S61" s="1">
        <f t="shared" si="7"/>
        <v>285</v>
      </c>
      <c r="T61">
        <v>378</v>
      </c>
      <c r="V61">
        <f t="shared" si="8"/>
        <v>0.4</v>
      </c>
      <c r="Z61" s="4">
        <f t="shared" si="9"/>
        <v>4.75</v>
      </c>
      <c r="AA61" s="1">
        <f t="shared" si="10"/>
        <v>285</v>
      </c>
      <c r="AB61">
        <v>392</v>
      </c>
      <c r="AD61">
        <f t="shared" si="11"/>
        <v>0.6</v>
      </c>
    </row>
    <row r="62" spans="1:30" x14ac:dyDescent="0.25">
      <c r="A62" s="1">
        <v>59</v>
      </c>
      <c r="B62" s="4">
        <f t="shared" si="0"/>
        <v>4.833333333333333</v>
      </c>
      <c r="C62" s="1">
        <f t="shared" si="2"/>
        <v>290</v>
      </c>
      <c r="D62">
        <v>397</v>
      </c>
      <c r="F62">
        <f t="shared" si="3"/>
        <v>0.6</v>
      </c>
      <c r="J62" s="4">
        <f t="shared" si="1"/>
        <v>4.833333333333333</v>
      </c>
      <c r="K62" s="1">
        <f t="shared" si="4"/>
        <v>290</v>
      </c>
      <c r="L62">
        <v>391</v>
      </c>
      <c r="N62">
        <f t="shared" si="5"/>
        <v>0.6</v>
      </c>
      <c r="R62" s="4">
        <f t="shared" si="6"/>
        <v>4.833333333333333</v>
      </c>
      <c r="S62" s="1">
        <f t="shared" si="7"/>
        <v>290</v>
      </c>
      <c r="T62">
        <v>382</v>
      </c>
      <c r="V62">
        <f t="shared" si="8"/>
        <v>0.8</v>
      </c>
      <c r="Z62" s="4">
        <f t="shared" si="9"/>
        <v>4.833333333333333</v>
      </c>
      <c r="AA62" s="1">
        <f t="shared" si="10"/>
        <v>290</v>
      </c>
      <c r="AB62">
        <v>394</v>
      </c>
      <c r="AD62">
        <f t="shared" si="11"/>
        <v>0.4</v>
      </c>
    </row>
    <row r="63" spans="1:30" x14ac:dyDescent="0.25">
      <c r="A63" s="1">
        <v>60</v>
      </c>
      <c r="B63" s="4">
        <f t="shared" si="0"/>
        <v>4.916666666666667</v>
      </c>
      <c r="C63" s="1">
        <f t="shared" si="2"/>
        <v>295</v>
      </c>
      <c r="D63">
        <v>399</v>
      </c>
      <c r="F63">
        <f t="shared" si="3"/>
        <v>0.4</v>
      </c>
      <c r="J63" s="4">
        <f t="shared" si="1"/>
        <v>4.916666666666667</v>
      </c>
      <c r="K63" s="1">
        <f t="shared" si="4"/>
        <v>295</v>
      </c>
      <c r="L63">
        <v>394</v>
      </c>
      <c r="N63">
        <f t="shared" si="5"/>
        <v>0.6</v>
      </c>
      <c r="R63" s="4">
        <f t="shared" si="6"/>
        <v>4.916666666666667</v>
      </c>
      <c r="S63" s="1">
        <f t="shared" si="7"/>
        <v>295</v>
      </c>
      <c r="T63">
        <v>385</v>
      </c>
      <c r="V63">
        <f t="shared" si="8"/>
        <v>0.6</v>
      </c>
      <c r="Z63" s="4">
        <f t="shared" si="9"/>
        <v>4.916666666666667</v>
      </c>
      <c r="AA63" s="1">
        <f t="shared" si="10"/>
        <v>295</v>
      </c>
      <c r="AB63">
        <v>398</v>
      </c>
      <c r="AD63">
        <f t="shared" si="11"/>
        <v>0.8</v>
      </c>
    </row>
    <row r="64" spans="1:30" x14ac:dyDescent="0.25">
      <c r="A64" s="1">
        <v>61</v>
      </c>
      <c r="B64" s="4">
        <f t="shared" si="0"/>
        <v>5</v>
      </c>
      <c r="C64" s="1">
        <f t="shared" si="2"/>
        <v>300</v>
      </c>
      <c r="D64">
        <v>402</v>
      </c>
      <c r="F64">
        <f t="shared" si="3"/>
        <v>0.6</v>
      </c>
      <c r="J64" s="4">
        <f t="shared" si="1"/>
        <v>5</v>
      </c>
      <c r="K64" s="1">
        <f t="shared" si="4"/>
        <v>300</v>
      </c>
      <c r="L64">
        <v>397</v>
      </c>
      <c r="N64">
        <f t="shared" si="5"/>
        <v>0.6</v>
      </c>
      <c r="R64" s="4">
        <f t="shared" si="6"/>
        <v>5</v>
      </c>
      <c r="S64" s="1">
        <f t="shared" si="7"/>
        <v>300</v>
      </c>
      <c r="T64">
        <v>388</v>
      </c>
      <c r="V64">
        <f t="shared" si="8"/>
        <v>0.6</v>
      </c>
      <c r="Z64" s="4">
        <f t="shared" si="9"/>
        <v>5</v>
      </c>
      <c r="AA64" s="1">
        <f t="shared" si="10"/>
        <v>300</v>
      </c>
      <c r="AB64">
        <v>402</v>
      </c>
      <c r="AD64">
        <f t="shared" si="11"/>
        <v>0.8</v>
      </c>
    </row>
    <row r="65" spans="1:30" x14ac:dyDescent="0.25">
      <c r="A65" s="1">
        <v>62</v>
      </c>
      <c r="B65" s="4">
        <f t="shared" si="0"/>
        <v>5.083333333333333</v>
      </c>
      <c r="C65" s="1">
        <f t="shared" si="2"/>
        <v>305</v>
      </c>
      <c r="D65">
        <v>403</v>
      </c>
      <c r="F65">
        <f t="shared" si="3"/>
        <v>0.2</v>
      </c>
      <c r="J65" s="4">
        <f t="shared" si="1"/>
        <v>5.083333333333333</v>
      </c>
      <c r="K65" s="1">
        <f t="shared" si="4"/>
        <v>305</v>
      </c>
      <c r="L65">
        <v>400</v>
      </c>
      <c r="N65">
        <f t="shared" si="5"/>
        <v>0.6</v>
      </c>
      <c r="R65" s="4">
        <f t="shared" si="6"/>
        <v>5.083333333333333</v>
      </c>
      <c r="S65" s="1">
        <f t="shared" si="7"/>
        <v>305</v>
      </c>
      <c r="T65">
        <v>390</v>
      </c>
      <c r="V65">
        <f t="shared" si="8"/>
        <v>0.4</v>
      </c>
      <c r="Z65" s="4">
        <f t="shared" si="9"/>
        <v>5.083333333333333</v>
      </c>
      <c r="AA65" s="1">
        <f t="shared" si="10"/>
        <v>305</v>
      </c>
      <c r="AB65">
        <v>403</v>
      </c>
      <c r="AD65">
        <f t="shared" si="11"/>
        <v>0.2</v>
      </c>
    </row>
    <row r="66" spans="1:30" x14ac:dyDescent="0.25">
      <c r="A66" s="1">
        <v>63</v>
      </c>
      <c r="B66" s="4">
        <f t="shared" si="0"/>
        <v>5.166666666666667</v>
      </c>
      <c r="C66" s="1">
        <f t="shared" si="2"/>
        <v>310</v>
      </c>
      <c r="D66">
        <v>405</v>
      </c>
      <c r="F66">
        <f t="shared" si="3"/>
        <v>0.4</v>
      </c>
      <c r="J66" s="4">
        <f t="shared" si="1"/>
        <v>5.166666666666667</v>
      </c>
      <c r="K66" s="1">
        <f t="shared" si="4"/>
        <v>310</v>
      </c>
      <c r="L66">
        <v>403</v>
      </c>
      <c r="N66">
        <f t="shared" si="5"/>
        <v>0.6</v>
      </c>
      <c r="R66" s="4">
        <f t="shared" si="6"/>
        <v>5.166666666666667</v>
      </c>
      <c r="S66" s="1">
        <f t="shared" si="7"/>
        <v>310</v>
      </c>
      <c r="T66">
        <v>393</v>
      </c>
      <c r="V66">
        <f t="shared" si="8"/>
        <v>0.6</v>
      </c>
      <c r="Z66" s="4">
        <f t="shared" si="9"/>
        <v>5.166666666666667</v>
      </c>
      <c r="AA66" s="1">
        <f t="shared" si="10"/>
        <v>310</v>
      </c>
      <c r="AB66">
        <v>405</v>
      </c>
      <c r="AD66">
        <f t="shared" si="11"/>
        <v>0.4</v>
      </c>
    </row>
    <row r="67" spans="1:30" x14ac:dyDescent="0.25">
      <c r="A67" s="1">
        <v>64</v>
      </c>
      <c r="B67" s="4">
        <f t="shared" si="0"/>
        <v>5.25</v>
      </c>
      <c r="C67" s="1">
        <f t="shared" si="2"/>
        <v>315</v>
      </c>
      <c r="D67">
        <v>408</v>
      </c>
      <c r="F67">
        <f t="shared" si="3"/>
        <v>0.6</v>
      </c>
      <c r="J67" s="4">
        <f t="shared" si="1"/>
        <v>5.25</v>
      </c>
      <c r="K67" s="1">
        <f t="shared" si="4"/>
        <v>315</v>
      </c>
      <c r="L67">
        <v>405</v>
      </c>
      <c r="N67">
        <f t="shared" si="5"/>
        <v>0.4</v>
      </c>
      <c r="R67" s="4">
        <f t="shared" si="6"/>
        <v>5.25</v>
      </c>
      <c r="S67" s="1">
        <f t="shared" si="7"/>
        <v>315</v>
      </c>
      <c r="T67">
        <v>396</v>
      </c>
      <c r="V67">
        <f t="shared" si="8"/>
        <v>0.6</v>
      </c>
      <c r="Z67" s="4">
        <f t="shared" si="9"/>
        <v>5.25</v>
      </c>
      <c r="AA67" s="1">
        <f t="shared" si="10"/>
        <v>315</v>
      </c>
      <c r="AB67">
        <v>406</v>
      </c>
      <c r="AD67">
        <f t="shared" si="11"/>
        <v>0.2</v>
      </c>
    </row>
    <row r="68" spans="1:30" x14ac:dyDescent="0.25">
      <c r="A68" s="1">
        <v>65</v>
      </c>
      <c r="B68" s="4">
        <f t="shared" si="0"/>
        <v>5.333333333333333</v>
      </c>
      <c r="C68" s="1">
        <f t="shared" si="2"/>
        <v>320</v>
      </c>
      <c r="D68">
        <v>411</v>
      </c>
      <c r="F68">
        <f t="shared" si="3"/>
        <v>0.6</v>
      </c>
      <c r="J68" s="4">
        <f t="shared" si="1"/>
        <v>5.333333333333333</v>
      </c>
      <c r="K68" s="1">
        <f t="shared" si="4"/>
        <v>320</v>
      </c>
      <c r="L68">
        <v>405</v>
      </c>
      <c r="N68">
        <f t="shared" si="5"/>
        <v>0</v>
      </c>
      <c r="R68" s="4">
        <f t="shared" si="6"/>
        <v>5.333333333333333</v>
      </c>
      <c r="S68" s="1">
        <f t="shared" si="7"/>
        <v>320</v>
      </c>
      <c r="T68">
        <v>399</v>
      </c>
      <c r="V68">
        <f t="shared" si="8"/>
        <v>0.6</v>
      </c>
      <c r="Z68" s="4">
        <f t="shared" si="9"/>
        <v>5.333333333333333</v>
      </c>
      <c r="AA68" s="1">
        <f t="shared" si="10"/>
        <v>320</v>
      </c>
      <c r="AB68">
        <v>410</v>
      </c>
      <c r="AD68">
        <f t="shared" si="11"/>
        <v>0.8</v>
      </c>
    </row>
    <row r="69" spans="1:30" x14ac:dyDescent="0.25">
      <c r="A69" s="1">
        <v>66</v>
      </c>
      <c r="B69" s="4">
        <f t="shared" ref="B69:B124" si="12">C69/60</f>
        <v>5.416666666666667</v>
      </c>
      <c r="C69" s="1">
        <f t="shared" si="2"/>
        <v>325</v>
      </c>
      <c r="D69">
        <v>414</v>
      </c>
      <c r="F69">
        <f t="shared" si="3"/>
        <v>0.6</v>
      </c>
      <c r="J69" s="4">
        <f t="shared" ref="J69:J124" si="13">K69/60</f>
        <v>5.416666666666667</v>
      </c>
      <c r="K69" s="1">
        <f t="shared" si="4"/>
        <v>325</v>
      </c>
      <c r="L69">
        <v>408</v>
      </c>
      <c r="N69">
        <f t="shared" si="5"/>
        <v>0.6</v>
      </c>
      <c r="R69" s="4">
        <f t="shared" si="6"/>
        <v>5.416666666666667</v>
      </c>
      <c r="S69" s="1">
        <f t="shared" si="7"/>
        <v>325</v>
      </c>
      <c r="T69">
        <v>401</v>
      </c>
      <c r="V69">
        <f t="shared" si="8"/>
        <v>0.4</v>
      </c>
      <c r="Z69" s="4">
        <f t="shared" si="9"/>
        <v>5.416666666666667</v>
      </c>
      <c r="AA69" s="1">
        <f t="shared" si="10"/>
        <v>325</v>
      </c>
      <c r="AB69">
        <v>412</v>
      </c>
      <c r="AD69">
        <f t="shared" si="11"/>
        <v>0.4</v>
      </c>
    </row>
    <row r="70" spans="1:30" x14ac:dyDescent="0.25">
      <c r="A70" s="1">
        <v>67</v>
      </c>
      <c r="B70" s="4">
        <f t="shared" si="12"/>
        <v>5.5</v>
      </c>
      <c r="C70" s="1">
        <f t="shared" ref="C70:C124" si="14">C69+5</f>
        <v>330</v>
      </c>
      <c r="D70">
        <v>415</v>
      </c>
      <c r="F70">
        <f t="shared" ref="F70:F124" si="15">(D70-D69)/(C70-C69)</f>
        <v>0.2</v>
      </c>
      <c r="J70" s="4">
        <f t="shared" si="13"/>
        <v>5.5</v>
      </c>
      <c r="K70" s="1">
        <f t="shared" ref="K70:K124" si="16">K69+5</f>
        <v>330</v>
      </c>
      <c r="L70">
        <v>412</v>
      </c>
      <c r="N70">
        <f t="shared" ref="N70:N124" si="17">(L70-L69)/(K70-K69)</f>
        <v>0.8</v>
      </c>
      <c r="R70" s="4">
        <f t="shared" ref="R70:R124" si="18">S70/60</f>
        <v>5.5</v>
      </c>
      <c r="S70" s="1">
        <f t="shared" ref="S70:S124" si="19">S69+5</f>
        <v>330</v>
      </c>
      <c r="T70">
        <v>402</v>
      </c>
      <c r="V70">
        <f t="shared" ref="V70:V124" si="20">(T70-T69)/(S70-S69)</f>
        <v>0.2</v>
      </c>
      <c r="Z70" s="4">
        <f t="shared" ref="Z70:Z124" si="21">AA70/60</f>
        <v>5.5</v>
      </c>
      <c r="AA70" s="1">
        <f t="shared" ref="AA70:AA124" si="22">AA69+5</f>
        <v>330</v>
      </c>
      <c r="AB70">
        <v>415</v>
      </c>
      <c r="AD70">
        <f t="shared" ref="AD70:AD124" si="23">(AB70-AB69)/(AA70-AA69)</f>
        <v>0.6</v>
      </c>
    </row>
    <row r="71" spans="1:30" x14ac:dyDescent="0.25">
      <c r="A71" s="1">
        <v>68</v>
      </c>
      <c r="B71" s="4">
        <f t="shared" si="12"/>
        <v>5.583333333333333</v>
      </c>
      <c r="C71" s="1">
        <f t="shared" si="14"/>
        <v>335</v>
      </c>
      <c r="D71">
        <v>417</v>
      </c>
      <c r="F71">
        <f t="shared" si="15"/>
        <v>0.4</v>
      </c>
      <c r="J71" s="4">
        <f t="shared" si="13"/>
        <v>5.583333333333333</v>
      </c>
      <c r="K71" s="1">
        <f t="shared" si="16"/>
        <v>335</v>
      </c>
      <c r="L71">
        <v>414</v>
      </c>
      <c r="N71">
        <f t="shared" si="17"/>
        <v>0.4</v>
      </c>
      <c r="R71" s="4">
        <f t="shared" si="18"/>
        <v>5.583333333333333</v>
      </c>
      <c r="S71" s="1">
        <f t="shared" si="19"/>
        <v>335</v>
      </c>
      <c r="T71">
        <v>403</v>
      </c>
      <c r="V71">
        <f t="shared" si="20"/>
        <v>0.2</v>
      </c>
      <c r="Z71" s="4">
        <f t="shared" si="21"/>
        <v>5.583333333333333</v>
      </c>
      <c r="AA71" s="1">
        <f t="shared" si="22"/>
        <v>335</v>
      </c>
      <c r="AB71">
        <v>421</v>
      </c>
      <c r="AD71">
        <f t="shared" si="23"/>
        <v>1.2</v>
      </c>
    </row>
    <row r="72" spans="1:30" x14ac:dyDescent="0.25">
      <c r="A72" s="1">
        <v>69</v>
      </c>
      <c r="B72" s="4">
        <f t="shared" si="12"/>
        <v>5.666666666666667</v>
      </c>
      <c r="C72" s="1">
        <f t="shared" si="14"/>
        <v>340</v>
      </c>
      <c r="D72">
        <v>421</v>
      </c>
      <c r="F72">
        <f t="shared" si="15"/>
        <v>0.8</v>
      </c>
      <c r="J72" s="4">
        <f t="shared" si="13"/>
        <v>5.666666666666667</v>
      </c>
      <c r="K72" s="1">
        <f t="shared" si="16"/>
        <v>340</v>
      </c>
      <c r="L72">
        <v>415</v>
      </c>
      <c r="N72">
        <f t="shared" si="17"/>
        <v>0.2</v>
      </c>
      <c r="R72" s="4">
        <f t="shared" si="18"/>
        <v>5.666666666666667</v>
      </c>
      <c r="S72" s="1">
        <f t="shared" si="19"/>
        <v>340</v>
      </c>
      <c r="T72">
        <v>405</v>
      </c>
      <c r="V72">
        <f t="shared" si="20"/>
        <v>0.4</v>
      </c>
      <c r="Z72" s="4">
        <f t="shared" si="21"/>
        <v>5.666666666666667</v>
      </c>
      <c r="AA72" s="1">
        <f t="shared" si="22"/>
        <v>340</v>
      </c>
      <c r="AB72">
        <v>423</v>
      </c>
      <c r="AD72">
        <f t="shared" si="23"/>
        <v>0.4</v>
      </c>
    </row>
    <row r="73" spans="1:30" x14ac:dyDescent="0.25">
      <c r="A73" s="1">
        <v>70</v>
      </c>
      <c r="B73" s="4">
        <f t="shared" si="12"/>
        <v>5.75</v>
      </c>
      <c r="C73" s="1">
        <f t="shared" si="14"/>
        <v>345</v>
      </c>
      <c r="D73">
        <v>423</v>
      </c>
      <c r="F73">
        <f t="shared" si="15"/>
        <v>0.4</v>
      </c>
      <c r="J73" s="4">
        <f t="shared" si="13"/>
        <v>5.75</v>
      </c>
      <c r="K73" s="1">
        <f t="shared" si="16"/>
        <v>345</v>
      </c>
      <c r="L73">
        <v>419</v>
      </c>
      <c r="N73">
        <f t="shared" si="17"/>
        <v>0.8</v>
      </c>
      <c r="R73" s="4">
        <f t="shared" si="18"/>
        <v>5.75</v>
      </c>
      <c r="S73" s="1">
        <f t="shared" si="19"/>
        <v>345</v>
      </c>
      <c r="T73">
        <v>410</v>
      </c>
      <c r="V73">
        <f t="shared" si="20"/>
        <v>1</v>
      </c>
      <c r="Z73" s="4">
        <f t="shared" si="21"/>
        <v>5.75</v>
      </c>
      <c r="AA73" s="1">
        <f t="shared" si="22"/>
        <v>345</v>
      </c>
      <c r="AB73">
        <v>424</v>
      </c>
      <c r="AD73">
        <f t="shared" si="23"/>
        <v>0.2</v>
      </c>
    </row>
    <row r="74" spans="1:30" x14ac:dyDescent="0.25">
      <c r="A74" s="1">
        <v>71</v>
      </c>
      <c r="B74" s="4">
        <f t="shared" si="12"/>
        <v>5.833333333333333</v>
      </c>
      <c r="C74" s="1">
        <f t="shared" si="14"/>
        <v>350</v>
      </c>
      <c r="D74">
        <v>426</v>
      </c>
      <c r="F74">
        <f t="shared" si="15"/>
        <v>0.6</v>
      </c>
      <c r="J74" s="4">
        <f t="shared" si="13"/>
        <v>5.833333333333333</v>
      </c>
      <c r="K74" s="1">
        <f t="shared" si="16"/>
        <v>350</v>
      </c>
      <c r="L74">
        <v>421</v>
      </c>
      <c r="N74">
        <f t="shared" si="17"/>
        <v>0.4</v>
      </c>
      <c r="R74" s="4">
        <f t="shared" si="18"/>
        <v>5.833333333333333</v>
      </c>
      <c r="S74" s="1">
        <f t="shared" si="19"/>
        <v>350</v>
      </c>
      <c r="T74">
        <v>411</v>
      </c>
      <c r="V74">
        <f t="shared" si="20"/>
        <v>0.2</v>
      </c>
      <c r="Z74" s="4">
        <f t="shared" si="21"/>
        <v>5.833333333333333</v>
      </c>
      <c r="AA74" s="1">
        <f t="shared" si="22"/>
        <v>350</v>
      </c>
      <c r="AB74">
        <v>428</v>
      </c>
      <c r="AD74">
        <f t="shared" si="23"/>
        <v>0.8</v>
      </c>
    </row>
    <row r="75" spans="1:30" x14ac:dyDescent="0.25">
      <c r="A75" s="1">
        <v>72</v>
      </c>
      <c r="B75" s="4">
        <f t="shared" si="12"/>
        <v>5.916666666666667</v>
      </c>
      <c r="C75" s="1">
        <f t="shared" si="14"/>
        <v>355</v>
      </c>
      <c r="D75">
        <v>426</v>
      </c>
      <c r="F75">
        <f t="shared" si="15"/>
        <v>0</v>
      </c>
      <c r="J75" s="4">
        <f t="shared" si="13"/>
        <v>5.916666666666667</v>
      </c>
      <c r="K75" s="1">
        <f t="shared" si="16"/>
        <v>355</v>
      </c>
      <c r="L75">
        <v>424</v>
      </c>
      <c r="N75">
        <f t="shared" si="17"/>
        <v>0.6</v>
      </c>
      <c r="R75" s="4">
        <f t="shared" si="18"/>
        <v>5.916666666666667</v>
      </c>
      <c r="S75" s="1">
        <f t="shared" si="19"/>
        <v>355</v>
      </c>
      <c r="T75">
        <v>412</v>
      </c>
      <c r="V75">
        <f t="shared" si="20"/>
        <v>0.2</v>
      </c>
      <c r="Z75" s="4">
        <f t="shared" si="21"/>
        <v>5.916666666666667</v>
      </c>
      <c r="AA75" s="1">
        <f t="shared" si="22"/>
        <v>355</v>
      </c>
      <c r="AB75">
        <v>430</v>
      </c>
      <c r="AD75">
        <f t="shared" si="23"/>
        <v>0.4</v>
      </c>
    </row>
    <row r="76" spans="1:30" x14ac:dyDescent="0.25">
      <c r="A76" s="1">
        <v>73</v>
      </c>
      <c r="B76" s="4">
        <f t="shared" si="12"/>
        <v>6</v>
      </c>
      <c r="C76" s="1">
        <f t="shared" si="14"/>
        <v>360</v>
      </c>
      <c r="D76">
        <v>430</v>
      </c>
      <c r="F76">
        <f t="shared" si="15"/>
        <v>0.8</v>
      </c>
      <c r="J76" s="4">
        <f t="shared" si="13"/>
        <v>6</v>
      </c>
      <c r="K76" s="1">
        <f t="shared" si="16"/>
        <v>360</v>
      </c>
      <c r="L76">
        <v>426</v>
      </c>
      <c r="N76">
        <f t="shared" si="17"/>
        <v>0.4</v>
      </c>
      <c r="R76" s="4">
        <f t="shared" si="18"/>
        <v>6</v>
      </c>
      <c r="S76" s="1">
        <f t="shared" si="19"/>
        <v>360</v>
      </c>
      <c r="T76">
        <v>416</v>
      </c>
      <c r="V76">
        <f t="shared" si="20"/>
        <v>0.8</v>
      </c>
      <c r="Z76" s="4">
        <f t="shared" si="21"/>
        <v>6</v>
      </c>
      <c r="AA76" s="1">
        <f t="shared" si="22"/>
        <v>360</v>
      </c>
      <c r="AB76">
        <v>433</v>
      </c>
      <c r="AD76">
        <f t="shared" si="23"/>
        <v>0.6</v>
      </c>
    </row>
    <row r="77" spans="1:30" x14ac:dyDescent="0.25">
      <c r="A77" s="1">
        <v>74</v>
      </c>
      <c r="B77" s="4">
        <f t="shared" si="12"/>
        <v>6.083333333333333</v>
      </c>
      <c r="C77" s="1">
        <f t="shared" si="14"/>
        <v>365</v>
      </c>
      <c r="D77">
        <v>432</v>
      </c>
      <c r="F77">
        <f t="shared" si="15"/>
        <v>0.4</v>
      </c>
      <c r="J77" s="4">
        <f t="shared" si="13"/>
        <v>6.083333333333333</v>
      </c>
      <c r="K77" s="1">
        <f t="shared" si="16"/>
        <v>365</v>
      </c>
      <c r="L77">
        <v>428</v>
      </c>
      <c r="N77">
        <f t="shared" si="17"/>
        <v>0.4</v>
      </c>
      <c r="R77" s="4">
        <f t="shared" si="18"/>
        <v>6.083333333333333</v>
      </c>
      <c r="S77" s="1">
        <f t="shared" si="19"/>
        <v>365</v>
      </c>
      <c r="T77">
        <v>419</v>
      </c>
      <c r="V77">
        <f t="shared" si="20"/>
        <v>0.6</v>
      </c>
      <c r="Z77" s="4">
        <f t="shared" si="21"/>
        <v>6.083333333333333</v>
      </c>
      <c r="AA77" s="1">
        <f t="shared" si="22"/>
        <v>365</v>
      </c>
      <c r="AB77">
        <v>439</v>
      </c>
      <c r="AD77">
        <f t="shared" si="23"/>
        <v>1.2</v>
      </c>
    </row>
    <row r="78" spans="1:30" x14ac:dyDescent="0.25">
      <c r="A78" s="1">
        <v>75</v>
      </c>
      <c r="B78" s="4">
        <f t="shared" si="12"/>
        <v>6.166666666666667</v>
      </c>
      <c r="C78" s="1">
        <f t="shared" si="14"/>
        <v>370</v>
      </c>
      <c r="D78">
        <v>433</v>
      </c>
      <c r="F78">
        <f t="shared" si="15"/>
        <v>0.2</v>
      </c>
      <c r="J78" s="4">
        <f t="shared" si="13"/>
        <v>6.166666666666667</v>
      </c>
      <c r="K78" s="1">
        <f t="shared" si="16"/>
        <v>370</v>
      </c>
      <c r="L78">
        <v>432</v>
      </c>
      <c r="N78">
        <f t="shared" si="17"/>
        <v>0.8</v>
      </c>
      <c r="R78" s="4">
        <f t="shared" si="18"/>
        <v>6.166666666666667</v>
      </c>
      <c r="S78" s="1">
        <f t="shared" si="19"/>
        <v>370</v>
      </c>
      <c r="T78">
        <v>421</v>
      </c>
      <c r="V78">
        <f t="shared" si="20"/>
        <v>0.4</v>
      </c>
      <c r="Z78" s="4">
        <f t="shared" si="21"/>
        <v>6.166666666666667</v>
      </c>
      <c r="AA78" s="1">
        <f t="shared" si="22"/>
        <v>370</v>
      </c>
      <c r="AB78">
        <v>441</v>
      </c>
      <c r="AD78">
        <f t="shared" si="23"/>
        <v>0.4</v>
      </c>
    </row>
    <row r="79" spans="1:30" x14ac:dyDescent="0.25">
      <c r="A79" s="1">
        <v>76</v>
      </c>
      <c r="B79" s="4">
        <f t="shared" si="12"/>
        <v>6.25</v>
      </c>
      <c r="C79" s="1">
        <f t="shared" si="14"/>
        <v>375</v>
      </c>
      <c r="D79">
        <v>439</v>
      </c>
      <c r="F79">
        <f t="shared" si="15"/>
        <v>1.2</v>
      </c>
      <c r="J79" s="4">
        <f t="shared" si="13"/>
        <v>6.25</v>
      </c>
      <c r="K79" s="1">
        <f t="shared" si="16"/>
        <v>375</v>
      </c>
      <c r="L79">
        <v>433</v>
      </c>
      <c r="N79">
        <f t="shared" si="17"/>
        <v>0.2</v>
      </c>
      <c r="R79" s="4">
        <f t="shared" si="18"/>
        <v>6.25</v>
      </c>
      <c r="S79" s="1">
        <f t="shared" si="19"/>
        <v>375</v>
      </c>
      <c r="T79">
        <v>423</v>
      </c>
      <c r="V79">
        <f t="shared" si="20"/>
        <v>0.4</v>
      </c>
      <c r="Z79" s="4">
        <f t="shared" si="21"/>
        <v>6.25</v>
      </c>
      <c r="AA79" s="1">
        <f t="shared" si="22"/>
        <v>375</v>
      </c>
      <c r="AB79">
        <v>444</v>
      </c>
      <c r="AD79">
        <f t="shared" si="23"/>
        <v>0.6</v>
      </c>
    </row>
    <row r="80" spans="1:30" x14ac:dyDescent="0.25">
      <c r="A80" s="1">
        <v>77</v>
      </c>
      <c r="B80" s="4">
        <f t="shared" si="12"/>
        <v>6.333333333333333</v>
      </c>
      <c r="C80" s="1">
        <f t="shared" si="14"/>
        <v>380</v>
      </c>
      <c r="D80">
        <v>439</v>
      </c>
      <c r="F80">
        <f t="shared" si="15"/>
        <v>0</v>
      </c>
      <c r="J80" s="4">
        <f t="shared" si="13"/>
        <v>6.333333333333333</v>
      </c>
      <c r="K80" s="1">
        <f t="shared" si="16"/>
        <v>380</v>
      </c>
      <c r="L80">
        <v>439</v>
      </c>
      <c r="N80">
        <f t="shared" si="17"/>
        <v>1.2</v>
      </c>
      <c r="R80" s="4">
        <f t="shared" si="18"/>
        <v>6.333333333333333</v>
      </c>
      <c r="S80" s="1">
        <f t="shared" si="19"/>
        <v>380</v>
      </c>
      <c r="T80">
        <v>424</v>
      </c>
      <c r="V80">
        <f t="shared" si="20"/>
        <v>0.2</v>
      </c>
      <c r="Z80" s="4">
        <f t="shared" si="21"/>
        <v>6.333333333333333</v>
      </c>
      <c r="AA80" s="1">
        <f t="shared" si="22"/>
        <v>380</v>
      </c>
      <c r="AB80">
        <v>448</v>
      </c>
      <c r="AD80">
        <f t="shared" si="23"/>
        <v>0.8</v>
      </c>
    </row>
    <row r="81" spans="1:30" x14ac:dyDescent="0.25">
      <c r="A81" s="1">
        <v>78</v>
      </c>
      <c r="B81" s="4">
        <f t="shared" si="12"/>
        <v>6.416666666666667</v>
      </c>
      <c r="C81" s="1">
        <f t="shared" si="14"/>
        <v>385</v>
      </c>
      <c r="D81">
        <v>441</v>
      </c>
      <c r="F81">
        <f t="shared" si="15"/>
        <v>0.4</v>
      </c>
      <c r="J81" s="4">
        <f t="shared" si="13"/>
        <v>6.416666666666667</v>
      </c>
      <c r="K81" s="1">
        <f t="shared" si="16"/>
        <v>385</v>
      </c>
      <c r="L81">
        <v>442</v>
      </c>
      <c r="N81">
        <f t="shared" si="17"/>
        <v>0.6</v>
      </c>
      <c r="R81" s="4">
        <f t="shared" si="18"/>
        <v>6.416666666666667</v>
      </c>
      <c r="S81" s="1">
        <f t="shared" si="19"/>
        <v>385</v>
      </c>
      <c r="T81">
        <v>426</v>
      </c>
      <c r="V81">
        <f t="shared" si="20"/>
        <v>0.4</v>
      </c>
      <c r="Z81" s="4">
        <f t="shared" si="21"/>
        <v>6.416666666666667</v>
      </c>
      <c r="AA81" s="1">
        <f t="shared" si="22"/>
        <v>385</v>
      </c>
      <c r="AB81">
        <v>451</v>
      </c>
      <c r="AD81">
        <f t="shared" si="23"/>
        <v>0.6</v>
      </c>
    </row>
    <row r="82" spans="1:30" x14ac:dyDescent="0.25">
      <c r="A82" s="1">
        <v>79</v>
      </c>
      <c r="B82" s="4">
        <f t="shared" si="12"/>
        <v>6.5</v>
      </c>
      <c r="C82" s="1">
        <f t="shared" si="14"/>
        <v>390</v>
      </c>
      <c r="D82">
        <v>444</v>
      </c>
      <c r="F82">
        <f t="shared" si="15"/>
        <v>0.6</v>
      </c>
      <c r="J82" s="4">
        <f t="shared" si="13"/>
        <v>6.5</v>
      </c>
      <c r="K82" s="1">
        <f t="shared" si="16"/>
        <v>390</v>
      </c>
      <c r="L82">
        <v>444</v>
      </c>
      <c r="N82">
        <f t="shared" si="17"/>
        <v>0.4</v>
      </c>
      <c r="R82" s="4">
        <f t="shared" si="18"/>
        <v>6.5</v>
      </c>
      <c r="S82" s="1">
        <f t="shared" si="19"/>
        <v>390</v>
      </c>
      <c r="T82">
        <v>430</v>
      </c>
      <c r="V82">
        <f t="shared" si="20"/>
        <v>0.8</v>
      </c>
      <c r="Z82" s="4">
        <f t="shared" si="21"/>
        <v>6.5</v>
      </c>
      <c r="AA82" s="1">
        <f t="shared" si="22"/>
        <v>390</v>
      </c>
      <c r="AB82">
        <v>453</v>
      </c>
      <c r="AD82">
        <f t="shared" si="23"/>
        <v>0.4</v>
      </c>
    </row>
    <row r="83" spans="1:30" x14ac:dyDescent="0.25">
      <c r="A83" s="1">
        <v>80</v>
      </c>
      <c r="B83" s="4">
        <f t="shared" si="12"/>
        <v>6.583333333333333</v>
      </c>
      <c r="C83" s="1">
        <f t="shared" si="14"/>
        <v>395</v>
      </c>
      <c r="D83">
        <v>448</v>
      </c>
      <c r="F83">
        <f t="shared" si="15"/>
        <v>0.8</v>
      </c>
      <c r="J83" s="4">
        <f t="shared" si="13"/>
        <v>6.583333333333333</v>
      </c>
      <c r="K83" s="1">
        <f t="shared" si="16"/>
        <v>395</v>
      </c>
      <c r="L83">
        <v>446</v>
      </c>
      <c r="N83">
        <f t="shared" si="17"/>
        <v>0.4</v>
      </c>
      <c r="R83" s="4">
        <f t="shared" si="18"/>
        <v>6.583333333333333</v>
      </c>
      <c r="S83" s="1">
        <f t="shared" si="19"/>
        <v>395</v>
      </c>
      <c r="T83">
        <v>432</v>
      </c>
      <c r="V83">
        <f t="shared" si="20"/>
        <v>0.4</v>
      </c>
      <c r="Z83" s="4">
        <f t="shared" si="21"/>
        <v>6.583333333333333</v>
      </c>
      <c r="AA83" s="1">
        <f t="shared" si="22"/>
        <v>395</v>
      </c>
      <c r="AB83">
        <v>455</v>
      </c>
      <c r="AD83">
        <f t="shared" si="23"/>
        <v>0.4</v>
      </c>
    </row>
    <row r="84" spans="1:30" x14ac:dyDescent="0.25">
      <c r="A84" s="1">
        <v>81</v>
      </c>
      <c r="B84" s="4">
        <f t="shared" si="12"/>
        <v>6.666666666666667</v>
      </c>
      <c r="C84" s="1">
        <f t="shared" si="14"/>
        <v>400</v>
      </c>
      <c r="D84">
        <v>450</v>
      </c>
      <c r="F84">
        <f t="shared" si="15"/>
        <v>0.4</v>
      </c>
      <c r="J84" s="4">
        <f t="shared" si="13"/>
        <v>6.666666666666667</v>
      </c>
      <c r="K84" s="1">
        <f t="shared" si="16"/>
        <v>400</v>
      </c>
      <c r="L84">
        <v>448</v>
      </c>
      <c r="N84">
        <f t="shared" si="17"/>
        <v>0.4</v>
      </c>
      <c r="R84" s="4">
        <f t="shared" si="18"/>
        <v>6.666666666666667</v>
      </c>
      <c r="S84" s="1">
        <f t="shared" si="19"/>
        <v>400</v>
      </c>
      <c r="T84">
        <v>437</v>
      </c>
      <c r="V84">
        <f t="shared" si="20"/>
        <v>1</v>
      </c>
      <c r="Z84" s="4">
        <f t="shared" si="21"/>
        <v>6.666666666666667</v>
      </c>
      <c r="AA84" s="1">
        <f t="shared" si="22"/>
        <v>400</v>
      </c>
      <c r="AB84">
        <v>457</v>
      </c>
      <c r="AD84">
        <f t="shared" si="23"/>
        <v>0.4</v>
      </c>
    </row>
    <row r="85" spans="1:30" x14ac:dyDescent="0.25">
      <c r="A85" s="1">
        <v>82</v>
      </c>
      <c r="B85" s="4">
        <f t="shared" si="12"/>
        <v>6.75</v>
      </c>
      <c r="C85" s="1">
        <f t="shared" si="14"/>
        <v>405</v>
      </c>
      <c r="D85">
        <v>451</v>
      </c>
      <c r="F85">
        <f t="shared" si="15"/>
        <v>0.2</v>
      </c>
      <c r="J85" s="4">
        <f t="shared" si="13"/>
        <v>6.75</v>
      </c>
      <c r="K85" s="1">
        <f t="shared" si="16"/>
        <v>405</v>
      </c>
      <c r="L85">
        <v>450</v>
      </c>
      <c r="N85">
        <f t="shared" si="17"/>
        <v>0.4</v>
      </c>
      <c r="R85" s="4">
        <f t="shared" si="18"/>
        <v>6.75</v>
      </c>
      <c r="S85" s="1">
        <f t="shared" si="19"/>
        <v>405</v>
      </c>
      <c r="T85">
        <v>441</v>
      </c>
      <c r="V85">
        <f t="shared" si="20"/>
        <v>0.8</v>
      </c>
      <c r="Z85" s="4">
        <f t="shared" si="21"/>
        <v>6.75</v>
      </c>
      <c r="AA85" s="1">
        <f t="shared" si="22"/>
        <v>405</v>
      </c>
      <c r="AB85">
        <v>460</v>
      </c>
      <c r="AD85">
        <f t="shared" si="23"/>
        <v>0.6</v>
      </c>
    </row>
    <row r="86" spans="1:30" x14ac:dyDescent="0.25">
      <c r="A86" s="1">
        <v>83</v>
      </c>
      <c r="B86" s="4">
        <f t="shared" si="12"/>
        <v>6.833333333333333</v>
      </c>
      <c r="C86" s="1">
        <f t="shared" si="14"/>
        <v>410</v>
      </c>
      <c r="D86">
        <v>453</v>
      </c>
      <c r="F86">
        <f t="shared" si="15"/>
        <v>0.4</v>
      </c>
      <c r="J86" s="4">
        <f t="shared" si="13"/>
        <v>6.833333333333333</v>
      </c>
      <c r="K86" s="1">
        <f t="shared" si="16"/>
        <v>410</v>
      </c>
      <c r="L86">
        <v>451</v>
      </c>
      <c r="N86">
        <f t="shared" si="17"/>
        <v>0.2</v>
      </c>
      <c r="R86" s="4">
        <f t="shared" si="18"/>
        <v>6.833333333333333</v>
      </c>
      <c r="S86" s="1">
        <f t="shared" si="19"/>
        <v>410</v>
      </c>
      <c r="T86">
        <v>442</v>
      </c>
      <c r="V86">
        <f t="shared" si="20"/>
        <v>0.2</v>
      </c>
      <c r="Z86" s="4">
        <f t="shared" si="21"/>
        <v>6.833333333333333</v>
      </c>
      <c r="AA86" s="1">
        <f t="shared" si="22"/>
        <v>410</v>
      </c>
      <c r="AB86">
        <v>462</v>
      </c>
      <c r="AD86">
        <f t="shared" si="23"/>
        <v>0.4</v>
      </c>
    </row>
    <row r="87" spans="1:30" x14ac:dyDescent="0.25">
      <c r="A87" s="1">
        <v>84</v>
      </c>
      <c r="B87" s="4">
        <f t="shared" si="12"/>
        <v>6.916666666666667</v>
      </c>
      <c r="C87" s="1">
        <f t="shared" si="14"/>
        <v>415</v>
      </c>
      <c r="D87">
        <v>457</v>
      </c>
      <c r="F87">
        <f t="shared" si="15"/>
        <v>0.8</v>
      </c>
      <c r="J87" s="4">
        <f t="shared" si="13"/>
        <v>6.916666666666667</v>
      </c>
      <c r="K87" s="1">
        <f t="shared" si="16"/>
        <v>415</v>
      </c>
      <c r="L87">
        <v>455</v>
      </c>
      <c r="N87">
        <f t="shared" si="17"/>
        <v>0.8</v>
      </c>
      <c r="R87" s="4">
        <f t="shared" si="18"/>
        <v>6.916666666666667</v>
      </c>
      <c r="S87" s="1">
        <f t="shared" si="19"/>
        <v>415</v>
      </c>
      <c r="T87">
        <v>444</v>
      </c>
      <c r="V87">
        <f t="shared" si="20"/>
        <v>0.4</v>
      </c>
      <c r="Z87" s="4">
        <f t="shared" si="21"/>
        <v>6.916666666666667</v>
      </c>
      <c r="AA87" s="1">
        <f t="shared" si="22"/>
        <v>415</v>
      </c>
      <c r="AB87">
        <v>467</v>
      </c>
      <c r="AD87">
        <f t="shared" si="23"/>
        <v>1</v>
      </c>
    </row>
    <row r="88" spans="1:30" x14ac:dyDescent="0.25">
      <c r="A88" s="1">
        <v>85</v>
      </c>
      <c r="B88" s="4">
        <f t="shared" si="12"/>
        <v>7</v>
      </c>
      <c r="C88" s="1">
        <f t="shared" si="14"/>
        <v>420</v>
      </c>
      <c r="D88">
        <v>459</v>
      </c>
      <c r="F88">
        <f t="shared" si="15"/>
        <v>0.4</v>
      </c>
      <c r="J88" s="4">
        <f t="shared" si="13"/>
        <v>7</v>
      </c>
      <c r="K88" s="1">
        <f t="shared" si="16"/>
        <v>420</v>
      </c>
      <c r="L88">
        <v>457</v>
      </c>
      <c r="N88">
        <f t="shared" si="17"/>
        <v>0.4</v>
      </c>
      <c r="R88" s="4">
        <f t="shared" si="18"/>
        <v>7</v>
      </c>
      <c r="S88" s="1">
        <f t="shared" si="19"/>
        <v>420</v>
      </c>
      <c r="T88">
        <v>446</v>
      </c>
      <c r="V88">
        <f t="shared" si="20"/>
        <v>0.4</v>
      </c>
      <c r="Z88" s="4">
        <f t="shared" si="21"/>
        <v>7</v>
      </c>
      <c r="AA88" s="1">
        <f t="shared" si="22"/>
        <v>420</v>
      </c>
      <c r="AB88">
        <v>469</v>
      </c>
      <c r="AD88">
        <f t="shared" si="23"/>
        <v>0.4</v>
      </c>
    </row>
    <row r="89" spans="1:30" x14ac:dyDescent="0.25">
      <c r="A89" s="1">
        <v>86</v>
      </c>
      <c r="B89" s="4">
        <f t="shared" si="12"/>
        <v>7.083333333333333</v>
      </c>
      <c r="C89" s="1">
        <f t="shared" si="14"/>
        <v>425</v>
      </c>
      <c r="D89">
        <v>460</v>
      </c>
      <c r="F89">
        <f t="shared" si="15"/>
        <v>0.2</v>
      </c>
      <c r="J89" s="4">
        <f t="shared" si="13"/>
        <v>7.083333333333333</v>
      </c>
      <c r="K89" s="1">
        <f t="shared" si="16"/>
        <v>425</v>
      </c>
      <c r="L89">
        <v>459</v>
      </c>
      <c r="N89">
        <f t="shared" si="17"/>
        <v>0.4</v>
      </c>
      <c r="R89" s="4">
        <f t="shared" si="18"/>
        <v>7.083333333333333</v>
      </c>
      <c r="S89" s="1">
        <f t="shared" si="19"/>
        <v>425</v>
      </c>
      <c r="T89">
        <v>448</v>
      </c>
      <c r="V89">
        <f t="shared" si="20"/>
        <v>0.4</v>
      </c>
      <c r="Z89" s="4">
        <f t="shared" si="21"/>
        <v>7.083333333333333</v>
      </c>
      <c r="AA89" s="1">
        <f t="shared" si="22"/>
        <v>425</v>
      </c>
      <c r="AB89">
        <v>473</v>
      </c>
      <c r="AD89">
        <f t="shared" si="23"/>
        <v>0.8</v>
      </c>
    </row>
    <row r="90" spans="1:30" x14ac:dyDescent="0.25">
      <c r="A90" s="1">
        <v>87</v>
      </c>
      <c r="B90" s="4">
        <f t="shared" si="12"/>
        <v>7.166666666666667</v>
      </c>
      <c r="C90" s="1">
        <f t="shared" si="14"/>
        <v>430</v>
      </c>
      <c r="D90">
        <v>462</v>
      </c>
      <c r="F90">
        <f t="shared" si="15"/>
        <v>0.4</v>
      </c>
      <c r="J90" s="4">
        <f t="shared" si="13"/>
        <v>7.166666666666667</v>
      </c>
      <c r="K90" s="1">
        <f t="shared" si="16"/>
        <v>430</v>
      </c>
      <c r="L90">
        <v>460</v>
      </c>
      <c r="N90">
        <f t="shared" si="17"/>
        <v>0.2</v>
      </c>
      <c r="R90" s="4">
        <f t="shared" si="18"/>
        <v>7.166666666666667</v>
      </c>
      <c r="S90" s="1">
        <f t="shared" si="19"/>
        <v>430</v>
      </c>
      <c r="T90">
        <v>448</v>
      </c>
      <c r="V90">
        <f t="shared" si="20"/>
        <v>0</v>
      </c>
      <c r="Z90" s="4">
        <f t="shared" si="21"/>
        <v>7.166666666666667</v>
      </c>
      <c r="AA90" s="1">
        <f t="shared" si="22"/>
        <v>430</v>
      </c>
      <c r="AB90">
        <v>473</v>
      </c>
      <c r="AD90">
        <f t="shared" si="23"/>
        <v>0</v>
      </c>
    </row>
    <row r="91" spans="1:30" x14ac:dyDescent="0.25">
      <c r="A91" s="1">
        <v>88</v>
      </c>
      <c r="B91" s="4">
        <f t="shared" si="12"/>
        <v>7.25</v>
      </c>
      <c r="C91" s="1">
        <f t="shared" si="14"/>
        <v>435</v>
      </c>
      <c r="D91">
        <v>464</v>
      </c>
      <c r="F91">
        <f t="shared" si="15"/>
        <v>0.4</v>
      </c>
      <c r="J91" s="4">
        <f t="shared" si="13"/>
        <v>7.25</v>
      </c>
      <c r="K91" s="1">
        <f t="shared" si="16"/>
        <v>435</v>
      </c>
      <c r="L91">
        <v>464</v>
      </c>
      <c r="N91">
        <f t="shared" si="17"/>
        <v>0.8</v>
      </c>
      <c r="R91" s="4">
        <f t="shared" si="18"/>
        <v>7.25</v>
      </c>
      <c r="S91" s="1">
        <f t="shared" si="19"/>
        <v>435</v>
      </c>
      <c r="T91">
        <v>451</v>
      </c>
      <c r="V91">
        <f t="shared" si="20"/>
        <v>0.6</v>
      </c>
      <c r="Z91" s="4">
        <f t="shared" si="21"/>
        <v>7.25</v>
      </c>
      <c r="AA91" s="1">
        <f t="shared" si="22"/>
        <v>435</v>
      </c>
      <c r="AB91">
        <v>477</v>
      </c>
      <c r="AD91">
        <f t="shared" si="23"/>
        <v>0.8</v>
      </c>
    </row>
    <row r="92" spans="1:30" x14ac:dyDescent="0.25">
      <c r="A92" s="1">
        <v>89</v>
      </c>
      <c r="B92" s="4">
        <f t="shared" si="12"/>
        <v>7.333333333333333</v>
      </c>
      <c r="C92" s="1">
        <f t="shared" si="14"/>
        <v>440</v>
      </c>
      <c r="D92">
        <v>466</v>
      </c>
      <c r="F92">
        <f t="shared" si="15"/>
        <v>0.4</v>
      </c>
      <c r="J92" s="4">
        <f t="shared" si="13"/>
        <v>7.333333333333333</v>
      </c>
      <c r="K92" s="1">
        <f t="shared" si="16"/>
        <v>440</v>
      </c>
      <c r="L92">
        <v>466</v>
      </c>
      <c r="N92">
        <f t="shared" si="17"/>
        <v>0.4</v>
      </c>
      <c r="R92" s="4">
        <f t="shared" si="18"/>
        <v>7.333333333333333</v>
      </c>
      <c r="S92" s="1">
        <f t="shared" si="19"/>
        <v>440</v>
      </c>
      <c r="T92">
        <v>453</v>
      </c>
      <c r="V92">
        <f t="shared" si="20"/>
        <v>0.4</v>
      </c>
      <c r="Z92" s="4">
        <f t="shared" si="21"/>
        <v>7.333333333333333</v>
      </c>
      <c r="AA92" s="1">
        <f t="shared" si="22"/>
        <v>440</v>
      </c>
      <c r="AB92">
        <v>478</v>
      </c>
      <c r="AD92">
        <f t="shared" si="23"/>
        <v>0.2</v>
      </c>
    </row>
    <row r="93" spans="1:30" x14ac:dyDescent="0.25">
      <c r="A93" s="1">
        <v>90</v>
      </c>
      <c r="B93" s="4">
        <f t="shared" si="12"/>
        <v>7.416666666666667</v>
      </c>
      <c r="C93" s="1">
        <f t="shared" si="14"/>
        <v>445</v>
      </c>
      <c r="D93">
        <v>468</v>
      </c>
      <c r="F93">
        <f t="shared" si="15"/>
        <v>0.4</v>
      </c>
      <c r="J93" s="4">
        <f t="shared" si="13"/>
        <v>7.416666666666667</v>
      </c>
      <c r="K93" s="1">
        <f t="shared" si="16"/>
        <v>445</v>
      </c>
      <c r="L93">
        <v>468</v>
      </c>
      <c r="N93">
        <f t="shared" si="17"/>
        <v>0.4</v>
      </c>
      <c r="R93" s="4">
        <f t="shared" si="18"/>
        <v>7.416666666666667</v>
      </c>
      <c r="S93" s="1">
        <f t="shared" si="19"/>
        <v>445</v>
      </c>
      <c r="T93">
        <v>457</v>
      </c>
      <c r="V93">
        <f t="shared" si="20"/>
        <v>0.8</v>
      </c>
      <c r="Z93" s="4">
        <f t="shared" si="21"/>
        <v>7.416666666666667</v>
      </c>
      <c r="AA93" s="1">
        <f t="shared" si="22"/>
        <v>445</v>
      </c>
      <c r="AB93">
        <v>482</v>
      </c>
      <c r="AD93">
        <f t="shared" si="23"/>
        <v>0.8</v>
      </c>
    </row>
    <row r="94" spans="1:30" x14ac:dyDescent="0.25">
      <c r="A94" s="1">
        <v>91</v>
      </c>
      <c r="B94" s="4">
        <f t="shared" si="12"/>
        <v>7.5</v>
      </c>
      <c r="C94" s="1">
        <f t="shared" si="14"/>
        <v>450</v>
      </c>
      <c r="D94">
        <v>471</v>
      </c>
      <c r="F94">
        <f t="shared" si="15"/>
        <v>0.6</v>
      </c>
      <c r="J94" s="4">
        <f t="shared" si="13"/>
        <v>7.5</v>
      </c>
      <c r="K94" s="1">
        <f t="shared" si="16"/>
        <v>450</v>
      </c>
      <c r="L94">
        <v>471</v>
      </c>
      <c r="N94">
        <f t="shared" si="17"/>
        <v>0.6</v>
      </c>
      <c r="R94" s="4">
        <f t="shared" si="18"/>
        <v>7.5</v>
      </c>
      <c r="S94" s="1">
        <f t="shared" si="19"/>
        <v>450</v>
      </c>
      <c r="T94">
        <v>460</v>
      </c>
      <c r="V94">
        <f t="shared" si="20"/>
        <v>0.6</v>
      </c>
      <c r="Z94" s="4">
        <f t="shared" si="21"/>
        <v>7.5</v>
      </c>
      <c r="AA94" s="1">
        <f t="shared" si="22"/>
        <v>450</v>
      </c>
      <c r="AB94">
        <v>486</v>
      </c>
      <c r="AD94">
        <f t="shared" si="23"/>
        <v>0.8</v>
      </c>
    </row>
    <row r="95" spans="1:30" x14ac:dyDescent="0.25">
      <c r="A95" s="1">
        <v>92</v>
      </c>
      <c r="B95" s="4">
        <f t="shared" si="12"/>
        <v>7.583333333333333</v>
      </c>
      <c r="C95" s="1">
        <f t="shared" si="14"/>
        <v>455</v>
      </c>
      <c r="D95">
        <v>475</v>
      </c>
      <c r="F95">
        <f t="shared" si="15"/>
        <v>0.8</v>
      </c>
      <c r="J95" s="4">
        <f t="shared" si="13"/>
        <v>7.583333333333333</v>
      </c>
      <c r="K95" s="1">
        <f t="shared" si="16"/>
        <v>455</v>
      </c>
      <c r="L95">
        <v>473</v>
      </c>
      <c r="N95">
        <f t="shared" si="17"/>
        <v>0.4</v>
      </c>
      <c r="R95" s="4">
        <f t="shared" si="18"/>
        <v>7.583333333333333</v>
      </c>
      <c r="S95" s="1">
        <f t="shared" si="19"/>
        <v>455</v>
      </c>
      <c r="T95">
        <v>462</v>
      </c>
      <c r="V95">
        <f t="shared" si="20"/>
        <v>0.4</v>
      </c>
      <c r="Z95" s="4">
        <f t="shared" si="21"/>
        <v>7.583333333333333</v>
      </c>
      <c r="AA95" s="1">
        <f t="shared" si="22"/>
        <v>455</v>
      </c>
      <c r="AB95">
        <v>489</v>
      </c>
      <c r="AD95">
        <f t="shared" si="23"/>
        <v>0.6</v>
      </c>
    </row>
    <row r="96" spans="1:30" x14ac:dyDescent="0.25">
      <c r="A96" s="1">
        <v>93</v>
      </c>
      <c r="B96" s="4">
        <f t="shared" si="12"/>
        <v>7.666666666666667</v>
      </c>
      <c r="C96" s="1">
        <f t="shared" si="14"/>
        <v>460</v>
      </c>
      <c r="D96">
        <v>477</v>
      </c>
      <c r="F96">
        <f t="shared" si="15"/>
        <v>0.4</v>
      </c>
      <c r="J96" s="4">
        <f t="shared" si="13"/>
        <v>7.666666666666667</v>
      </c>
      <c r="K96" s="1">
        <f t="shared" si="16"/>
        <v>460</v>
      </c>
      <c r="L96">
        <v>475</v>
      </c>
      <c r="N96">
        <f t="shared" si="17"/>
        <v>0.4</v>
      </c>
      <c r="R96" s="4">
        <f t="shared" si="18"/>
        <v>7.666666666666667</v>
      </c>
      <c r="S96" s="1">
        <f t="shared" si="19"/>
        <v>460</v>
      </c>
      <c r="T96">
        <v>462</v>
      </c>
      <c r="V96">
        <f t="shared" si="20"/>
        <v>0</v>
      </c>
      <c r="Z96" s="4">
        <f t="shared" si="21"/>
        <v>7.666666666666667</v>
      </c>
      <c r="AA96" s="1">
        <f t="shared" si="22"/>
        <v>460</v>
      </c>
      <c r="AB96">
        <v>493</v>
      </c>
      <c r="AD96">
        <f t="shared" si="23"/>
        <v>0.8</v>
      </c>
    </row>
    <row r="97" spans="1:30" x14ac:dyDescent="0.25">
      <c r="A97" s="1">
        <v>94</v>
      </c>
      <c r="B97" s="4">
        <f t="shared" si="12"/>
        <v>7.75</v>
      </c>
      <c r="C97" s="1">
        <f t="shared" si="14"/>
        <v>465</v>
      </c>
      <c r="D97">
        <v>478</v>
      </c>
      <c r="F97">
        <f t="shared" si="15"/>
        <v>0.2</v>
      </c>
      <c r="J97" s="4">
        <f t="shared" si="13"/>
        <v>7.75</v>
      </c>
      <c r="K97" s="1">
        <f t="shared" si="16"/>
        <v>465</v>
      </c>
      <c r="L97">
        <v>477</v>
      </c>
      <c r="N97">
        <f t="shared" si="17"/>
        <v>0.4</v>
      </c>
      <c r="R97" s="4">
        <f t="shared" si="18"/>
        <v>7.75</v>
      </c>
      <c r="S97" s="1">
        <f t="shared" si="19"/>
        <v>465</v>
      </c>
      <c r="T97">
        <v>464</v>
      </c>
      <c r="V97">
        <f t="shared" si="20"/>
        <v>0.4</v>
      </c>
      <c r="Z97" s="4">
        <f t="shared" si="21"/>
        <v>7.75</v>
      </c>
      <c r="AA97" s="1">
        <f t="shared" si="22"/>
        <v>465</v>
      </c>
      <c r="AB97">
        <v>495</v>
      </c>
      <c r="AD97">
        <f t="shared" si="23"/>
        <v>0.4</v>
      </c>
    </row>
    <row r="98" spans="1:30" x14ac:dyDescent="0.25">
      <c r="A98" s="1">
        <v>95</v>
      </c>
      <c r="B98" s="4">
        <f t="shared" si="12"/>
        <v>7.833333333333333</v>
      </c>
      <c r="C98" s="1">
        <f t="shared" si="14"/>
        <v>470</v>
      </c>
      <c r="D98">
        <v>480</v>
      </c>
      <c r="F98">
        <f t="shared" si="15"/>
        <v>0.4</v>
      </c>
      <c r="J98" s="4">
        <f t="shared" si="13"/>
        <v>7.833333333333333</v>
      </c>
      <c r="K98" s="1">
        <f t="shared" si="16"/>
        <v>470</v>
      </c>
      <c r="L98">
        <v>478</v>
      </c>
      <c r="N98">
        <f t="shared" si="17"/>
        <v>0.2</v>
      </c>
      <c r="R98" s="4">
        <f t="shared" si="18"/>
        <v>7.833333333333333</v>
      </c>
      <c r="S98" s="1">
        <f t="shared" si="19"/>
        <v>470</v>
      </c>
      <c r="T98">
        <v>468</v>
      </c>
      <c r="V98">
        <f t="shared" si="20"/>
        <v>0.8</v>
      </c>
      <c r="Z98" s="4">
        <f t="shared" si="21"/>
        <v>7.833333333333333</v>
      </c>
      <c r="AA98" s="1">
        <f t="shared" si="22"/>
        <v>470</v>
      </c>
      <c r="AB98">
        <v>496</v>
      </c>
      <c r="AD98">
        <f t="shared" si="23"/>
        <v>0.2</v>
      </c>
    </row>
    <row r="99" spans="1:30" x14ac:dyDescent="0.25">
      <c r="A99" s="1">
        <v>96</v>
      </c>
      <c r="B99" s="4">
        <f t="shared" si="12"/>
        <v>7.916666666666667</v>
      </c>
      <c r="C99" s="1">
        <f t="shared" si="14"/>
        <v>475</v>
      </c>
      <c r="D99">
        <v>480</v>
      </c>
      <c r="F99">
        <f t="shared" si="15"/>
        <v>0</v>
      </c>
      <c r="J99" s="4">
        <f t="shared" si="13"/>
        <v>7.916666666666667</v>
      </c>
      <c r="K99" s="1">
        <f t="shared" si="16"/>
        <v>475</v>
      </c>
      <c r="L99">
        <v>480</v>
      </c>
      <c r="N99">
        <f t="shared" si="17"/>
        <v>0.4</v>
      </c>
      <c r="R99" s="4">
        <f t="shared" si="18"/>
        <v>7.916666666666667</v>
      </c>
      <c r="S99" s="1">
        <f t="shared" si="19"/>
        <v>475</v>
      </c>
      <c r="T99">
        <v>469</v>
      </c>
      <c r="V99">
        <f t="shared" si="20"/>
        <v>0.2</v>
      </c>
      <c r="Z99" s="4">
        <f t="shared" si="21"/>
        <v>7.916666666666667</v>
      </c>
      <c r="AA99" s="1">
        <f t="shared" si="22"/>
        <v>475</v>
      </c>
      <c r="AB99">
        <v>500</v>
      </c>
      <c r="AD99">
        <f t="shared" si="23"/>
        <v>0.8</v>
      </c>
    </row>
    <row r="100" spans="1:30" x14ac:dyDescent="0.25">
      <c r="A100" s="1">
        <v>97</v>
      </c>
      <c r="B100" s="4">
        <f t="shared" si="12"/>
        <v>8</v>
      </c>
      <c r="C100" s="1">
        <f t="shared" si="14"/>
        <v>480</v>
      </c>
      <c r="D100">
        <v>482</v>
      </c>
      <c r="F100">
        <f t="shared" si="15"/>
        <v>0.4</v>
      </c>
      <c r="J100" s="4">
        <f t="shared" si="13"/>
        <v>8</v>
      </c>
      <c r="K100" s="1">
        <f t="shared" si="16"/>
        <v>480</v>
      </c>
      <c r="L100">
        <v>484</v>
      </c>
      <c r="N100">
        <f t="shared" si="17"/>
        <v>0.8</v>
      </c>
      <c r="R100" s="4">
        <f t="shared" si="18"/>
        <v>8</v>
      </c>
      <c r="S100" s="1">
        <f t="shared" si="19"/>
        <v>480</v>
      </c>
      <c r="T100">
        <v>471</v>
      </c>
      <c r="V100">
        <f t="shared" si="20"/>
        <v>0.4</v>
      </c>
      <c r="Z100" s="4">
        <f t="shared" si="21"/>
        <v>8</v>
      </c>
      <c r="AA100" s="1">
        <f t="shared" si="22"/>
        <v>480</v>
      </c>
      <c r="AB100">
        <v>502</v>
      </c>
      <c r="AD100">
        <f t="shared" si="23"/>
        <v>0.4</v>
      </c>
    </row>
    <row r="101" spans="1:30" x14ac:dyDescent="0.25">
      <c r="A101" s="1">
        <v>98</v>
      </c>
      <c r="B101" s="4">
        <f t="shared" si="12"/>
        <v>8.0833333333333339</v>
      </c>
      <c r="C101" s="1">
        <f t="shared" si="14"/>
        <v>485</v>
      </c>
      <c r="D101">
        <v>486</v>
      </c>
      <c r="F101">
        <f t="shared" si="15"/>
        <v>0.8</v>
      </c>
      <c r="J101" s="4">
        <f t="shared" si="13"/>
        <v>8.0833333333333339</v>
      </c>
      <c r="K101" s="1">
        <f t="shared" si="16"/>
        <v>485</v>
      </c>
      <c r="L101">
        <v>486</v>
      </c>
      <c r="N101">
        <f t="shared" si="17"/>
        <v>0.4</v>
      </c>
      <c r="R101" s="4">
        <f t="shared" si="18"/>
        <v>8.0833333333333339</v>
      </c>
      <c r="S101" s="1">
        <f t="shared" si="19"/>
        <v>485</v>
      </c>
      <c r="T101">
        <v>473</v>
      </c>
      <c r="V101">
        <f t="shared" si="20"/>
        <v>0.4</v>
      </c>
      <c r="Z101" s="4">
        <f t="shared" si="21"/>
        <v>9</v>
      </c>
      <c r="AA101" s="1">
        <v>540</v>
      </c>
      <c r="AB101">
        <v>525</v>
      </c>
      <c r="AD101">
        <f t="shared" si="23"/>
        <v>0.38333333333333336</v>
      </c>
    </row>
    <row r="102" spans="1:30" x14ac:dyDescent="0.25">
      <c r="A102" s="1">
        <v>99</v>
      </c>
      <c r="B102" s="4">
        <f t="shared" si="12"/>
        <v>8.1666666666666661</v>
      </c>
      <c r="C102" s="1">
        <f t="shared" si="14"/>
        <v>490</v>
      </c>
      <c r="D102">
        <v>487</v>
      </c>
      <c r="F102">
        <f t="shared" si="15"/>
        <v>0.2</v>
      </c>
      <c r="J102" s="4">
        <f t="shared" si="13"/>
        <v>8.1666666666666661</v>
      </c>
      <c r="K102" s="1">
        <f t="shared" si="16"/>
        <v>490</v>
      </c>
      <c r="L102">
        <v>487</v>
      </c>
      <c r="N102">
        <f t="shared" si="17"/>
        <v>0.2</v>
      </c>
      <c r="R102" s="4">
        <f t="shared" si="18"/>
        <v>8.1666666666666661</v>
      </c>
      <c r="S102" s="1">
        <f t="shared" si="19"/>
        <v>490</v>
      </c>
      <c r="T102">
        <v>475</v>
      </c>
      <c r="V102">
        <f t="shared" si="20"/>
        <v>0.4</v>
      </c>
      <c r="Z102" s="4">
        <f t="shared" si="21"/>
        <v>9.0833333333333339</v>
      </c>
      <c r="AA102" s="1">
        <f t="shared" si="22"/>
        <v>545</v>
      </c>
      <c r="AD102">
        <f t="shared" si="23"/>
        <v>-105</v>
      </c>
    </row>
    <row r="103" spans="1:30" x14ac:dyDescent="0.25">
      <c r="A103" s="1">
        <v>100</v>
      </c>
      <c r="B103" s="4">
        <f t="shared" si="12"/>
        <v>8.25</v>
      </c>
      <c r="C103" s="1">
        <f t="shared" si="14"/>
        <v>495</v>
      </c>
      <c r="D103">
        <v>489</v>
      </c>
      <c r="F103">
        <f t="shared" si="15"/>
        <v>0.4</v>
      </c>
      <c r="J103" s="4">
        <f t="shared" si="13"/>
        <v>8.25</v>
      </c>
      <c r="K103" s="1">
        <f t="shared" si="16"/>
        <v>495</v>
      </c>
      <c r="L103">
        <v>491</v>
      </c>
      <c r="N103">
        <f t="shared" si="17"/>
        <v>0.8</v>
      </c>
      <c r="R103" s="4">
        <f t="shared" si="18"/>
        <v>8.25</v>
      </c>
      <c r="S103" s="1">
        <f t="shared" si="19"/>
        <v>495</v>
      </c>
      <c r="T103">
        <v>477</v>
      </c>
      <c r="V103">
        <f t="shared" si="20"/>
        <v>0.4</v>
      </c>
      <c r="Z103" s="4">
        <f t="shared" si="21"/>
        <v>9.1666666666666661</v>
      </c>
      <c r="AA103" s="1">
        <f t="shared" si="22"/>
        <v>550</v>
      </c>
      <c r="AD103">
        <f t="shared" si="23"/>
        <v>0</v>
      </c>
    </row>
    <row r="104" spans="1:30" x14ac:dyDescent="0.25">
      <c r="A104" s="1">
        <v>101</v>
      </c>
      <c r="B104" s="4">
        <f t="shared" si="12"/>
        <v>8.3333333333333339</v>
      </c>
      <c r="C104" s="1">
        <f t="shared" si="14"/>
        <v>500</v>
      </c>
      <c r="D104">
        <v>491</v>
      </c>
      <c r="F104">
        <f t="shared" si="15"/>
        <v>0.4</v>
      </c>
      <c r="J104" s="4">
        <f t="shared" si="13"/>
        <v>8.3333333333333339</v>
      </c>
      <c r="K104" s="1">
        <f t="shared" si="16"/>
        <v>500</v>
      </c>
      <c r="L104">
        <v>491</v>
      </c>
      <c r="N104">
        <f t="shared" si="17"/>
        <v>0</v>
      </c>
      <c r="R104" s="4">
        <f t="shared" si="18"/>
        <v>8.3333333333333339</v>
      </c>
      <c r="S104" s="1">
        <f t="shared" si="19"/>
        <v>500</v>
      </c>
      <c r="T104">
        <v>478</v>
      </c>
      <c r="V104">
        <f t="shared" si="20"/>
        <v>0.2</v>
      </c>
      <c r="Z104" s="4">
        <f t="shared" si="21"/>
        <v>9.25</v>
      </c>
      <c r="AA104" s="1">
        <f t="shared" si="22"/>
        <v>555</v>
      </c>
      <c r="AD104">
        <f t="shared" si="23"/>
        <v>0</v>
      </c>
    </row>
    <row r="105" spans="1:30" x14ac:dyDescent="0.25">
      <c r="A105" s="1">
        <v>102</v>
      </c>
      <c r="B105" s="4">
        <f t="shared" si="12"/>
        <v>8.4166666666666661</v>
      </c>
      <c r="C105" s="1">
        <f t="shared" si="14"/>
        <v>505</v>
      </c>
      <c r="D105">
        <v>491</v>
      </c>
      <c r="F105">
        <f t="shared" si="15"/>
        <v>0</v>
      </c>
      <c r="J105" s="4">
        <f t="shared" si="13"/>
        <v>8.4166666666666661</v>
      </c>
      <c r="K105" s="1">
        <f t="shared" si="16"/>
        <v>505</v>
      </c>
      <c r="L105">
        <v>493</v>
      </c>
      <c r="N105">
        <f t="shared" si="17"/>
        <v>0.4</v>
      </c>
      <c r="R105" s="4">
        <f t="shared" si="18"/>
        <v>8.4166666666666661</v>
      </c>
      <c r="S105" s="1">
        <f t="shared" si="19"/>
        <v>505</v>
      </c>
      <c r="T105">
        <v>480</v>
      </c>
      <c r="V105">
        <f t="shared" si="20"/>
        <v>0.4</v>
      </c>
      <c r="Z105" s="4">
        <f t="shared" si="21"/>
        <v>9.3333333333333339</v>
      </c>
      <c r="AA105" s="1">
        <f t="shared" si="22"/>
        <v>560</v>
      </c>
      <c r="AD105">
        <f t="shared" si="23"/>
        <v>0</v>
      </c>
    </row>
    <row r="106" spans="1:30" x14ac:dyDescent="0.25">
      <c r="A106" s="1">
        <v>103</v>
      </c>
      <c r="B106" s="4">
        <f t="shared" si="12"/>
        <v>8.5</v>
      </c>
      <c r="C106" s="1">
        <f t="shared" si="14"/>
        <v>510</v>
      </c>
      <c r="D106">
        <v>493</v>
      </c>
      <c r="F106">
        <f t="shared" si="15"/>
        <v>0.4</v>
      </c>
      <c r="J106" s="4">
        <f t="shared" si="13"/>
        <v>8.5</v>
      </c>
      <c r="K106" s="1">
        <f t="shared" si="16"/>
        <v>510</v>
      </c>
      <c r="L106">
        <v>496</v>
      </c>
      <c r="N106">
        <f t="shared" si="17"/>
        <v>0.6</v>
      </c>
      <c r="R106" s="4">
        <f t="shared" si="18"/>
        <v>8.5</v>
      </c>
      <c r="S106" s="1">
        <f t="shared" si="19"/>
        <v>510</v>
      </c>
      <c r="T106">
        <v>483</v>
      </c>
      <c r="V106">
        <f t="shared" si="20"/>
        <v>0.6</v>
      </c>
      <c r="Z106" s="4">
        <f t="shared" si="21"/>
        <v>9.4166666666666661</v>
      </c>
      <c r="AA106" s="1">
        <f t="shared" si="22"/>
        <v>565</v>
      </c>
      <c r="AD106">
        <f t="shared" si="23"/>
        <v>0</v>
      </c>
    </row>
    <row r="107" spans="1:30" x14ac:dyDescent="0.25">
      <c r="A107" s="1">
        <v>104</v>
      </c>
      <c r="B107" s="4">
        <f t="shared" si="12"/>
        <v>8.5833333333333339</v>
      </c>
      <c r="C107" s="1">
        <f t="shared" si="14"/>
        <v>515</v>
      </c>
      <c r="D107">
        <v>495</v>
      </c>
      <c r="F107">
        <f t="shared" si="15"/>
        <v>0.4</v>
      </c>
      <c r="J107" s="4">
        <f t="shared" si="13"/>
        <v>8.5833333333333339</v>
      </c>
      <c r="K107" s="1">
        <f t="shared" si="16"/>
        <v>515</v>
      </c>
      <c r="L107">
        <v>498</v>
      </c>
      <c r="N107">
        <f t="shared" si="17"/>
        <v>0.4</v>
      </c>
      <c r="R107" s="4">
        <f t="shared" si="18"/>
        <v>8.5833333333333339</v>
      </c>
      <c r="S107" s="1">
        <f t="shared" si="19"/>
        <v>515</v>
      </c>
      <c r="T107">
        <v>486</v>
      </c>
      <c r="V107">
        <f t="shared" si="20"/>
        <v>0.6</v>
      </c>
      <c r="Z107" s="4">
        <f t="shared" si="21"/>
        <v>9.5</v>
      </c>
      <c r="AA107" s="1">
        <f t="shared" si="22"/>
        <v>570</v>
      </c>
      <c r="AD107">
        <f t="shared" si="23"/>
        <v>0</v>
      </c>
    </row>
    <row r="108" spans="1:30" x14ac:dyDescent="0.25">
      <c r="A108" s="1">
        <v>105</v>
      </c>
      <c r="B108" s="4">
        <f t="shared" si="12"/>
        <v>8.6666666666666661</v>
      </c>
      <c r="C108" s="1">
        <f t="shared" si="14"/>
        <v>520</v>
      </c>
      <c r="D108">
        <v>498</v>
      </c>
      <c r="F108">
        <f t="shared" si="15"/>
        <v>0.6</v>
      </c>
      <c r="J108" s="4">
        <f t="shared" si="13"/>
        <v>8.6666666666666661</v>
      </c>
      <c r="K108" s="1">
        <f t="shared" si="16"/>
        <v>520</v>
      </c>
      <c r="L108">
        <v>500</v>
      </c>
      <c r="N108">
        <f t="shared" si="17"/>
        <v>0.4</v>
      </c>
      <c r="R108" s="4">
        <f t="shared" si="18"/>
        <v>8.6666666666666661</v>
      </c>
      <c r="S108" s="1">
        <f t="shared" si="19"/>
        <v>520</v>
      </c>
      <c r="T108">
        <v>489</v>
      </c>
      <c r="V108">
        <f t="shared" si="20"/>
        <v>0.6</v>
      </c>
      <c r="Z108" s="4">
        <f t="shared" si="21"/>
        <v>9.5833333333333339</v>
      </c>
      <c r="AA108" s="1">
        <f t="shared" si="22"/>
        <v>575</v>
      </c>
      <c r="AD108">
        <f t="shared" si="23"/>
        <v>0</v>
      </c>
    </row>
    <row r="109" spans="1:30" x14ac:dyDescent="0.25">
      <c r="A109" s="1">
        <v>106</v>
      </c>
      <c r="B109" s="4">
        <f t="shared" si="12"/>
        <v>8.75</v>
      </c>
      <c r="C109" s="1">
        <f t="shared" si="14"/>
        <v>525</v>
      </c>
      <c r="D109">
        <v>498</v>
      </c>
      <c r="F109">
        <f t="shared" si="15"/>
        <v>0</v>
      </c>
      <c r="J109" s="4">
        <f t="shared" si="13"/>
        <v>8.75</v>
      </c>
      <c r="K109" s="1">
        <f t="shared" si="16"/>
        <v>525</v>
      </c>
      <c r="L109">
        <v>504</v>
      </c>
      <c r="N109">
        <f t="shared" si="17"/>
        <v>0.8</v>
      </c>
      <c r="R109" s="4">
        <f t="shared" si="18"/>
        <v>8.75</v>
      </c>
      <c r="S109" s="1">
        <f t="shared" si="19"/>
        <v>525</v>
      </c>
      <c r="T109">
        <v>491</v>
      </c>
      <c r="V109">
        <f t="shared" si="20"/>
        <v>0.4</v>
      </c>
      <c r="Z109" s="4">
        <f t="shared" si="21"/>
        <v>9.6666666666666661</v>
      </c>
      <c r="AA109" s="1">
        <f t="shared" si="22"/>
        <v>580</v>
      </c>
      <c r="AD109">
        <f t="shared" si="23"/>
        <v>0</v>
      </c>
    </row>
    <row r="110" spans="1:30" x14ac:dyDescent="0.25">
      <c r="A110" s="1">
        <v>107</v>
      </c>
      <c r="B110" s="4">
        <f t="shared" si="12"/>
        <v>8.8333333333333339</v>
      </c>
      <c r="C110" s="1">
        <f t="shared" si="14"/>
        <v>530</v>
      </c>
      <c r="D110">
        <v>500</v>
      </c>
      <c r="F110">
        <f t="shared" si="15"/>
        <v>0.4</v>
      </c>
      <c r="J110" s="4">
        <f t="shared" si="13"/>
        <v>8.8333333333333339</v>
      </c>
      <c r="K110" s="1">
        <f t="shared" si="16"/>
        <v>530</v>
      </c>
      <c r="L110">
        <v>504</v>
      </c>
      <c r="N110">
        <f t="shared" si="17"/>
        <v>0</v>
      </c>
      <c r="R110" s="4">
        <f t="shared" si="18"/>
        <v>8.8333333333333339</v>
      </c>
      <c r="S110" s="1">
        <f t="shared" si="19"/>
        <v>530</v>
      </c>
      <c r="T110">
        <v>491</v>
      </c>
      <c r="V110">
        <f t="shared" si="20"/>
        <v>0</v>
      </c>
      <c r="Z110" s="4">
        <f t="shared" si="21"/>
        <v>9.75</v>
      </c>
      <c r="AA110" s="1">
        <f t="shared" si="22"/>
        <v>585</v>
      </c>
      <c r="AD110">
        <f t="shared" si="23"/>
        <v>0</v>
      </c>
    </row>
    <row r="111" spans="1:30" x14ac:dyDescent="0.25">
      <c r="A111" s="1">
        <v>108</v>
      </c>
      <c r="B111" s="4">
        <f t="shared" si="12"/>
        <v>8.9166666666666661</v>
      </c>
      <c r="C111" s="1">
        <f t="shared" si="14"/>
        <v>535</v>
      </c>
      <c r="D111">
        <v>500</v>
      </c>
      <c r="F111">
        <f t="shared" si="15"/>
        <v>0</v>
      </c>
      <c r="J111" s="4">
        <f t="shared" si="13"/>
        <v>8.9166666666666661</v>
      </c>
      <c r="K111" s="1">
        <f t="shared" si="16"/>
        <v>535</v>
      </c>
      <c r="L111">
        <v>505</v>
      </c>
      <c r="N111">
        <f t="shared" si="17"/>
        <v>0.2</v>
      </c>
      <c r="R111" s="4">
        <f t="shared" si="18"/>
        <v>8.9166666666666661</v>
      </c>
      <c r="S111" s="1">
        <f t="shared" si="19"/>
        <v>535</v>
      </c>
      <c r="T111">
        <v>495</v>
      </c>
      <c r="V111">
        <f t="shared" si="20"/>
        <v>0.8</v>
      </c>
      <c r="Z111" s="4">
        <f t="shared" si="21"/>
        <v>9.8333333333333339</v>
      </c>
      <c r="AA111" s="1">
        <f t="shared" si="22"/>
        <v>590</v>
      </c>
      <c r="AD111">
        <f t="shared" si="23"/>
        <v>0</v>
      </c>
    </row>
    <row r="112" spans="1:30" x14ac:dyDescent="0.25">
      <c r="A112" s="1">
        <v>109</v>
      </c>
      <c r="B112" s="4">
        <f t="shared" si="12"/>
        <v>9</v>
      </c>
      <c r="C112" s="1">
        <f t="shared" si="14"/>
        <v>540</v>
      </c>
      <c r="D112">
        <v>502</v>
      </c>
      <c r="F112">
        <f t="shared" si="15"/>
        <v>0.4</v>
      </c>
      <c r="J112" s="4">
        <f t="shared" si="13"/>
        <v>9</v>
      </c>
      <c r="K112" s="1">
        <f t="shared" si="16"/>
        <v>540</v>
      </c>
      <c r="L112">
        <v>507</v>
      </c>
      <c r="N112">
        <f t="shared" si="17"/>
        <v>0.4</v>
      </c>
      <c r="R112" s="4">
        <f t="shared" si="18"/>
        <v>9</v>
      </c>
      <c r="S112" s="1">
        <f t="shared" si="19"/>
        <v>540</v>
      </c>
      <c r="T112">
        <v>496</v>
      </c>
      <c r="V112">
        <f t="shared" si="20"/>
        <v>0.2</v>
      </c>
      <c r="Z112" s="4">
        <f t="shared" si="21"/>
        <v>9.9166666666666661</v>
      </c>
      <c r="AA112" s="1">
        <f t="shared" si="22"/>
        <v>595</v>
      </c>
      <c r="AD112">
        <f t="shared" si="23"/>
        <v>0</v>
      </c>
    </row>
    <row r="113" spans="1:30" x14ac:dyDescent="0.25">
      <c r="A113" s="1">
        <v>110</v>
      </c>
      <c r="B113" s="4">
        <f t="shared" si="12"/>
        <v>9.0833333333333339</v>
      </c>
      <c r="C113" s="1">
        <f t="shared" si="14"/>
        <v>545</v>
      </c>
      <c r="D113">
        <v>505</v>
      </c>
      <c r="F113">
        <f t="shared" si="15"/>
        <v>0.6</v>
      </c>
      <c r="J113" s="4">
        <f t="shared" si="13"/>
        <v>9.0833333333333339</v>
      </c>
      <c r="K113" s="1">
        <f t="shared" si="16"/>
        <v>545</v>
      </c>
      <c r="L113">
        <v>509</v>
      </c>
      <c r="N113">
        <f t="shared" si="17"/>
        <v>0.4</v>
      </c>
      <c r="R113" s="4">
        <f t="shared" si="18"/>
        <v>9.0833333333333339</v>
      </c>
      <c r="S113" s="1">
        <f t="shared" si="19"/>
        <v>545</v>
      </c>
      <c r="T113">
        <v>498</v>
      </c>
      <c r="V113">
        <f t="shared" si="20"/>
        <v>0.4</v>
      </c>
      <c r="Z113" s="4">
        <f t="shared" si="21"/>
        <v>10</v>
      </c>
      <c r="AA113" s="1">
        <f t="shared" si="22"/>
        <v>600</v>
      </c>
      <c r="AD113">
        <f t="shared" si="23"/>
        <v>0</v>
      </c>
    </row>
    <row r="114" spans="1:30" x14ac:dyDescent="0.25">
      <c r="A114" s="1">
        <v>111</v>
      </c>
      <c r="B114" s="4">
        <f t="shared" si="12"/>
        <v>9.1666666666666661</v>
      </c>
      <c r="C114" s="1">
        <f t="shared" si="14"/>
        <v>550</v>
      </c>
      <c r="D114">
        <v>507</v>
      </c>
      <c r="F114">
        <f t="shared" si="15"/>
        <v>0.4</v>
      </c>
      <c r="J114" s="4">
        <f t="shared" si="13"/>
        <v>9.1666666666666661</v>
      </c>
      <c r="K114" s="1">
        <f t="shared" si="16"/>
        <v>550</v>
      </c>
      <c r="L114">
        <v>511</v>
      </c>
      <c r="N114">
        <f t="shared" si="17"/>
        <v>0.4</v>
      </c>
      <c r="R114" s="4">
        <f t="shared" si="18"/>
        <v>9.1666666666666661</v>
      </c>
      <c r="S114" s="1">
        <f t="shared" si="19"/>
        <v>550</v>
      </c>
      <c r="T114">
        <v>500</v>
      </c>
      <c r="V114">
        <f t="shared" si="20"/>
        <v>0.4</v>
      </c>
      <c r="Z114" s="4">
        <f t="shared" si="21"/>
        <v>10.083333333333334</v>
      </c>
      <c r="AA114" s="1">
        <f t="shared" si="22"/>
        <v>605</v>
      </c>
      <c r="AD114">
        <f t="shared" si="23"/>
        <v>0</v>
      </c>
    </row>
    <row r="115" spans="1:30" x14ac:dyDescent="0.25">
      <c r="A115" s="1">
        <v>112</v>
      </c>
      <c r="B115" s="4">
        <f t="shared" si="12"/>
        <v>9.25</v>
      </c>
      <c r="C115" s="1">
        <f t="shared" si="14"/>
        <v>555</v>
      </c>
      <c r="D115">
        <v>509</v>
      </c>
      <c r="F115">
        <f t="shared" si="15"/>
        <v>0.4</v>
      </c>
      <c r="J115" s="4">
        <f t="shared" si="13"/>
        <v>9.25</v>
      </c>
      <c r="K115" s="1">
        <f t="shared" si="16"/>
        <v>555</v>
      </c>
      <c r="L115">
        <v>513</v>
      </c>
      <c r="N115">
        <f t="shared" si="17"/>
        <v>0.4</v>
      </c>
      <c r="R115" s="4">
        <f t="shared" si="18"/>
        <v>9.25</v>
      </c>
      <c r="S115" s="1">
        <f t="shared" si="19"/>
        <v>555</v>
      </c>
      <c r="T115">
        <v>502</v>
      </c>
      <c r="V115">
        <f t="shared" si="20"/>
        <v>0.4</v>
      </c>
      <c r="Z115" s="4">
        <f t="shared" si="21"/>
        <v>10.166666666666666</v>
      </c>
      <c r="AA115" s="1">
        <f t="shared" si="22"/>
        <v>610</v>
      </c>
      <c r="AD115">
        <f t="shared" si="23"/>
        <v>0</v>
      </c>
    </row>
    <row r="116" spans="1:30" x14ac:dyDescent="0.25">
      <c r="A116" s="1">
        <v>113</v>
      </c>
      <c r="B116" s="4">
        <f t="shared" si="12"/>
        <v>9.3333333333333339</v>
      </c>
      <c r="C116" s="1">
        <f t="shared" si="14"/>
        <v>560</v>
      </c>
      <c r="D116">
        <v>511</v>
      </c>
      <c r="F116">
        <f t="shared" si="15"/>
        <v>0.4</v>
      </c>
      <c r="J116" s="4">
        <f t="shared" si="13"/>
        <v>9.3333333333333339</v>
      </c>
      <c r="K116" s="1">
        <f t="shared" si="16"/>
        <v>560</v>
      </c>
      <c r="L116">
        <v>514</v>
      </c>
      <c r="N116">
        <f t="shared" si="17"/>
        <v>0.2</v>
      </c>
      <c r="R116" s="4">
        <f t="shared" si="18"/>
        <v>9.3333333333333339</v>
      </c>
      <c r="S116" s="1">
        <f t="shared" si="19"/>
        <v>560</v>
      </c>
      <c r="T116">
        <v>504</v>
      </c>
      <c r="V116">
        <f t="shared" si="20"/>
        <v>0.4</v>
      </c>
      <c r="Z116" s="4">
        <f t="shared" si="21"/>
        <v>10.25</v>
      </c>
      <c r="AA116" s="1">
        <f t="shared" si="22"/>
        <v>615</v>
      </c>
      <c r="AD116">
        <f t="shared" si="23"/>
        <v>0</v>
      </c>
    </row>
    <row r="117" spans="1:30" x14ac:dyDescent="0.25">
      <c r="A117" s="1">
        <v>114</v>
      </c>
      <c r="B117" s="4">
        <f t="shared" si="12"/>
        <v>9.4166666666666661</v>
      </c>
      <c r="C117" s="1">
        <f t="shared" si="14"/>
        <v>565</v>
      </c>
      <c r="D117">
        <v>511</v>
      </c>
      <c r="F117">
        <f t="shared" si="15"/>
        <v>0</v>
      </c>
      <c r="J117" s="4">
        <f t="shared" si="13"/>
        <v>9.4166666666666661</v>
      </c>
      <c r="K117" s="1">
        <f t="shared" si="16"/>
        <v>565</v>
      </c>
      <c r="L117">
        <v>514</v>
      </c>
      <c r="N117">
        <f t="shared" si="17"/>
        <v>0</v>
      </c>
      <c r="R117" s="4">
        <f t="shared" si="18"/>
        <v>9.4166666666666661</v>
      </c>
      <c r="S117" s="1">
        <f t="shared" si="19"/>
        <v>565</v>
      </c>
      <c r="T117">
        <v>505</v>
      </c>
      <c r="V117">
        <f t="shared" si="20"/>
        <v>0.2</v>
      </c>
      <c r="Z117" s="4">
        <f t="shared" si="21"/>
        <v>10.333333333333334</v>
      </c>
      <c r="AA117" s="1">
        <f t="shared" si="22"/>
        <v>620</v>
      </c>
      <c r="AD117">
        <f t="shared" si="23"/>
        <v>0</v>
      </c>
    </row>
    <row r="118" spans="1:30" x14ac:dyDescent="0.25">
      <c r="A118" s="1">
        <v>115</v>
      </c>
      <c r="B118" s="4">
        <f t="shared" si="12"/>
        <v>9.5</v>
      </c>
      <c r="C118" s="1">
        <f t="shared" si="14"/>
        <v>570</v>
      </c>
      <c r="D118">
        <v>511</v>
      </c>
      <c r="F118">
        <f t="shared" si="15"/>
        <v>0</v>
      </c>
      <c r="J118" s="4">
        <f t="shared" si="13"/>
        <v>9.5</v>
      </c>
      <c r="K118" s="1">
        <f t="shared" si="16"/>
        <v>570</v>
      </c>
      <c r="L118">
        <v>518</v>
      </c>
      <c r="N118">
        <f t="shared" si="17"/>
        <v>0.8</v>
      </c>
      <c r="R118" s="4">
        <f t="shared" si="18"/>
        <v>9.5</v>
      </c>
      <c r="S118" s="1">
        <f t="shared" si="19"/>
        <v>570</v>
      </c>
      <c r="T118">
        <v>507</v>
      </c>
      <c r="V118">
        <f t="shared" si="20"/>
        <v>0.4</v>
      </c>
      <c r="Z118" s="4">
        <f t="shared" si="21"/>
        <v>10.416666666666666</v>
      </c>
      <c r="AA118" s="1">
        <f t="shared" si="22"/>
        <v>625</v>
      </c>
      <c r="AD118">
        <f t="shared" si="23"/>
        <v>0</v>
      </c>
    </row>
    <row r="119" spans="1:30" x14ac:dyDescent="0.25">
      <c r="A119" s="1">
        <v>116</v>
      </c>
      <c r="B119" s="4">
        <f t="shared" si="12"/>
        <v>9.5833333333333339</v>
      </c>
      <c r="C119" s="1">
        <f t="shared" si="14"/>
        <v>575</v>
      </c>
      <c r="D119">
        <v>513</v>
      </c>
      <c r="F119">
        <f t="shared" si="15"/>
        <v>0.4</v>
      </c>
      <c r="J119" s="4">
        <f t="shared" si="13"/>
        <v>9.5833333333333339</v>
      </c>
      <c r="K119" s="1">
        <f t="shared" si="16"/>
        <v>575</v>
      </c>
      <c r="L119">
        <v>520</v>
      </c>
      <c r="N119">
        <f t="shared" si="17"/>
        <v>0.4</v>
      </c>
      <c r="R119" s="4">
        <f t="shared" si="18"/>
        <v>9.5833333333333339</v>
      </c>
      <c r="S119" s="1">
        <f t="shared" si="19"/>
        <v>575</v>
      </c>
      <c r="T119">
        <v>511</v>
      </c>
      <c r="V119">
        <f t="shared" si="20"/>
        <v>0.8</v>
      </c>
      <c r="Z119" s="4">
        <f t="shared" si="21"/>
        <v>10.5</v>
      </c>
      <c r="AA119" s="1">
        <f t="shared" si="22"/>
        <v>630</v>
      </c>
      <c r="AD119">
        <f t="shared" si="23"/>
        <v>0</v>
      </c>
    </row>
    <row r="120" spans="1:30" x14ac:dyDescent="0.25">
      <c r="A120" s="1">
        <v>117</v>
      </c>
      <c r="B120" s="4">
        <f t="shared" si="12"/>
        <v>9.6666666666666661</v>
      </c>
      <c r="C120" s="1">
        <f t="shared" si="14"/>
        <v>580</v>
      </c>
      <c r="D120">
        <v>514</v>
      </c>
      <c r="F120">
        <f t="shared" si="15"/>
        <v>0.2</v>
      </c>
      <c r="J120" s="4">
        <f t="shared" si="13"/>
        <v>9.6666666666666661</v>
      </c>
      <c r="K120" s="1">
        <f t="shared" si="16"/>
        <v>580</v>
      </c>
      <c r="L120">
        <v>522</v>
      </c>
      <c r="N120">
        <f t="shared" si="17"/>
        <v>0.4</v>
      </c>
      <c r="R120" s="4">
        <f t="shared" si="18"/>
        <v>9.6666666666666661</v>
      </c>
      <c r="S120" s="1">
        <f t="shared" si="19"/>
        <v>580</v>
      </c>
      <c r="T120">
        <v>511</v>
      </c>
      <c r="V120">
        <f t="shared" si="20"/>
        <v>0</v>
      </c>
      <c r="Z120" s="4">
        <f t="shared" si="21"/>
        <v>10.583333333333334</v>
      </c>
      <c r="AA120" s="1">
        <f t="shared" si="22"/>
        <v>635</v>
      </c>
      <c r="AD120">
        <f t="shared" si="23"/>
        <v>0</v>
      </c>
    </row>
    <row r="121" spans="1:30" x14ac:dyDescent="0.25">
      <c r="A121" s="1">
        <v>118</v>
      </c>
      <c r="B121" s="4">
        <f t="shared" si="12"/>
        <v>9.75</v>
      </c>
      <c r="C121" s="1">
        <f t="shared" si="14"/>
        <v>585</v>
      </c>
      <c r="D121">
        <v>516</v>
      </c>
      <c r="F121">
        <f t="shared" si="15"/>
        <v>0.4</v>
      </c>
      <c r="J121" s="4">
        <f t="shared" si="13"/>
        <v>9.75</v>
      </c>
      <c r="K121" s="1">
        <f t="shared" si="16"/>
        <v>585</v>
      </c>
      <c r="L121">
        <v>523</v>
      </c>
      <c r="N121">
        <f t="shared" si="17"/>
        <v>0.2</v>
      </c>
      <c r="R121" s="4">
        <f t="shared" si="18"/>
        <v>9.75</v>
      </c>
      <c r="S121" s="1">
        <f t="shared" si="19"/>
        <v>585</v>
      </c>
      <c r="T121">
        <v>513</v>
      </c>
      <c r="V121">
        <f t="shared" si="20"/>
        <v>0.4</v>
      </c>
      <c r="Z121" s="4">
        <f t="shared" si="21"/>
        <v>10.666666666666666</v>
      </c>
      <c r="AA121" s="1">
        <f t="shared" si="22"/>
        <v>640</v>
      </c>
      <c r="AD121">
        <f t="shared" si="23"/>
        <v>0</v>
      </c>
    </row>
    <row r="122" spans="1:30" x14ac:dyDescent="0.25">
      <c r="A122" s="1">
        <v>119</v>
      </c>
      <c r="B122" s="4">
        <f t="shared" si="12"/>
        <v>9.8333333333333339</v>
      </c>
      <c r="C122" s="1">
        <f t="shared" si="14"/>
        <v>590</v>
      </c>
      <c r="D122">
        <v>518</v>
      </c>
      <c r="F122">
        <f t="shared" si="15"/>
        <v>0.4</v>
      </c>
      <c r="J122" s="4">
        <f t="shared" si="13"/>
        <v>9.8333333333333339</v>
      </c>
      <c r="K122" s="1">
        <f t="shared" si="16"/>
        <v>590</v>
      </c>
      <c r="L122">
        <v>523</v>
      </c>
      <c r="N122">
        <f t="shared" si="17"/>
        <v>0</v>
      </c>
      <c r="R122" s="4">
        <f t="shared" si="18"/>
        <v>9.8333333333333339</v>
      </c>
      <c r="S122" s="1">
        <f t="shared" si="19"/>
        <v>590</v>
      </c>
      <c r="T122">
        <v>514</v>
      </c>
      <c r="V122">
        <f t="shared" si="20"/>
        <v>0.2</v>
      </c>
      <c r="Z122" s="4">
        <f t="shared" si="21"/>
        <v>10.75</v>
      </c>
      <c r="AA122" s="1">
        <f t="shared" si="22"/>
        <v>645</v>
      </c>
      <c r="AD122">
        <f t="shared" si="23"/>
        <v>0</v>
      </c>
    </row>
    <row r="123" spans="1:30" x14ac:dyDescent="0.25">
      <c r="A123" s="1">
        <v>120</v>
      </c>
      <c r="B123" s="4">
        <f t="shared" si="12"/>
        <v>9.9166666666666661</v>
      </c>
      <c r="C123" s="1">
        <f t="shared" si="14"/>
        <v>595</v>
      </c>
      <c r="D123">
        <v>518</v>
      </c>
      <c r="F123">
        <f t="shared" si="15"/>
        <v>0</v>
      </c>
      <c r="J123" s="4">
        <f t="shared" si="13"/>
        <v>9.9166666666666661</v>
      </c>
      <c r="K123" s="1">
        <f t="shared" si="16"/>
        <v>595</v>
      </c>
      <c r="L123">
        <v>520</v>
      </c>
      <c r="N123">
        <f t="shared" si="17"/>
        <v>-0.6</v>
      </c>
      <c r="R123" s="4">
        <f t="shared" si="18"/>
        <v>9.9166666666666661</v>
      </c>
      <c r="S123" s="1">
        <f t="shared" si="19"/>
        <v>595</v>
      </c>
      <c r="T123">
        <v>516</v>
      </c>
      <c r="V123">
        <f t="shared" si="20"/>
        <v>0.4</v>
      </c>
      <c r="Z123" s="4">
        <f t="shared" si="21"/>
        <v>10.833333333333334</v>
      </c>
      <c r="AA123" s="1">
        <f t="shared" si="22"/>
        <v>650</v>
      </c>
      <c r="AD123">
        <f t="shared" si="23"/>
        <v>0</v>
      </c>
    </row>
    <row r="124" spans="1:30" x14ac:dyDescent="0.25">
      <c r="A124" s="1">
        <v>121</v>
      </c>
      <c r="B124" s="4">
        <f t="shared" si="12"/>
        <v>10</v>
      </c>
      <c r="C124" s="1">
        <f t="shared" si="14"/>
        <v>600</v>
      </c>
      <c r="D124">
        <v>518</v>
      </c>
      <c r="F124">
        <f t="shared" si="15"/>
        <v>0</v>
      </c>
      <c r="J124" s="4">
        <f t="shared" si="13"/>
        <v>10</v>
      </c>
      <c r="K124" s="1">
        <f t="shared" si="16"/>
        <v>600</v>
      </c>
      <c r="L124">
        <v>520</v>
      </c>
      <c r="N124">
        <f t="shared" si="17"/>
        <v>0</v>
      </c>
      <c r="R124" s="4">
        <f t="shared" si="18"/>
        <v>10</v>
      </c>
      <c r="S124" s="1">
        <f t="shared" si="19"/>
        <v>600</v>
      </c>
      <c r="T124">
        <v>516</v>
      </c>
      <c r="V124">
        <f t="shared" si="20"/>
        <v>0</v>
      </c>
      <c r="Z124" s="4">
        <f t="shared" si="21"/>
        <v>10.916666666666666</v>
      </c>
      <c r="AA124" s="1">
        <f t="shared" si="22"/>
        <v>655</v>
      </c>
      <c r="AD124">
        <f t="shared" si="23"/>
        <v>0</v>
      </c>
    </row>
    <row r="125" spans="1:30" x14ac:dyDescent="0.25">
      <c r="B125" s="4"/>
      <c r="C125" s="1"/>
      <c r="E125" t="s">
        <v>7</v>
      </c>
      <c r="F125" s="3">
        <f>SUM(F4:F124)/A124</f>
        <v>0.6842975206611579</v>
      </c>
      <c r="M125" t="s">
        <v>7</v>
      </c>
      <c r="N125" s="3">
        <f>SUM(N4:N124)/A124</f>
        <v>0.71570247933884412</v>
      </c>
      <c r="U125" t="s">
        <v>7</v>
      </c>
      <c r="V125" s="3">
        <f>SUM(V4:V124)/$A124</f>
        <v>0.70743801652892635</v>
      </c>
      <c r="AC125" t="s">
        <v>7</v>
      </c>
      <c r="AD125" s="3">
        <f>SUM(AD4:AD124)/$A124</f>
        <v>-0.1720385674931128</v>
      </c>
    </row>
    <row r="126" spans="1:30" x14ac:dyDescent="0.25">
      <c r="B126" s="4"/>
      <c r="C126" s="1"/>
    </row>
    <row r="127" spans="1:30" x14ac:dyDescent="0.25">
      <c r="B127" s="4"/>
      <c r="C127" s="1"/>
    </row>
    <row r="128" spans="1:30" x14ac:dyDescent="0.25">
      <c r="B128" s="4"/>
      <c r="C128" s="1"/>
    </row>
    <row r="129" spans="2:3" x14ac:dyDescent="0.25">
      <c r="B129" s="4"/>
      <c r="C129" s="1"/>
    </row>
    <row r="130" spans="2:3" x14ac:dyDescent="0.25">
      <c r="B130" s="4"/>
      <c r="C130" s="1"/>
    </row>
    <row r="131" spans="2:3" x14ac:dyDescent="0.25">
      <c r="B131" s="4"/>
      <c r="C131" s="1"/>
    </row>
    <row r="132" spans="2:3" x14ac:dyDescent="0.25">
      <c r="B132" s="4"/>
      <c r="C132" s="1"/>
    </row>
    <row r="133" spans="2:3" x14ac:dyDescent="0.25">
      <c r="B133" s="4"/>
      <c r="C133" s="1"/>
    </row>
    <row r="134" spans="2:3" x14ac:dyDescent="0.25">
      <c r="B134" s="4"/>
      <c r="C134" s="1"/>
    </row>
    <row r="135" spans="2:3" x14ac:dyDescent="0.25">
      <c r="B135" s="4"/>
      <c r="C135" s="1"/>
    </row>
    <row r="136" spans="2:3" x14ac:dyDescent="0.25">
      <c r="B136" s="4"/>
      <c r="C136" s="1"/>
    </row>
    <row r="137" spans="2:3" x14ac:dyDescent="0.25">
      <c r="B137" s="4"/>
      <c r="C137" s="1"/>
    </row>
    <row r="138" spans="2:3" x14ac:dyDescent="0.25">
      <c r="B138" s="4"/>
      <c r="C138" s="1"/>
    </row>
    <row r="139" spans="2:3" x14ac:dyDescent="0.25">
      <c r="B139" s="4"/>
      <c r="C139" s="1"/>
    </row>
    <row r="140" spans="2:3" x14ac:dyDescent="0.25">
      <c r="B140" s="4"/>
      <c r="C140" s="1"/>
    </row>
    <row r="141" spans="2:3" x14ac:dyDescent="0.25">
      <c r="B141" s="4"/>
      <c r="C141" s="1"/>
    </row>
    <row r="142" spans="2:3" x14ac:dyDescent="0.25">
      <c r="B142" s="4"/>
      <c r="C142" s="1"/>
    </row>
    <row r="143" spans="2:3" x14ac:dyDescent="0.25">
      <c r="B143" s="4"/>
      <c r="C143" s="1"/>
    </row>
    <row r="144" spans="2:3" x14ac:dyDescent="0.25">
      <c r="B144" s="4"/>
      <c r="C144" s="1"/>
    </row>
    <row r="145" spans="2:3" x14ac:dyDescent="0.25">
      <c r="B145" s="4"/>
      <c r="C145" s="1"/>
    </row>
    <row r="146" spans="2:3" x14ac:dyDescent="0.25">
      <c r="B146" s="4"/>
      <c r="C146" s="1"/>
    </row>
    <row r="147" spans="2:3" x14ac:dyDescent="0.25">
      <c r="B147" s="4"/>
      <c r="C147" s="1"/>
    </row>
    <row r="148" spans="2:3" x14ac:dyDescent="0.25">
      <c r="B148" s="4"/>
      <c r="C148" s="1"/>
    </row>
    <row r="149" spans="2:3" x14ac:dyDescent="0.25">
      <c r="B149" s="4"/>
      <c r="C149" s="1"/>
    </row>
    <row r="150" spans="2:3" x14ac:dyDescent="0.25">
      <c r="B150" s="4"/>
      <c r="C150" s="1"/>
    </row>
    <row r="151" spans="2:3" x14ac:dyDescent="0.25">
      <c r="B151" s="4"/>
      <c r="C151" s="1"/>
    </row>
    <row r="152" spans="2:3" x14ac:dyDescent="0.25">
      <c r="B152" s="4"/>
      <c r="C152" s="1"/>
    </row>
    <row r="153" spans="2:3" x14ac:dyDescent="0.25">
      <c r="B153" s="4"/>
      <c r="C153" s="1"/>
    </row>
    <row r="154" spans="2:3" x14ac:dyDescent="0.25">
      <c r="B154" s="4"/>
      <c r="C154" s="1"/>
    </row>
    <row r="155" spans="2:3" x14ac:dyDescent="0.25">
      <c r="B155" s="4"/>
      <c r="C155" s="1"/>
    </row>
    <row r="156" spans="2:3" x14ac:dyDescent="0.25">
      <c r="B156" s="4"/>
      <c r="C156" s="1"/>
    </row>
    <row r="157" spans="2:3" x14ac:dyDescent="0.25">
      <c r="B157" s="4"/>
      <c r="C157" s="1"/>
    </row>
    <row r="158" spans="2:3" x14ac:dyDescent="0.25">
      <c r="B158" s="4"/>
      <c r="C158" s="1"/>
    </row>
    <row r="159" spans="2:3" x14ac:dyDescent="0.25">
      <c r="B159" s="4"/>
      <c r="C159" s="1"/>
    </row>
    <row r="160" spans="2:3" x14ac:dyDescent="0.25">
      <c r="B160" s="4"/>
      <c r="C160" s="1"/>
    </row>
    <row r="161" spans="2:3" x14ac:dyDescent="0.25">
      <c r="B161" s="4"/>
      <c r="C161" s="1"/>
    </row>
    <row r="162" spans="2:3" x14ac:dyDescent="0.25">
      <c r="B162" s="4"/>
      <c r="C162" s="1"/>
    </row>
    <row r="163" spans="2:3" x14ac:dyDescent="0.25">
      <c r="B163" s="4"/>
      <c r="C163" s="1"/>
    </row>
    <row r="164" spans="2:3" x14ac:dyDescent="0.25">
      <c r="B164" s="4"/>
      <c r="C164" s="1"/>
    </row>
    <row r="165" spans="2:3" x14ac:dyDescent="0.25">
      <c r="B165" s="4"/>
      <c r="C165" s="1"/>
    </row>
    <row r="166" spans="2:3" x14ac:dyDescent="0.25">
      <c r="B166" s="4"/>
      <c r="C166" s="1"/>
    </row>
    <row r="167" spans="2:3" x14ac:dyDescent="0.25">
      <c r="B167" s="4"/>
      <c r="C167" s="1"/>
    </row>
    <row r="168" spans="2:3" x14ac:dyDescent="0.25">
      <c r="B168" s="4"/>
      <c r="C168" s="1"/>
    </row>
    <row r="169" spans="2:3" x14ac:dyDescent="0.25">
      <c r="B169" s="4"/>
      <c r="C169" s="1"/>
    </row>
    <row r="170" spans="2:3" x14ac:dyDescent="0.25">
      <c r="B170" s="4"/>
      <c r="C170" s="1"/>
    </row>
    <row r="171" spans="2:3" x14ac:dyDescent="0.25">
      <c r="B171" s="4"/>
      <c r="C171" s="1"/>
    </row>
    <row r="172" spans="2:3" x14ac:dyDescent="0.25">
      <c r="B172" s="4"/>
      <c r="C172" s="1"/>
    </row>
    <row r="173" spans="2:3" x14ac:dyDescent="0.25">
      <c r="B173" s="4"/>
      <c r="C173" s="1"/>
    </row>
    <row r="174" spans="2:3" x14ac:dyDescent="0.25">
      <c r="B174" s="4"/>
      <c r="C174" s="1"/>
    </row>
    <row r="175" spans="2:3" x14ac:dyDescent="0.25">
      <c r="B175" s="4"/>
      <c r="C175" s="1"/>
    </row>
    <row r="176" spans="2:3" x14ac:dyDescent="0.25">
      <c r="B176" s="4"/>
      <c r="C176" s="1"/>
    </row>
    <row r="177" spans="2:3" x14ac:dyDescent="0.25">
      <c r="B177" s="4"/>
      <c r="C177" s="1"/>
    </row>
    <row r="178" spans="2:3" x14ac:dyDescent="0.25">
      <c r="B178" s="4"/>
      <c r="C178" s="1"/>
    </row>
    <row r="179" spans="2:3" x14ac:dyDescent="0.25">
      <c r="B179" s="4"/>
      <c r="C179" s="1"/>
    </row>
    <row r="180" spans="2:3" x14ac:dyDescent="0.25">
      <c r="B180" s="4"/>
      <c r="C180" s="1"/>
    </row>
    <row r="181" spans="2:3" x14ac:dyDescent="0.25">
      <c r="B181" s="4"/>
      <c r="C181" s="1"/>
    </row>
    <row r="182" spans="2:3" x14ac:dyDescent="0.25">
      <c r="B182" s="4"/>
      <c r="C182" s="1"/>
    </row>
    <row r="183" spans="2:3" x14ac:dyDescent="0.25">
      <c r="B183" s="4"/>
      <c r="C183" s="1"/>
    </row>
    <row r="184" spans="2:3" x14ac:dyDescent="0.25">
      <c r="B184" s="4"/>
      <c r="C184" s="1"/>
    </row>
    <row r="185" spans="2:3" x14ac:dyDescent="0.25">
      <c r="B185" s="4"/>
      <c r="C185" s="1"/>
    </row>
    <row r="186" spans="2:3" x14ac:dyDescent="0.25">
      <c r="B186" s="4"/>
      <c r="C186" s="1"/>
    </row>
    <row r="187" spans="2:3" x14ac:dyDescent="0.25">
      <c r="B187" s="4"/>
      <c r="C187" s="1"/>
    </row>
    <row r="188" spans="2:3" x14ac:dyDescent="0.25">
      <c r="B188" s="4"/>
      <c r="C188" s="1"/>
    </row>
    <row r="189" spans="2:3" x14ac:dyDescent="0.25">
      <c r="B189" s="4"/>
      <c r="C189" s="1"/>
    </row>
    <row r="190" spans="2:3" x14ac:dyDescent="0.25">
      <c r="B190" s="4"/>
      <c r="C190" s="1"/>
    </row>
    <row r="191" spans="2:3" x14ac:dyDescent="0.25">
      <c r="B191" s="4"/>
      <c r="C191" s="1"/>
    </row>
    <row r="192" spans="2:3" x14ac:dyDescent="0.25">
      <c r="B192" s="4"/>
      <c r="C192" s="1"/>
    </row>
    <row r="193" spans="2:3" x14ac:dyDescent="0.25">
      <c r="B193" s="4"/>
      <c r="C193" s="1"/>
    </row>
    <row r="194" spans="2:3" x14ac:dyDescent="0.25">
      <c r="B194" s="4"/>
      <c r="C194" s="1"/>
    </row>
    <row r="195" spans="2:3" x14ac:dyDescent="0.25">
      <c r="B195" s="4"/>
      <c r="C195" s="1"/>
    </row>
    <row r="196" spans="2:3" x14ac:dyDescent="0.25">
      <c r="B196" s="4"/>
      <c r="C196" s="1"/>
    </row>
    <row r="197" spans="2:3" x14ac:dyDescent="0.25">
      <c r="B197" s="4"/>
      <c r="C197" s="1"/>
    </row>
    <row r="198" spans="2:3" x14ac:dyDescent="0.25">
      <c r="B198" s="4"/>
      <c r="C198" s="1"/>
    </row>
    <row r="199" spans="2:3" x14ac:dyDescent="0.25">
      <c r="B199" s="4"/>
      <c r="C199" s="1"/>
    </row>
    <row r="200" spans="2:3" x14ac:dyDescent="0.25">
      <c r="B200" s="4"/>
      <c r="C200" s="1"/>
    </row>
    <row r="201" spans="2:3" x14ac:dyDescent="0.25">
      <c r="B201" s="4"/>
      <c r="C201" s="1"/>
    </row>
    <row r="202" spans="2:3" x14ac:dyDescent="0.25">
      <c r="B202" s="4"/>
      <c r="C202" s="1"/>
    </row>
    <row r="203" spans="2:3" x14ac:dyDescent="0.25">
      <c r="B203" s="4"/>
      <c r="C203" s="1"/>
    </row>
    <row r="204" spans="2:3" x14ac:dyDescent="0.25">
      <c r="B204" s="4"/>
      <c r="C204" s="1"/>
    </row>
    <row r="205" spans="2:3" x14ac:dyDescent="0.25">
      <c r="B205" s="4"/>
      <c r="C205" s="1"/>
    </row>
    <row r="206" spans="2:3" x14ac:dyDescent="0.25">
      <c r="B206" s="4"/>
      <c r="C206" s="1"/>
    </row>
    <row r="207" spans="2:3" x14ac:dyDescent="0.25">
      <c r="B207" s="4"/>
      <c r="C207" s="1"/>
    </row>
    <row r="208" spans="2:3" x14ac:dyDescent="0.25">
      <c r="B208" s="4"/>
      <c r="C208" s="1"/>
    </row>
    <row r="209" spans="2:3" x14ac:dyDescent="0.25">
      <c r="B209" s="4"/>
      <c r="C209" s="1"/>
    </row>
    <row r="210" spans="2:3" x14ac:dyDescent="0.25">
      <c r="B210" s="4"/>
      <c r="C210" s="1"/>
    </row>
    <row r="211" spans="2:3" x14ac:dyDescent="0.25">
      <c r="B211" s="4"/>
      <c r="C211" s="1"/>
    </row>
    <row r="212" spans="2:3" x14ac:dyDescent="0.25">
      <c r="B212" s="4"/>
      <c r="C212" s="1"/>
    </row>
    <row r="213" spans="2:3" x14ac:dyDescent="0.25">
      <c r="B213" s="4"/>
      <c r="C213" s="1"/>
    </row>
    <row r="214" spans="2:3" x14ac:dyDescent="0.25">
      <c r="B214" s="4"/>
      <c r="C214" s="1"/>
    </row>
    <row r="215" spans="2:3" x14ac:dyDescent="0.25">
      <c r="B215" s="4"/>
      <c r="C215" s="1"/>
    </row>
    <row r="216" spans="2:3" x14ac:dyDescent="0.25">
      <c r="B216" s="4"/>
      <c r="C216" s="1"/>
    </row>
    <row r="217" spans="2:3" x14ac:dyDescent="0.25">
      <c r="B217" s="4"/>
      <c r="C217" s="1"/>
    </row>
    <row r="218" spans="2:3" x14ac:dyDescent="0.25">
      <c r="B218" s="4"/>
      <c r="C218" s="1"/>
    </row>
    <row r="219" spans="2:3" x14ac:dyDescent="0.25">
      <c r="B219" s="4"/>
      <c r="C219" s="1"/>
    </row>
    <row r="220" spans="2:3" x14ac:dyDescent="0.25">
      <c r="B220" s="4"/>
      <c r="C220" s="1"/>
    </row>
    <row r="221" spans="2:3" x14ac:dyDescent="0.25">
      <c r="B221" s="4"/>
      <c r="C221" s="1"/>
    </row>
    <row r="222" spans="2:3" x14ac:dyDescent="0.25">
      <c r="B222" s="4"/>
      <c r="C222" s="1"/>
    </row>
    <row r="223" spans="2:3" x14ac:dyDescent="0.25">
      <c r="B223" s="4"/>
      <c r="C223" s="1"/>
    </row>
    <row r="224" spans="2:3" x14ac:dyDescent="0.25">
      <c r="B224" s="4"/>
      <c r="C224" s="1"/>
    </row>
    <row r="225" spans="2:3" x14ac:dyDescent="0.25">
      <c r="B225" s="4"/>
      <c r="C225" s="1"/>
    </row>
    <row r="226" spans="2:3" x14ac:dyDescent="0.25">
      <c r="B226" s="4"/>
      <c r="C226" s="1"/>
    </row>
    <row r="227" spans="2:3" x14ac:dyDescent="0.25">
      <c r="B227" s="4"/>
      <c r="C227" s="1"/>
    </row>
    <row r="228" spans="2:3" x14ac:dyDescent="0.25">
      <c r="B228" s="4"/>
      <c r="C228" s="1"/>
    </row>
    <row r="229" spans="2:3" x14ac:dyDescent="0.25">
      <c r="B229" s="4"/>
      <c r="C229" s="1"/>
    </row>
    <row r="230" spans="2:3" x14ac:dyDescent="0.25">
      <c r="B230" s="4"/>
      <c r="C230" s="1"/>
    </row>
    <row r="231" spans="2:3" x14ac:dyDescent="0.25">
      <c r="B231" s="4"/>
      <c r="C231" s="1"/>
    </row>
    <row r="232" spans="2:3" x14ac:dyDescent="0.25">
      <c r="B232" s="4"/>
      <c r="C232" s="1"/>
    </row>
    <row r="233" spans="2:3" x14ac:dyDescent="0.25">
      <c r="B233" s="4"/>
      <c r="C233" s="1"/>
    </row>
    <row r="234" spans="2:3" x14ac:dyDescent="0.25">
      <c r="B234" s="4"/>
      <c r="C234" s="1"/>
    </row>
    <row r="235" spans="2:3" x14ac:dyDescent="0.25">
      <c r="B235" s="4"/>
      <c r="C235" s="1"/>
    </row>
    <row r="236" spans="2:3" x14ac:dyDescent="0.25">
      <c r="B236" s="4"/>
      <c r="C236" s="1"/>
    </row>
    <row r="237" spans="2:3" x14ac:dyDescent="0.25">
      <c r="B237" s="4"/>
      <c r="C237" s="1"/>
    </row>
    <row r="238" spans="2:3" x14ac:dyDescent="0.25">
      <c r="B238" s="4"/>
      <c r="C238" s="1"/>
    </row>
    <row r="239" spans="2:3" x14ac:dyDescent="0.25">
      <c r="B239" s="4"/>
      <c r="C239" s="1"/>
    </row>
    <row r="240" spans="2:3" x14ac:dyDescent="0.25">
      <c r="B240" s="4"/>
      <c r="C240" s="1"/>
    </row>
    <row r="241" spans="2:3" x14ac:dyDescent="0.25">
      <c r="B241" s="4"/>
      <c r="C241" s="1"/>
    </row>
    <row r="242" spans="2:3" x14ac:dyDescent="0.25">
      <c r="B242" s="4"/>
      <c r="C242" s="1"/>
    </row>
    <row r="243" spans="2:3" x14ac:dyDescent="0.25">
      <c r="B243" s="4"/>
      <c r="C243" s="1"/>
    </row>
    <row r="244" spans="2:3" x14ac:dyDescent="0.25">
      <c r="B244" s="4"/>
      <c r="C244" s="1"/>
    </row>
    <row r="245" spans="2:3" x14ac:dyDescent="0.25">
      <c r="B245" s="4"/>
      <c r="C245" s="1"/>
    </row>
    <row r="246" spans="2:3" x14ac:dyDescent="0.25">
      <c r="B246" s="4"/>
      <c r="C246" s="1"/>
    </row>
    <row r="247" spans="2:3" x14ac:dyDescent="0.25">
      <c r="B247" s="4"/>
      <c r="C247" s="1"/>
    </row>
    <row r="248" spans="2:3" x14ac:dyDescent="0.25">
      <c r="B248" s="4"/>
      <c r="C248" s="1"/>
    </row>
    <row r="249" spans="2:3" x14ac:dyDescent="0.25">
      <c r="B249" s="4"/>
      <c r="C249" s="1"/>
    </row>
    <row r="250" spans="2:3" x14ac:dyDescent="0.25">
      <c r="B250" s="4"/>
      <c r="C250" s="1"/>
    </row>
    <row r="251" spans="2:3" x14ac:dyDescent="0.25">
      <c r="C251" s="1"/>
    </row>
    <row r="252" spans="2:3" x14ac:dyDescent="0.25">
      <c r="C252" s="1"/>
    </row>
    <row r="253" spans="2:3" x14ac:dyDescent="0.25">
      <c r="C253" s="1"/>
    </row>
    <row r="254" spans="2:3" x14ac:dyDescent="0.25">
      <c r="C254" s="1"/>
    </row>
    <row r="255" spans="2:3" x14ac:dyDescent="0.25">
      <c r="C255" s="1"/>
    </row>
  </sheetData>
  <mergeCells count="8">
    <mergeCell ref="Z1:AE1"/>
    <mergeCell ref="Z2:AE2"/>
    <mergeCell ref="R1:W1"/>
    <mergeCell ref="R2:W2"/>
    <mergeCell ref="B1:E1"/>
    <mergeCell ref="B2:E2"/>
    <mergeCell ref="J2:M2"/>
    <mergeCell ref="J1:O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C0003-A85C-473F-9FB8-828D2A95171B}">
  <dimension ref="B1:T28"/>
  <sheetViews>
    <sheetView workbookViewId="0">
      <selection activeCell="T12" sqref="T12"/>
    </sheetView>
  </sheetViews>
  <sheetFormatPr defaultRowHeight="15" x14ac:dyDescent="0.25"/>
  <cols>
    <col min="13" max="13" width="23" customWidth="1"/>
    <col min="18" max="18" width="23" customWidth="1"/>
    <col min="20" max="20" width="10.7109375" customWidth="1"/>
  </cols>
  <sheetData>
    <row r="1" spans="13:20" x14ac:dyDescent="0.25">
      <c r="N1" t="s">
        <v>16</v>
      </c>
      <c r="O1" t="s">
        <v>17</v>
      </c>
      <c r="P1" t="s">
        <v>18</v>
      </c>
    </row>
    <row r="2" spans="13:20" x14ac:dyDescent="0.25">
      <c r="M2" t="s">
        <v>14</v>
      </c>
      <c r="N2">
        <v>650</v>
      </c>
      <c r="O2">
        <f>(N2-32)/1.8</f>
        <v>343.33333333333331</v>
      </c>
      <c r="P2">
        <f>O2+274.15</f>
        <v>617.48333333333335</v>
      </c>
    </row>
    <row r="3" spans="13:20" x14ac:dyDescent="0.25">
      <c r="M3" t="s">
        <v>15</v>
      </c>
      <c r="N3">
        <v>60</v>
      </c>
      <c r="O3">
        <f>(N3-32)/1.8</f>
        <v>15.555555555555555</v>
      </c>
      <c r="P3">
        <f>O3+274.15</f>
        <v>289.70555555555552</v>
      </c>
    </row>
    <row r="5" spans="13:20" x14ac:dyDescent="0.25">
      <c r="M5" t="s">
        <v>19</v>
      </c>
      <c r="R5" s="8" t="s">
        <v>30</v>
      </c>
      <c r="S5">
        <v>0.42</v>
      </c>
      <c r="T5" t="s">
        <v>33</v>
      </c>
    </row>
    <row r="6" spans="13:20" x14ac:dyDescent="0.25">
      <c r="M6" t="s">
        <v>21</v>
      </c>
      <c r="N6">
        <v>0.15</v>
      </c>
      <c r="P6">
        <v>0.26500000000000001</v>
      </c>
      <c r="R6" s="8" t="s">
        <v>31</v>
      </c>
      <c r="S6">
        <f>N10/S5</f>
        <v>0.11904761904761905</v>
      </c>
      <c r="T6" t="s">
        <v>32</v>
      </c>
    </row>
    <row r="7" spans="13:20" x14ac:dyDescent="0.25">
      <c r="M7" t="s">
        <v>20</v>
      </c>
    </row>
    <row r="9" spans="13:20" x14ac:dyDescent="0.25">
      <c r="M9" t="s">
        <v>26</v>
      </c>
      <c r="N9">
        <v>50</v>
      </c>
      <c r="R9" t="s">
        <v>42</v>
      </c>
      <c r="S9" t="s">
        <v>43</v>
      </c>
      <c r="T9" t="s">
        <v>32</v>
      </c>
    </row>
    <row r="10" spans="13:20" x14ac:dyDescent="0.25">
      <c r="M10" t="s">
        <v>25</v>
      </c>
      <c r="N10">
        <f>N9/1000</f>
        <v>0.05</v>
      </c>
    </row>
    <row r="12" spans="13:20" x14ac:dyDescent="0.25">
      <c r="M12" t="s">
        <v>22</v>
      </c>
      <c r="N12">
        <f>(N5*($P$2-$P$3))/$N$10</f>
        <v>0</v>
      </c>
      <c r="O12" t="s">
        <v>27</v>
      </c>
    </row>
    <row r="13" spans="13:20" x14ac:dyDescent="0.25">
      <c r="M13" t="s">
        <v>23</v>
      </c>
      <c r="N13">
        <f>(N6*($P$2-$P$3))/$N$10</f>
        <v>983.33333333333337</v>
      </c>
      <c r="O13" t="s">
        <v>27</v>
      </c>
    </row>
    <row r="14" spans="13:20" x14ac:dyDescent="0.25">
      <c r="M14" t="s">
        <v>24</v>
      </c>
      <c r="N14">
        <f t="shared" ref="N14" si="0">(N7*($P$2-$P$3))/$N$10</f>
        <v>0</v>
      </c>
      <c r="O14" t="s">
        <v>27</v>
      </c>
    </row>
    <row r="25" spans="2:11" x14ac:dyDescent="0.25">
      <c r="B25" t="s">
        <v>28</v>
      </c>
      <c r="E25" s="16" t="s">
        <v>29</v>
      </c>
      <c r="F25" s="16"/>
      <c r="G25" s="16"/>
      <c r="H25" s="16"/>
      <c r="I25" s="16"/>
      <c r="J25" s="16"/>
      <c r="K25" s="16"/>
    </row>
    <row r="26" spans="2:11" x14ac:dyDescent="0.25">
      <c r="B26" t="s">
        <v>22</v>
      </c>
      <c r="C26" s="7">
        <v>603.17460317460313</v>
      </c>
      <c r="D26" t="s">
        <v>27</v>
      </c>
      <c r="E26" s="16"/>
      <c r="F26" s="16"/>
      <c r="G26" s="16"/>
      <c r="H26" s="16"/>
      <c r="I26" s="16"/>
      <c r="J26" s="16"/>
      <c r="K26" s="16"/>
    </row>
    <row r="27" spans="2:11" x14ac:dyDescent="0.25">
      <c r="B27" t="s">
        <v>23</v>
      </c>
      <c r="C27" s="7">
        <v>796.64570230607956</v>
      </c>
      <c r="D27" t="s">
        <v>27</v>
      </c>
      <c r="E27" s="16"/>
      <c r="F27" s="16"/>
      <c r="G27" s="16"/>
      <c r="H27" s="16"/>
      <c r="I27" s="16"/>
      <c r="J27" s="16"/>
      <c r="K27" s="16"/>
    </row>
    <row r="28" spans="2:11" x14ac:dyDescent="0.25">
      <c r="B28" t="s">
        <v>24</v>
      </c>
      <c r="C28" s="7">
        <v>1172.8395061728393</v>
      </c>
      <c r="D28" t="s">
        <v>27</v>
      </c>
      <c r="E28" s="16"/>
      <c r="F28" s="16"/>
      <c r="G28" s="16"/>
      <c r="H28" s="16"/>
      <c r="I28" s="16"/>
      <c r="J28" s="16"/>
      <c r="K28" s="16"/>
    </row>
  </sheetData>
  <mergeCells count="1">
    <mergeCell ref="E25:K2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6E53E-AD87-4A2C-8503-BEA5862EAFAC}">
  <dimension ref="A1:M11"/>
  <sheetViews>
    <sheetView workbookViewId="0">
      <selection activeCell="H14" sqref="H14"/>
    </sheetView>
  </sheetViews>
  <sheetFormatPr defaultRowHeight="15" x14ac:dyDescent="0.25"/>
  <cols>
    <col min="1" max="1" width="14.140625" customWidth="1"/>
    <col min="5" max="5" width="13.5703125" customWidth="1"/>
    <col min="6" max="6" width="40" customWidth="1"/>
    <col min="8" max="8" width="36" customWidth="1"/>
  </cols>
  <sheetData>
    <row r="1" spans="1:13" x14ac:dyDescent="0.25">
      <c r="A1" s="13" t="s">
        <v>44</v>
      </c>
      <c r="B1" s="13"/>
      <c r="C1" s="13"/>
      <c r="E1" t="s">
        <v>51</v>
      </c>
      <c r="H1" t="s">
        <v>53</v>
      </c>
      <c r="I1">
        <f>((120^2)/B5)*0.766</f>
        <v>163.41333333333336</v>
      </c>
      <c r="J1" t="s">
        <v>27</v>
      </c>
    </row>
    <row r="2" spans="1:13" x14ac:dyDescent="0.25">
      <c r="A2" t="s">
        <v>45</v>
      </c>
      <c r="B2" t="s">
        <v>37</v>
      </c>
      <c r="C2" t="s">
        <v>49</v>
      </c>
      <c r="E2" s="1"/>
    </row>
    <row r="3" spans="1:13" x14ac:dyDescent="0.25">
      <c r="A3" t="s">
        <v>46</v>
      </c>
      <c r="B3">
        <v>16.2</v>
      </c>
      <c r="C3" t="s">
        <v>50</v>
      </c>
      <c r="H3" t="s">
        <v>54</v>
      </c>
      <c r="I3">
        <f>B7-I1</f>
        <v>1636.5866666666666</v>
      </c>
      <c r="J3" t="s">
        <v>27</v>
      </c>
    </row>
    <row r="4" spans="1:13" x14ac:dyDescent="0.25">
      <c r="A4" t="s">
        <v>47</v>
      </c>
      <c r="B4">
        <v>17.5</v>
      </c>
      <c r="C4" t="s">
        <v>50</v>
      </c>
      <c r="H4" t="s">
        <v>55</v>
      </c>
      <c r="I4">
        <v>5</v>
      </c>
      <c r="J4" s="14" t="s">
        <v>56</v>
      </c>
      <c r="K4" s="14"/>
      <c r="L4" s="14"/>
      <c r="M4" s="14"/>
    </row>
    <row r="5" spans="1:13" x14ac:dyDescent="0.25">
      <c r="A5" t="s">
        <v>48</v>
      </c>
      <c r="B5">
        <v>67.5</v>
      </c>
      <c r="C5" t="s">
        <v>50</v>
      </c>
      <c r="H5" t="s">
        <v>57</v>
      </c>
      <c r="I5">
        <f>I3/I4</f>
        <v>327.31733333333329</v>
      </c>
      <c r="J5" t="s">
        <v>27</v>
      </c>
    </row>
    <row r="6" spans="1:13" x14ac:dyDescent="0.25">
      <c r="H6" t="s">
        <v>59</v>
      </c>
      <c r="I6">
        <f>I5*2</f>
        <v>654.63466666666659</v>
      </c>
      <c r="J6" t="s">
        <v>27</v>
      </c>
    </row>
    <row r="7" spans="1:13" x14ac:dyDescent="0.25">
      <c r="A7" t="s">
        <v>52</v>
      </c>
      <c r="B7">
        <v>1800</v>
      </c>
      <c r="C7" t="s">
        <v>27</v>
      </c>
      <c r="H7" t="s">
        <v>58</v>
      </c>
      <c r="I7">
        <f>(120^2)/B3</f>
        <v>888.88888888888891</v>
      </c>
      <c r="J7" t="s">
        <v>27</v>
      </c>
    </row>
    <row r="8" spans="1:13" x14ac:dyDescent="0.25">
      <c r="H8" t="s">
        <v>60</v>
      </c>
      <c r="I8">
        <f>(120^2)/B4</f>
        <v>822.85714285714289</v>
      </c>
      <c r="J8" t="s">
        <v>27</v>
      </c>
    </row>
    <row r="9" spans="1:13" x14ac:dyDescent="0.25">
      <c r="H9" t="s">
        <v>61</v>
      </c>
      <c r="I9" s="9">
        <f>1-(I7-I$6)/I7</f>
        <v>0.7364639999999999</v>
      </c>
      <c r="J9" s="14" t="s">
        <v>64</v>
      </c>
      <c r="K9" s="14"/>
      <c r="L9" s="14"/>
      <c r="M9" s="14"/>
    </row>
    <row r="10" spans="1:13" x14ac:dyDescent="0.25">
      <c r="H10" t="s">
        <v>62</v>
      </c>
      <c r="I10" s="9">
        <f>1-(I8-I$6)/I8</f>
        <v>0.79556296296296281</v>
      </c>
      <c r="J10" s="14"/>
      <c r="K10" s="14"/>
      <c r="L10" s="14"/>
      <c r="M10" s="14"/>
    </row>
    <row r="11" spans="1:13" x14ac:dyDescent="0.25">
      <c r="H11" t="s">
        <v>63</v>
      </c>
      <c r="I11" s="9">
        <f>AVERAGE(I9:I10)</f>
        <v>0.76601348148148141</v>
      </c>
      <c r="J11" s="14"/>
      <c r="K11" s="14"/>
      <c r="L11" s="14"/>
      <c r="M11" s="14"/>
    </row>
  </sheetData>
  <mergeCells count="3">
    <mergeCell ref="A1:C1"/>
    <mergeCell ref="J9:M11"/>
    <mergeCell ref="J4:M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BACA0-CD4C-4CC5-AB00-6B35294DA65D}">
  <dimension ref="A1:Y55"/>
  <sheetViews>
    <sheetView topLeftCell="B16" zoomScale="90" zoomScaleNormal="90" workbookViewId="0">
      <selection activeCell="N23" sqref="N23"/>
    </sheetView>
  </sheetViews>
  <sheetFormatPr defaultRowHeight="15" x14ac:dyDescent="0.25"/>
  <cols>
    <col min="1" max="1" width="18.28515625" customWidth="1"/>
    <col min="2" max="2" width="13.42578125" customWidth="1"/>
    <col min="8" max="8" width="33.140625" customWidth="1"/>
    <col min="10" max="10" width="10.85546875" customWidth="1"/>
    <col min="13" max="13" width="36.85546875" customWidth="1"/>
    <col min="15" max="15" width="13.28515625" customWidth="1"/>
    <col min="18" max="18" width="37.5703125" customWidth="1"/>
    <col min="19" max="19" width="12.42578125" customWidth="1"/>
    <col min="20" max="20" width="13.28515625" customWidth="1"/>
    <col min="23" max="23" width="37.42578125" customWidth="1"/>
    <col min="24" max="24" width="10.42578125" customWidth="1"/>
    <col min="25" max="25" width="13.85546875" customWidth="1"/>
  </cols>
  <sheetData>
    <row r="1" spans="1:25" ht="15" customHeight="1" x14ac:dyDescent="0.25">
      <c r="A1" t="s">
        <v>35</v>
      </c>
      <c r="H1" t="s">
        <v>75</v>
      </c>
      <c r="M1" s="16" t="s">
        <v>99</v>
      </c>
      <c r="R1" s="16" t="s">
        <v>111</v>
      </c>
      <c r="W1" s="16" t="s">
        <v>111</v>
      </c>
    </row>
    <row r="2" spans="1:25" x14ac:dyDescent="0.25">
      <c r="A2" t="s">
        <v>36</v>
      </c>
      <c r="B2" t="s">
        <v>37</v>
      </c>
      <c r="C2" t="s">
        <v>38</v>
      </c>
      <c r="H2" t="s">
        <v>76</v>
      </c>
      <c r="M2" s="16"/>
      <c r="R2" s="16"/>
      <c r="W2" s="16"/>
    </row>
    <row r="3" spans="1:25" x14ac:dyDescent="0.25">
      <c r="A3" t="s">
        <v>39</v>
      </c>
      <c r="B3">
        <v>1130</v>
      </c>
      <c r="C3" t="s">
        <v>40</v>
      </c>
      <c r="H3" t="s">
        <v>77</v>
      </c>
      <c r="I3">
        <v>1.87</v>
      </c>
      <c r="J3" t="s">
        <v>78</v>
      </c>
      <c r="M3" s="16"/>
      <c r="R3" s="16"/>
      <c r="W3" s="16"/>
    </row>
    <row r="4" spans="1:25" x14ac:dyDescent="0.25">
      <c r="A4" t="s">
        <v>41</v>
      </c>
      <c r="B4">
        <v>1005</v>
      </c>
      <c r="C4" t="s">
        <v>40</v>
      </c>
      <c r="H4" t="s">
        <v>77</v>
      </c>
      <c r="I4">
        <f>I3/1.8</f>
        <v>1.038888888888889</v>
      </c>
      <c r="J4" t="s">
        <v>79</v>
      </c>
      <c r="M4" s="16"/>
      <c r="R4" s="16"/>
      <c r="W4" s="16"/>
    </row>
    <row r="5" spans="1:25" x14ac:dyDescent="0.25">
      <c r="H5" t="s">
        <v>80</v>
      </c>
      <c r="I5">
        <f>4*HeatInputCalcs!I5</f>
        <v>1309.2693333333332</v>
      </c>
      <c r="J5" t="s">
        <v>81</v>
      </c>
      <c r="M5" t="s">
        <v>100</v>
      </c>
      <c r="R5" t="s">
        <v>100</v>
      </c>
      <c r="W5" t="s">
        <v>100</v>
      </c>
    </row>
    <row r="6" spans="1:25" x14ac:dyDescent="0.25">
      <c r="H6" t="s">
        <v>86</v>
      </c>
      <c r="I6">
        <f>B25*I4</f>
        <v>35.211269512804002</v>
      </c>
      <c r="J6" t="s">
        <v>88</v>
      </c>
      <c r="M6" t="s">
        <v>101</v>
      </c>
      <c r="N6">
        <f>5*HeatInputCalcs!I5</f>
        <v>1636.5866666666666</v>
      </c>
      <c r="O6" t="s">
        <v>81</v>
      </c>
      <c r="R6" t="s">
        <v>110</v>
      </c>
      <c r="S6">
        <f>2*HeatInputCalcs!I5</f>
        <v>654.63466666666659</v>
      </c>
      <c r="T6" t="s">
        <v>81</v>
      </c>
      <c r="W6" t="s">
        <v>110</v>
      </c>
      <c r="X6">
        <f>1*HeatInputCalcs!I5</f>
        <v>327.31733333333329</v>
      </c>
      <c r="Y6" t="s">
        <v>81</v>
      </c>
    </row>
    <row r="7" spans="1:25" x14ac:dyDescent="0.25">
      <c r="H7" t="s">
        <v>87</v>
      </c>
      <c r="I7">
        <f>I5-I6</f>
        <v>1274.0580638205292</v>
      </c>
      <c r="J7" t="s">
        <v>88</v>
      </c>
      <c r="M7" t="s">
        <v>77</v>
      </c>
      <c r="N7">
        <f>N6/(B25+B26)</f>
        <v>1.2986111111111114</v>
      </c>
      <c r="O7" t="s">
        <v>79</v>
      </c>
      <c r="R7" t="s">
        <v>77</v>
      </c>
      <c r="S7">
        <f>S6/(B25+B26)</f>
        <v>0.51944444444444449</v>
      </c>
      <c r="T7" t="s">
        <v>79</v>
      </c>
      <c r="W7" t="s">
        <v>77</v>
      </c>
      <c r="X7">
        <f>X6/(B25+B26)</f>
        <v>0.25972222222222224</v>
      </c>
      <c r="Y7" t="s">
        <v>79</v>
      </c>
    </row>
    <row r="8" spans="1:25" x14ac:dyDescent="0.25">
      <c r="A8" t="s">
        <v>68</v>
      </c>
      <c r="H8" s="16" t="s">
        <v>83</v>
      </c>
      <c r="M8" t="s">
        <v>77</v>
      </c>
      <c r="N8">
        <f>N7*1.8</f>
        <v>2.3375000000000004</v>
      </c>
      <c r="O8" t="s">
        <v>78</v>
      </c>
      <c r="R8" t="s">
        <v>77</v>
      </c>
      <c r="S8">
        <f>S7*1.8</f>
        <v>0.93500000000000005</v>
      </c>
      <c r="T8" t="s">
        <v>78</v>
      </c>
      <c r="W8" t="s">
        <v>77</v>
      </c>
      <c r="X8">
        <f>X7*1.8</f>
        <v>0.46750000000000003</v>
      </c>
      <c r="Y8" t="s">
        <v>78</v>
      </c>
    </row>
    <row r="9" spans="1:25" x14ac:dyDescent="0.25">
      <c r="A9" t="s">
        <v>39</v>
      </c>
      <c r="B9">
        <f>3.75*(1/2.2)/B17</f>
        <v>135.43977293752727</v>
      </c>
      <c r="C9" t="s">
        <v>69</v>
      </c>
      <c r="H9" s="16"/>
      <c r="O9" t="s">
        <v>114</v>
      </c>
      <c r="P9">
        <v>80</v>
      </c>
      <c r="Q9" t="s">
        <v>16</v>
      </c>
    </row>
    <row r="10" spans="1:25" x14ac:dyDescent="0.25">
      <c r="A10" t="s">
        <v>41</v>
      </c>
      <c r="B10">
        <v>1.2250000000000001</v>
      </c>
      <c r="C10" t="s">
        <v>69</v>
      </c>
      <c r="H10" s="16"/>
      <c r="O10" t="s">
        <v>115</v>
      </c>
      <c r="P10">
        <v>300</v>
      </c>
      <c r="Q10" t="s">
        <v>16</v>
      </c>
    </row>
    <row r="11" spans="1:25" x14ac:dyDescent="0.25">
      <c r="H11" s="16"/>
      <c r="O11" t="s">
        <v>116</v>
      </c>
      <c r="P11">
        <f>P10-P9</f>
        <v>220</v>
      </c>
      <c r="Q11" t="s">
        <v>16</v>
      </c>
    </row>
    <row r="12" spans="1:25" x14ac:dyDescent="0.25">
      <c r="O12" t="s">
        <v>117</v>
      </c>
      <c r="P12">
        <f>P11/N8</f>
        <v>94.117647058823522</v>
      </c>
      <c r="Q12" t="s">
        <v>118</v>
      </c>
    </row>
    <row r="13" spans="1:25" x14ac:dyDescent="0.25">
      <c r="H13" t="s">
        <v>84</v>
      </c>
      <c r="M13" t="s">
        <v>84</v>
      </c>
      <c r="R13" t="s">
        <v>84</v>
      </c>
      <c r="W13" t="s">
        <v>84</v>
      </c>
    </row>
    <row r="14" spans="1:25" x14ac:dyDescent="0.25">
      <c r="A14" t="s">
        <v>65</v>
      </c>
      <c r="H14" t="s">
        <v>77</v>
      </c>
      <c r="I14">
        <v>0.46700000000000003</v>
      </c>
      <c r="J14" t="s">
        <v>78</v>
      </c>
      <c r="M14" t="s">
        <v>101</v>
      </c>
      <c r="N14">
        <f>N6</f>
        <v>1636.5866666666666</v>
      </c>
      <c r="O14" t="s">
        <v>81</v>
      </c>
      <c r="R14" t="s">
        <v>110</v>
      </c>
      <c r="S14">
        <f>S6</f>
        <v>654.63466666666659</v>
      </c>
      <c r="T14" t="s">
        <v>81</v>
      </c>
      <c r="W14" t="s">
        <v>101</v>
      </c>
      <c r="X14">
        <f>X6</f>
        <v>327.31733333333329</v>
      </c>
      <c r="Y14" t="s">
        <v>81</v>
      </c>
    </row>
    <row r="15" spans="1:25" x14ac:dyDescent="0.25">
      <c r="A15" t="s">
        <v>36</v>
      </c>
      <c r="B15" t="s">
        <v>37</v>
      </c>
      <c r="C15" t="s">
        <v>49</v>
      </c>
      <c r="H15" t="s">
        <v>77</v>
      </c>
      <c r="I15">
        <f>I14/1.8</f>
        <v>0.25944444444444448</v>
      </c>
      <c r="J15" t="s">
        <v>79</v>
      </c>
    </row>
    <row r="16" spans="1:25" x14ac:dyDescent="0.25">
      <c r="A16" t="s">
        <v>39</v>
      </c>
      <c r="B16">
        <f>1*24*32</f>
        <v>768</v>
      </c>
      <c r="C16" t="s">
        <v>66</v>
      </c>
      <c r="H16" t="s">
        <v>80</v>
      </c>
      <c r="I16">
        <f>I5</f>
        <v>1309.2693333333332</v>
      </c>
      <c r="J16" t="s">
        <v>81</v>
      </c>
      <c r="M16" t="s">
        <v>102</v>
      </c>
      <c r="R16" t="s">
        <v>102</v>
      </c>
      <c r="W16" t="s">
        <v>102</v>
      </c>
    </row>
    <row r="17" spans="1:25" ht="15" customHeight="1" x14ac:dyDescent="0.25">
      <c r="A17" t="s">
        <v>39</v>
      </c>
      <c r="B17">
        <f>B16*(25.4^3)*(1/(1000^3))</f>
        <v>1.2585265151999999E-2</v>
      </c>
      <c r="C17" t="s">
        <v>67</v>
      </c>
      <c r="H17" t="s">
        <v>86</v>
      </c>
      <c r="I17">
        <f>B25*I15</f>
        <v>8.7934026002564014</v>
      </c>
      <c r="J17" t="s">
        <v>88</v>
      </c>
      <c r="M17" s="17" t="s">
        <v>108</v>
      </c>
      <c r="R17" s="17" t="s">
        <v>108</v>
      </c>
      <c r="W17" s="17" t="s">
        <v>108</v>
      </c>
    </row>
    <row r="18" spans="1:25" x14ac:dyDescent="0.25">
      <c r="A18" t="s">
        <v>41</v>
      </c>
      <c r="B18">
        <f>12*10*14</f>
        <v>1680</v>
      </c>
      <c r="C18" t="s">
        <v>66</v>
      </c>
      <c r="H18" t="s">
        <v>87</v>
      </c>
      <c r="I18">
        <f>B26*I15</f>
        <v>318.17385871881663</v>
      </c>
      <c r="J18" t="s">
        <v>88</v>
      </c>
      <c r="M18" s="17"/>
      <c r="R18" s="17"/>
      <c r="W18" s="17"/>
    </row>
    <row r="19" spans="1:25" x14ac:dyDescent="0.25">
      <c r="A19" t="s">
        <v>41</v>
      </c>
      <c r="B19">
        <f>B18*(25.4^3)*(1/(1000^3))</f>
        <v>2.7530267519999999E-2</v>
      </c>
      <c r="C19" t="s">
        <v>67</v>
      </c>
      <c r="H19" s="16" t="s">
        <v>85</v>
      </c>
      <c r="M19" s="17"/>
      <c r="R19" s="17"/>
      <c r="W19" s="17"/>
    </row>
    <row r="20" spans="1:25" x14ac:dyDescent="0.25">
      <c r="H20" s="16"/>
      <c r="M20" t="s">
        <v>103</v>
      </c>
      <c r="N20">
        <f>I24*(5/4)</f>
        <v>1227.8775900178252</v>
      </c>
      <c r="O20" t="s">
        <v>27</v>
      </c>
      <c r="R20" t="s">
        <v>103</v>
      </c>
      <c r="S20">
        <f>I24*(2/4)</f>
        <v>491.15103600713007</v>
      </c>
      <c r="T20" t="s">
        <v>27</v>
      </c>
      <c r="W20" t="s">
        <v>103</v>
      </c>
      <c r="X20">
        <f>I24*(1/4)</f>
        <v>245.57551800356504</v>
      </c>
      <c r="Y20" t="s">
        <v>27</v>
      </c>
    </row>
    <row r="21" spans="1:25" x14ac:dyDescent="0.25">
      <c r="A21" s="10" t="s">
        <v>71</v>
      </c>
      <c r="B21">
        <v>1</v>
      </c>
      <c r="C21" t="s">
        <v>72</v>
      </c>
      <c r="H21" s="16"/>
      <c r="M21" t="s">
        <v>104</v>
      </c>
      <c r="N21">
        <f>N14-N20</f>
        <v>408.70907664884135</v>
      </c>
      <c r="O21" t="s">
        <v>27</v>
      </c>
      <c r="R21" t="s">
        <v>104</v>
      </c>
      <c r="S21">
        <f>S14-S20</f>
        <v>163.48363065953652</v>
      </c>
      <c r="T21" t="s">
        <v>27</v>
      </c>
      <c r="W21" t="s">
        <v>104</v>
      </c>
      <c r="X21">
        <f>X14-X20</f>
        <v>81.741815329768258</v>
      </c>
      <c r="Y21" t="s">
        <v>27</v>
      </c>
    </row>
    <row r="22" spans="1:25" x14ac:dyDescent="0.25">
      <c r="H22" s="16"/>
      <c r="M22" t="s">
        <v>105</v>
      </c>
      <c r="N22">
        <f>N21/(B25+B26)</f>
        <v>0.32430555555555562</v>
      </c>
      <c r="O22" t="s">
        <v>79</v>
      </c>
      <c r="R22" t="s">
        <v>105</v>
      </c>
      <c r="S22">
        <f>S21/(B25+B26)</f>
        <v>0.12972222222222224</v>
      </c>
      <c r="T22" t="s">
        <v>79</v>
      </c>
      <c r="W22" t="s">
        <v>105</v>
      </c>
      <c r="X22">
        <f>X21/(B25+B26)</f>
        <v>6.4861111111111119E-2</v>
      </c>
      <c r="Y22" t="s">
        <v>79</v>
      </c>
    </row>
    <row r="23" spans="1:25" x14ac:dyDescent="0.25">
      <c r="A23" t="s">
        <v>70</v>
      </c>
      <c r="H23" s="16"/>
      <c r="M23" t="s">
        <v>105</v>
      </c>
      <c r="N23">
        <f>N22*1.8</f>
        <v>0.5837500000000001</v>
      </c>
      <c r="O23" t="s">
        <v>78</v>
      </c>
      <c r="R23" t="s">
        <v>105</v>
      </c>
      <c r="S23">
        <f>S22*1.8</f>
        <v>0.23350000000000004</v>
      </c>
      <c r="T23" t="s">
        <v>78</v>
      </c>
      <c r="W23" t="s">
        <v>105</v>
      </c>
      <c r="X23">
        <f>X22*1.8</f>
        <v>0.11675000000000002</v>
      </c>
      <c r="Y23" t="s">
        <v>78</v>
      </c>
    </row>
    <row r="24" spans="1:25" x14ac:dyDescent="0.25">
      <c r="A24" t="s">
        <v>39</v>
      </c>
      <c r="B24">
        <f>(B9*B17)*B3*B21</f>
        <v>1926.1363636363637</v>
      </c>
      <c r="H24" t="s">
        <v>95</v>
      </c>
      <c r="I24">
        <f>I16-(I18+I17)</f>
        <v>982.30207201426015</v>
      </c>
      <c r="J24" t="s">
        <v>81</v>
      </c>
      <c r="O24" t="s">
        <v>114</v>
      </c>
      <c r="P24">
        <v>300</v>
      </c>
      <c r="Q24" t="s">
        <v>16</v>
      </c>
      <c r="W24" s="18" t="s">
        <v>113</v>
      </c>
      <c r="X24" s="18"/>
      <c r="Y24" s="18"/>
    </row>
    <row r="25" spans="1:25" x14ac:dyDescent="0.25">
      <c r="A25" t="s">
        <v>41</v>
      </c>
      <c r="B25">
        <f>(B10*B19)*B4*B21</f>
        <v>33.89320060056</v>
      </c>
      <c r="H25" s="16" t="s">
        <v>90</v>
      </c>
      <c r="O25" t="s">
        <v>115</v>
      </c>
      <c r="P25">
        <v>500</v>
      </c>
      <c r="Q25" t="s">
        <v>16</v>
      </c>
      <c r="W25" s="18"/>
      <c r="X25" s="18"/>
      <c r="Y25" s="18"/>
    </row>
    <row r="26" spans="1:25" x14ac:dyDescent="0.25">
      <c r="A26" t="s">
        <v>89</v>
      </c>
      <c r="B26">
        <f>I7/I4</f>
        <v>1226.3660507363381</v>
      </c>
      <c r="H26" s="16"/>
      <c r="O26" t="s">
        <v>116</v>
      </c>
      <c r="P26">
        <f>P25-P24</f>
        <v>200</v>
      </c>
      <c r="Q26" t="s">
        <v>16</v>
      </c>
      <c r="R26" t="s">
        <v>106</v>
      </c>
      <c r="W26" t="s">
        <v>106</v>
      </c>
    </row>
    <row r="27" spans="1:25" x14ac:dyDescent="0.25">
      <c r="H27" s="16"/>
      <c r="O27" t="s">
        <v>117</v>
      </c>
      <c r="P27">
        <f>P26/N23</f>
        <v>342.61241970021405</v>
      </c>
      <c r="Q27" t="s">
        <v>118</v>
      </c>
      <c r="R27" s="17" t="s">
        <v>109</v>
      </c>
      <c r="W27" s="17" t="s">
        <v>109</v>
      </c>
    </row>
    <row r="28" spans="1:25" x14ac:dyDescent="0.25">
      <c r="H28" s="16"/>
      <c r="R28" s="17"/>
      <c r="W28" s="17"/>
    </row>
    <row r="29" spans="1:25" x14ac:dyDescent="0.25">
      <c r="H29" s="16" t="s">
        <v>91</v>
      </c>
      <c r="O29" t="s">
        <v>119</v>
      </c>
      <c r="P29">
        <f>P12+P27</f>
        <v>436.73006675903758</v>
      </c>
      <c r="R29" s="17"/>
      <c r="W29" s="17"/>
    </row>
    <row r="30" spans="1:25" x14ac:dyDescent="0.25">
      <c r="A30" t="s">
        <v>73</v>
      </c>
      <c r="H30" s="16"/>
      <c r="R30" t="s">
        <v>103</v>
      </c>
      <c r="S30">
        <f>I24</f>
        <v>982.30207201426015</v>
      </c>
      <c r="T30" t="s">
        <v>27</v>
      </c>
      <c r="W30" t="s">
        <v>103</v>
      </c>
      <c r="X30">
        <f>I24</f>
        <v>982.30207201426015</v>
      </c>
      <c r="Y30" t="s">
        <v>27</v>
      </c>
    </row>
    <row r="31" spans="1:25" x14ac:dyDescent="0.25">
      <c r="A31" t="s">
        <v>74</v>
      </c>
      <c r="H31" s="16"/>
      <c r="R31" t="s">
        <v>107</v>
      </c>
      <c r="S31">
        <f>S14-S30</f>
        <v>-327.66740534759356</v>
      </c>
      <c r="T31" t="s">
        <v>27</v>
      </c>
      <c r="W31" t="s">
        <v>107</v>
      </c>
      <c r="X31">
        <f>X14-X30</f>
        <v>-654.98473868092685</v>
      </c>
      <c r="Y31" t="s">
        <v>27</v>
      </c>
    </row>
    <row r="32" spans="1:25" x14ac:dyDescent="0.25">
      <c r="H32" s="16"/>
      <c r="R32" t="s">
        <v>105</v>
      </c>
      <c r="S32">
        <f>S31/(B26+B25)</f>
        <v>-0.26</v>
      </c>
      <c r="T32" t="s">
        <v>79</v>
      </c>
      <c r="W32" t="s">
        <v>105</v>
      </c>
      <c r="X32" t="e">
        <f>X31/(G26+G25)</f>
        <v>#DIV/0!</v>
      </c>
      <c r="Y32" t="s">
        <v>79</v>
      </c>
    </row>
    <row r="33" spans="8:25" x14ac:dyDescent="0.25">
      <c r="H33" s="16" t="s">
        <v>92</v>
      </c>
      <c r="R33" t="s">
        <v>105</v>
      </c>
      <c r="S33">
        <f>S32*1.8</f>
        <v>-0.46800000000000003</v>
      </c>
      <c r="T33" t="s">
        <v>78</v>
      </c>
      <c r="W33" t="s">
        <v>105</v>
      </c>
      <c r="X33" t="e">
        <f>X32*1.8</f>
        <v>#DIV/0!</v>
      </c>
      <c r="Y33" t="s">
        <v>78</v>
      </c>
    </row>
    <row r="34" spans="8:25" x14ac:dyDescent="0.25">
      <c r="H34" s="16"/>
      <c r="R34" s="18" t="s">
        <v>112</v>
      </c>
      <c r="W34" s="18" t="s">
        <v>112</v>
      </c>
    </row>
    <row r="35" spans="8:25" x14ac:dyDescent="0.25">
      <c r="H35" s="16"/>
      <c r="R35" s="18"/>
      <c r="W35" s="18"/>
    </row>
    <row r="36" spans="8:25" x14ac:dyDescent="0.25">
      <c r="H36" s="16"/>
      <c r="R36" s="18"/>
      <c r="W36" s="18"/>
    </row>
    <row r="37" spans="8:25" x14ac:dyDescent="0.25">
      <c r="H37" s="16"/>
      <c r="R37" s="18"/>
      <c r="W37" s="18"/>
    </row>
    <row r="38" spans="8:25" x14ac:dyDescent="0.25">
      <c r="H38" s="16"/>
      <c r="R38" s="18"/>
      <c r="W38" s="18"/>
    </row>
    <row r="39" spans="8:25" x14ac:dyDescent="0.25">
      <c r="H39" s="19" t="s">
        <v>93</v>
      </c>
      <c r="I39">
        <f>(B9*B17)*B3*230</f>
        <v>443011.36363636365</v>
      </c>
      <c r="J39" t="s">
        <v>82</v>
      </c>
      <c r="M39" t="s">
        <v>106</v>
      </c>
    </row>
    <row r="40" spans="8:25" x14ac:dyDescent="0.25">
      <c r="H40" s="19"/>
      <c r="M40" s="17" t="s">
        <v>109</v>
      </c>
    </row>
    <row r="41" spans="8:25" ht="15" customHeight="1" x14ac:dyDescent="0.25">
      <c r="H41" s="19" t="s">
        <v>94</v>
      </c>
      <c r="M41" s="17"/>
    </row>
    <row r="42" spans="8:25" x14ac:dyDescent="0.25">
      <c r="H42" s="19"/>
      <c r="M42" s="17"/>
    </row>
    <row r="43" spans="8:25" x14ac:dyDescent="0.25">
      <c r="H43" s="19"/>
      <c r="M43" t="s">
        <v>103</v>
      </c>
      <c r="N43">
        <f>I24</f>
        <v>982.30207201426015</v>
      </c>
      <c r="O43" t="s">
        <v>27</v>
      </c>
    </row>
    <row r="44" spans="8:25" x14ac:dyDescent="0.25">
      <c r="H44" s="19"/>
      <c r="M44" t="s">
        <v>107</v>
      </c>
      <c r="N44">
        <f>N14-N43</f>
        <v>654.28459465240644</v>
      </c>
      <c r="O44" t="s">
        <v>27</v>
      </c>
    </row>
    <row r="45" spans="8:25" x14ac:dyDescent="0.25">
      <c r="H45" t="s">
        <v>96</v>
      </c>
      <c r="I45">
        <f>I39/I24</f>
        <v>450.99300536742879</v>
      </c>
      <c r="J45" t="s">
        <v>97</v>
      </c>
      <c r="M45" t="s">
        <v>105</v>
      </c>
      <c r="N45">
        <f>N44/(B26+B25)</f>
        <v>0.51916666666666678</v>
      </c>
      <c r="O45" t="s">
        <v>79</v>
      </c>
    </row>
    <row r="46" spans="8:25" x14ac:dyDescent="0.25">
      <c r="H46" s="16" t="s">
        <v>98</v>
      </c>
      <c r="M46" t="s">
        <v>105</v>
      </c>
      <c r="N46">
        <f>N45*1.8</f>
        <v>0.93450000000000022</v>
      </c>
      <c r="O46" t="s">
        <v>78</v>
      </c>
    </row>
    <row r="47" spans="8:25" x14ac:dyDescent="0.25">
      <c r="H47" s="16"/>
      <c r="O47" t="s">
        <v>114</v>
      </c>
      <c r="P47">
        <v>300</v>
      </c>
      <c r="Q47" t="s">
        <v>16</v>
      </c>
    </row>
    <row r="48" spans="8:25" x14ac:dyDescent="0.25">
      <c r="H48" s="16"/>
      <c r="O48" t="s">
        <v>115</v>
      </c>
      <c r="P48">
        <v>500</v>
      </c>
      <c r="Q48" t="s">
        <v>16</v>
      </c>
    </row>
    <row r="49" spans="8:17" x14ac:dyDescent="0.25">
      <c r="H49" s="16"/>
      <c r="O49" t="s">
        <v>116</v>
      </c>
      <c r="P49">
        <f>P48-P47</f>
        <v>200</v>
      </c>
      <c r="Q49" t="s">
        <v>16</v>
      </c>
    </row>
    <row r="50" spans="8:17" x14ac:dyDescent="0.25">
      <c r="H50" s="16"/>
      <c r="O50" t="s">
        <v>117</v>
      </c>
      <c r="P50">
        <f>P49/N46</f>
        <v>214.01819154628137</v>
      </c>
      <c r="Q50" t="s">
        <v>118</v>
      </c>
    </row>
    <row r="51" spans="8:17" x14ac:dyDescent="0.25">
      <c r="H51" s="16"/>
    </row>
    <row r="52" spans="8:17" x14ac:dyDescent="0.25">
      <c r="H52" s="16"/>
      <c r="O52" t="s">
        <v>119</v>
      </c>
      <c r="P52">
        <f>P12+P50</f>
        <v>308.13583860510488</v>
      </c>
    </row>
    <row r="53" spans="8:17" x14ac:dyDescent="0.25">
      <c r="H53" s="16"/>
    </row>
    <row r="54" spans="8:17" x14ac:dyDescent="0.25">
      <c r="H54" s="16"/>
    </row>
    <row r="55" spans="8:17" x14ac:dyDescent="0.25">
      <c r="H55" s="16"/>
    </row>
  </sheetData>
  <mergeCells count="20">
    <mergeCell ref="H41:H44"/>
    <mergeCell ref="H46:H55"/>
    <mergeCell ref="M1:M4"/>
    <mergeCell ref="M17:M19"/>
    <mergeCell ref="M40:M42"/>
    <mergeCell ref="H8:H11"/>
    <mergeCell ref="H19:H23"/>
    <mergeCell ref="H25:H28"/>
    <mergeCell ref="H29:H32"/>
    <mergeCell ref="H33:H38"/>
    <mergeCell ref="H39:H40"/>
    <mergeCell ref="R1:R4"/>
    <mergeCell ref="R17:R19"/>
    <mergeCell ref="R27:R29"/>
    <mergeCell ref="R34:R38"/>
    <mergeCell ref="W1:W4"/>
    <mergeCell ref="W17:W19"/>
    <mergeCell ref="W27:W29"/>
    <mergeCell ref="W34:W38"/>
    <mergeCell ref="W24:Y2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5</vt:i4>
      </vt:variant>
    </vt:vector>
  </HeadingPairs>
  <TitlesOfParts>
    <vt:vector size="5" baseType="lpstr">
      <vt:lpstr>Graphs</vt:lpstr>
      <vt:lpstr>Data</vt:lpstr>
      <vt:lpstr>HeatFlowCalcs</vt:lpstr>
      <vt:lpstr>HeatInputCalcs</vt:lpstr>
      <vt:lpstr>InsulationCalcs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2023-07-25T14:10:01Z</dcterms:created>
  <dcterms:modified xsi:type="dcterms:W3CDTF">2023-07-28T22:29:29Z</dcterms:modified>
</cp:coreProperties>
</file>