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Visual Studio\Coaxial Сylinders\Сoaxial Сylinders v_1.11\Сoaxial Сylinders v_1.11\Documents\Different\"/>
    </mc:Choice>
  </mc:AlternateContent>
  <xr:revisionPtr revIDLastSave="0" documentId="13_ncr:1_{F28D12FE-A8DB-49A4-9F66-326C1819DB56}" xr6:coauthVersionLast="47" xr6:coauthVersionMax="47" xr10:uidLastSave="{00000000-0000-0000-0000-000000000000}"/>
  <bookViews>
    <workbookView xWindow="-120" yWindow="-120" windowWidth="29040" windowHeight="15840" activeTab="1" xr2:uid="{5F365D3E-7A95-4138-9B28-2F5F42E608DA}"/>
  </bookViews>
  <sheets>
    <sheet name="Общее исследование (итог. табл)" sheetId="5" r:id="rId1"/>
    <sheet name="Статья (итог. табл)" sheetId="7" r:id="rId2"/>
    <sheet name="Общее исследование" sheetId="4" r:id="rId3"/>
    <sheet name="Общее исследование (новая табл)" sheetId="6" r:id="rId4"/>
    <sheet name="Одна лопасть" sheetId="1" r:id="rId5"/>
    <sheet name="Без лопастей 2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7" l="1"/>
  <c r="K24" i="7"/>
  <c r="L23" i="7"/>
  <c r="K23" i="7"/>
  <c r="M22" i="7"/>
  <c r="L22" i="7"/>
  <c r="K22" i="7"/>
  <c r="M21" i="7"/>
  <c r="L21" i="7"/>
  <c r="K21" i="7"/>
  <c r="L15" i="7"/>
  <c r="K15" i="7"/>
  <c r="L14" i="7"/>
  <c r="K14" i="7"/>
  <c r="M13" i="7"/>
  <c r="L13" i="7"/>
  <c r="K13" i="7"/>
  <c r="M12" i="7"/>
  <c r="L12" i="7"/>
  <c r="K12" i="7"/>
  <c r="E3" i="7"/>
  <c r="N7" i="5"/>
  <c r="M4" i="5"/>
  <c r="M5" i="5"/>
  <c r="M6" i="5"/>
  <c r="M7" i="5"/>
  <c r="M3" i="5"/>
  <c r="L24" i="5"/>
  <c r="K24" i="5"/>
  <c r="L23" i="5"/>
  <c r="K23" i="5"/>
  <c r="M22" i="5"/>
  <c r="L22" i="5"/>
  <c r="K22" i="5"/>
  <c r="M21" i="5"/>
  <c r="L21" i="5"/>
  <c r="K21" i="5"/>
  <c r="L15" i="5"/>
  <c r="K15" i="5"/>
  <c r="L14" i="5"/>
  <c r="K14" i="5"/>
  <c r="M13" i="5"/>
  <c r="L13" i="5"/>
  <c r="K13" i="5"/>
  <c r="M12" i="5"/>
  <c r="L12" i="5"/>
  <c r="K12" i="5"/>
  <c r="N6" i="5"/>
  <c r="N5" i="5"/>
  <c r="N4" i="5"/>
  <c r="N3" i="5"/>
  <c r="L3" i="5"/>
  <c r="O3" i="5"/>
  <c r="N21" i="6"/>
  <c r="M21" i="6"/>
  <c r="N20" i="6"/>
  <c r="M20" i="6"/>
  <c r="O19" i="6"/>
  <c r="N19" i="6"/>
  <c r="M19" i="6"/>
  <c r="N13" i="6"/>
  <c r="M13" i="6"/>
  <c r="N12" i="6"/>
  <c r="M12" i="6"/>
  <c r="O11" i="6"/>
  <c r="N11" i="6"/>
  <c r="M11" i="6"/>
  <c r="N5" i="6"/>
  <c r="M5" i="6"/>
  <c r="N4" i="6"/>
  <c r="M4" i="6"/>
  <c r="O3" i="6"/>
  <c r="N3" i="6"/>
  <c r="M3" i="6"/>
  <c r="O8" i="4"/>
  <c r="M8" i="5" l="1"/>
  <c r="Q2" i="5" s="1"/>
  <c r="M4" i="4"/>
  <c r="M3" i="4"/>
  <c r="M13" i="4"/>
  <c r="M12" i="4"/>
  <c r="N23" i="4"/>
  <c r="N24" i="4"/>
  <c r="N25" i="4"/>
  <c r="N26" i="4"/>
  <c r="N22" i="4"/>
  <c r="N14" i="4"/>
  <c r="N15" i="4"/>
  <c r="N16" i="4"/>
  <c r="N17" i="4"/>
  <c r="N13" i="4"/>
  <c r="N5" i="4"/>
  <c r="N6" i="4"/>
  <c r="N7" i="4"/>
  <c r="N8" i="4"/>
  <c r="N4" i="4"/>
  <c r="M22" i="4"/>
  <c r="M21" i="4"/>
  <c r="K4" i="4"/>
  <c r="K5" i="4"/>
  <c r="K6" i="4"/>
  <c r="K3" i="4"/>
  <c r="K13" i="4"/>
  <c r="K14" i="4"/>
  <c r="K15" i="4"/>
  <c r="K12" i="4"/>
  <c r="K24" i="4"/>
  <c r="K23" i="4"/>
  <c r="K22" i="4"/>
  <c r="K21" i="4"/>
  <c r="O13" i="4"/>
  <c r="O14" i="4"/>
  <c r="O15" i="4"/>
  <c r="O16" i="4"/>
  <c r="O12" i="4"/>
  <c r="O22" i="4"/>
  <c r="O23" i="4"/>
  <c r="O24" i="4"/>
  <c r="O25" i="4"/>
  <c r="O21" i="4"/>
  <c r="L24" i="4"/>
  <c r="L23" i="4"/>
  <c r="L22" i="4"/>
  <c r="L21" i="4"/>
  <c r="L15" i="4"/>
  <c r="L14" i="4"/>
  <c r="L13" i="4"/>
  <c r="L12" i="4"/>
  <c r="L6" i="4"/>
  <c r="L5" i="4"/>
  <c r="L4" i="4"/>
  <c r="L3" i="4"/>
  <c r="O3" i="1"/>
  <c r="L3" i="1"/>
  <c r="K3" i="1"/>
  <c r="L15" i="1"/>
  <c r="K15" i="1"/>
  <c r="L14" i="1"/>
  <c r="K14" i="1"/>
  <c r="M13" i="1"/>
  <c r="L13" i="1"/>
  <c r="K13" i="1"/>
  <c r="M12" i="1"/>
  <c r="L12" i="1"/>
  <c r="K12" i="1"/>
  <c r="L5" i="3"/>
  <c r="K5" i="3"/>
  <c r="L4" i="3"/>
  <c r="K4" i="3"/>
  <c r="M3" i="3"/>
  <c r="L3" i="3"/>
  <c r="K3" i="3"/>
  <c r="M2" i="3"/>
  <c r="L2" i="3"/>
  <c r="K2" i="3"/>
  <c r="L4" i="1"/>
  <c r="L5" i="1"/>
  <c r="L6" i="1"/>
  <c r="M4" i="1"/>
  <c r="M3" i="1"/>
  <c r="K4" i="1"/>
  <c r="K5" i="1"/>
  <c r="K6" i="1"/>
  <c r="O2" i="4" l="1"/>
  <c r="O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B2F0E2B9-183C-4C47-8686-B0B11B02773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C18B34C2-214A-4998-AA39-6A739EC5025C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20" authorId="0" shapeId="0" xr:uid="{7D860CA9-0F35-41C9-BC0A-4402DF233799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Дмитрий</author>
  </authors>
  <commentList>
    <comment ref="A18" authorId="0" shapeId="0" xr:uid="{6B7ED569-8F8C-42A3-AA57-2F38D8125FEB}">
      <text>
        <r>
          <rPr>
            <b/>
            <sz val="9"/>
            <color indexed="81"/>
            <rFont val="Tahoma"/>
            <charset val="1"/>
          </rPr>
          <t>Дмитрий:</t>
        </r>
        <r>
          <rPr>
            <sz val="9"/>
            <color indexed="81"/>
            <rFont val="Tahoma"/>
            <charset val="1"/>
          </rPr>
          <t xml:space="preserve">
Количество ячеек сетки в данном столбце отличается от реальной сетки, так как модель в gmsh использовала не 13, а 91 точку на внешней границе</t>
        </r>
      </text>
    </comment>
  </commentList>
</comments>
</file>

<file path=xl/sharedStrings.xml><?xml version="1.0" encoding="utf-8"?>
<sst xmlns="http://schemas.openxmlformats.org/spreadsheetml/2006/main" count="213" uniqueCount="20">
  <si>
    <t>Ux</t>
  </si>
  <si>
    <t>Ф</t>
  </si>
  <si>
    <t>n1</t>
  </si>
  <si>
    <t>n2</t>
  </si>
  <si>
    <t xml:space="preserve">N (Mesh) </t>
  </si>
  <si>
    <t xml:space="preserve"> h1 (face) </t>
  </si>
  <si>
    <t xml:space="preserve"> h2 (radius) </t>
  </si>
  <si>
    <t xml:space="preserve"> h3 (area) </t>
  </si>
  <si>
    <t>Ф_Integral</t>
  </si>
  <si>
    <t xml:space="preserve"> Max (h1) </t>
  </si>
  <si>
    <t xml:space="preserve"> Max (h2)</t>
  </si>
  <si>
    <t>Max (h3)</t>
  </si>
  <si>
    <t>n3</t>
  </si>
  <si>
    <t>Одна лопасть</t>
  </si>
  <si>
    <t>Без лопастей</t>
  </si>
  <si>
    <t>Две лопасти</t>
  </si>
  <si>
    <t>Средний значение порядка точности</t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</si>
  <si>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</si>
  <si>
    <r>
      <t>Ф</t>
    </r>
    <r>
      <rPr>
        <vertAlign val="superscript"/>
        <sz val="11"/>
        <color theme="1"/>
        <rFont val="Times New Roman"/>
        <family val="1"/>
        <charset val="204"/>
      </rPr>
      <t>analytic</t>
    </r>
  </si>
  <si>
    <r>
      <t>Ф</t>
    </r>
    <r>
      <rPr>
        <vertAlign val="subscript"/>
        <sz val="11"/>
        <color theme="1"/>
        <rFont val="Times New Roman"/>
        <family val="1"/>
        <charset val="204"/>
      </rPr>
      <t>integral</t>
    </r>
    <r>
      <rPr>
        <vertAlign val="superscript"/>
        <sz val="11"/>
        <color theme="1"/>
        <rFont val="Times New Roman"/>
        <family val="1"/>
        <charset val="204"/>
      </rPr>
      <t>analytic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</si>
</sst>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5" x14ac:knownFonts="1">
    <font>
      <sz val="11"/>
      <color theme="1"/>
      <name val="Times New Roman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vertAlign val="subscript"/>
      <sz val="11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7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16" xfId="0" applyBorder="1"/>
    <xf numFmtId="0" fontId="0" fillId="0" borderId="23" xfId="0" applyBorder="1"/>
    <xf numFmtId="0" fontId="0" fillId="0" borderId="24" xfId="0" applyBorder="1"/>
    <xf numFmtId="0" fontId="0" fillId="0" borderId="6" xfId="0" applyBorder="1"/>
    <xf numFmtId="0" fontId="0" fillId="0" borderId="12" xfId="0" applyBorder="1"/>
    <xf numFmtId="0" fontId="0" fillId="0" borderId="25" xfId="0" applyBorder="1"/>
    <xf numFmtId="0" fontId="0" fillId="2" borderId="6" xfId="0" applyFill="1" applyBorder="1"/>
    <xf numFmtId="0" fontId="0" fillId="2" borderId="2" xfId="0" applyFill="1" applyBorder="1"/>
    <xf numFmtId="0" fontId="0" fillId="2" borderId="26" xfId="0" applyFill="1" applyBorder="1"/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2" borderId="30" xfId="0" applyFill="1" applyBorder="1"/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 vertical="center"/>
    </xf>
    <xf numFmtId="167" fontId="0" fillId="0" borderId="2" xfId="0" applyNumberFormat="1" applyBorder="1"/>
    <xf numFmtId="167" fontId="0" fillId="0" borderId="16" xfId="0" applyNumberFormat="1" applyBorder="1"/>
    <xf numFmtId="167" fontId="0" fillId="0" borderId="1" xfId="0" applyNumberFormat="1" applyBorder="1"/>
    <xf numFmtId="167" fontId="0" fillId="0" borderId="28" xfId="0" applyNumberFormat="1" applyBorder="1"/>
    <xf numFmtId="167" fontId="0" fillId="0" borderId="10" xfId="0" applyNumberFormat="1" applyBorder="1"/>
    <xf numFmtId="167" fontId="0" fillId="0" borderId="31" xfId="0" applyNumberFormat="1" applyBorder="1" applyAlignment="1">
      <alignment horizontal="center" vertical="center" wrapText="1"/>
    </xf>
    <xf numFmtId="167" fontId="0" fillId="0" borderId="32" xfId="0" applyNumberFormat="1" applyBorder="1" applyAlignment="1">
      <alignment horizontal="center" vertical="center" wrapText="1"/>
    </xf>
    <xf numFmtId="167" fontId="0" fillId="0" borderId="33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750B2-6DC0-4E08-A7DD-769272557DE5}">
  <sheetPr>
    <tabColor rgb="FF92D050"/>
  </sheetPr>
  <dimension ref="A1:T26"/>
  <sheetViews>
    <sheetView workbookViewId="0">
      <selection activeCell="D34" sqref="A1:XFD1048576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20" ht="15.75" thickBot="1" x14ac:dyDescent="0.3">
      <c r="A1" s="48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Q1" s="39" t="s">
        <v>16</v>
      </c>
      <c r="R1" s="40"/>
      <c r="S1" s="40"/>
      <c r="T1" s="4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4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42">
        <f>AVERAGEA(M3:O8,K12:M17,K21:M26)</f>
        <v>1.2223755562694649</v>
      </c>
      <c r="R2" s="43"/>
      <c r="S2" s="43"/>
      <c r="T2" s="4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51">
        <f>2*3.14159265358979/3</f>
        <v>2.0943951023931935</v>
      </c>
      <c r="M3" s="29">
        <f>ABS(LN(ABS(($L$3-K3)/($L$3-K4))/LN(D3/D4)))</f>
        <v>1.6631687312227557</v>
      </c>
      <c r="N3" s="30">
        <f>(LOG(ABS((L3-K4)/K4),2)-LOG(ABS((L3-K3)/K3),2))/(LOG((D4),2) - LOG(D3,2))</f>
        <v>1.9775892341187382</v>
      </c>
      <c r="O3" s="31">
        <f>LOG(ABS((K3-K5)/(K5-K7)),(A5/A3))</f>
        <v>0.88206600284674996</v>
      </c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52"/>
      <c r="M4" s="29">
        <f t="shared" ref="M4:M7" si="0">ABS(LN(ABS(($L$3-K4)/($L$3-K5))/LN(D4/D5)))</f>
        <v>1.6749026292498288</v>
      </c>
      <c r="N4" s="30">
        <f>(LOG(ABS((L3-K5)/K5),2)-LOG(ABS((L3-K4)/K4),2))/(LOG((D5),2) - LOG(D4,2))</f>
        <v>1.8899246311370017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52"/>
      <c r="M5" s="29">
        <f t="shared" si="0"/>
        <v>1.8533697183396101</v>
      </c>
      <c r="N5" s="30">
        <f>(LOG(ABS((L3-K6)/K6),2)-LOG(ABS((L3-K5)/K5),2))/(LOG((D6),2) - LOG(D5,2))</f>
        <v>2.3490177440244016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52"/>
      <c r="M6" s="29">
        <f t="shared" si="0"/>
        <v>1.7303854853383294</v>
      </c>
      <c r="N6" s="30">
        <f>(LOG(ABS((L3-K7)/K7),2)-LOG(ABS((L3-K6)/K6),2))/(LOG((D7),2) - LOG(D6,2))</f>
        <v>1.9676177533408359</v>
      </c>
      <c r="O6" s="19"/>
    </row>
    <row r="7" spans="1:20" ht="15.75" thickBot="1" x14ac:dyDescent="0.3">
      <c r="A7" s="35">
        <v>13810</v>
      </c>
      <c r="B7" s="36">
        <v>1.13755477E-2</v>
      </c>
      <c r="C7" s="36">
        <v>1.3101835900000001E-2</v>
      </c>
      <c r="D7" s="36">
        <v>1.4958836499999999E-2</v>
      </c>
      <c r="E7" s="36">
        <v>3.2096608800000002E-2</v>
      </c>
      <c r="F7" s="36">
        <v>1.53158203E-2</v>
      </c>
      <c r="G7" s="36">
        <v>3.0753749999999999E-4</v>
      </c>
      <c r="H7" s="36">
        <v>6.0789318199999998E-2</v>
      </c>
      <c r="I7" s="36">
        <v>7.6611216929000001</v>
      </c>
      <c r="J7" s="37">
        <v>7.6478939668999999</v>
      </c>
      <c r="K7" s="36">
        <v>2.0777779862000001</v>
      </c>
      <c r="L7" s="52"/>
      <c r="M7" s="29">
        <f t="shared" si="0"/>
        <v>1.7215739571457922</v>
      </c>
      <c r="N7" s="30">
        <f>(LOG(ABS((L3-K8)/K8),2)-LOG(ABS((L3-K7)/K7),2))/(LOG((D8),2) - LOG(D7,2))</f>
        <v>1.9255668975885769</v>
      </c>
      <c r="O7" s="38"/>
    </row>
    <row r="8" spans="1:20" ht="15.75" thickBot="1" x14ac:dyDescent="0.3">
      <c r="A8" s="8">
        <v>27514</v>
      </c>
      <c r="B8" s="9">
        <v>8.0284467000000005E-3</v>
      </c>
      <c r="C8" s="9">
        <v>9.2536120999999992E-3</v>
      </c>
      <c r="D8" s="9">
        <v>1.0560271600000001E-2</v>
      </c>
      <c r="E8" s="9">
        <v>2.21376213E-2</v>
      </c>
      <c r="F8" s="9">
        <v>1.1496776300000001E-2</v>
      </c>
      <c r="G8" s="9">
        <v>1.724056E-4</v>
      </c>
      <c r="H8" s="9">
        <v>6.17432022E-2</v>
      </c>
      <c r="I8" s="9">
        <v>7.1106344772999996</v>
      </c>
      <c r="J8" s="9">
        <v>7.0100717196</v>
      </c>
      <c r="K8" s="9">
        <v>2.0858630634000002</v>
      </c>
      <c r="L8" s="53"/>
      <c r="M8" s="45">
        <f>AVERAGE(M3:N7)</f>
        <v>1.875311678150587</v>
      </c>
      <c r="N8" s="46"/>
      <c r="O8" s="47"/>
    </row>
    <row r="9" spans="1:20" ht="15.75" thickBot="1" x14ac:dyDescent="0.3"/>
    <row r="10" spans="1:20" ht="15.75" thickBot="1" x14ac:dyDescent="0.3">
      <c r="A10" s="54" t="s">
        <v>13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6"/>
    </row>
    <row r="11" spans="1:20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20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20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1">ABS(LOG(ABS((J13-J14)/(J14-J15)),(A14/A13)))</f>
        <v>1.2842981265676239</v>
      </c>
      <c r="L13" s="18">
        <f t="shared" ref="L13:L15" si="2"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20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1"/>
        <v>0.86894459015045133</v>
      </c>
      <c r="L14" s="18">
        <f t="shared" si="2"/>
        <v>0.87443373771738742</v>
      </c>
      <c r="M14" s="19"/>
    </row>
    <row r="15" spans="1:20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1"/>
        <v>0.58200197308156687</v>
      </c>
      <c r="L15" s="18">
        <f t="shared" si="2"/>
        <v>0.56933926308422622</v>
      </c>
      <c r="M15" s="19"/>
    </row>
    <row r="16" spans="1:20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54" t="s">
        <v>15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3">ABS(LOG(ABS((J22-J23)/(J23-J24)),(A23/A22)))</f>
        <v>1.1406334425098277</v>
      </c>
      <c r="L22" s="18">
        <f t="shared" ref="L22:L24" si="4"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3"/>
        <v>0.79576595691417062</v>
      </c>
      <c r="L23" s="18">
        <f t="shared" si="4"/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3"/>
        <v>0.48887199952270982</v>
      </c>
      <c r="L24" s="18">
        <f t="shared" si="4"/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7">
    <mergeCell ref="A10:M10"/>
    <mergeCell ref="A19:M19"/>
    <mergeCell ref="Q1:T1"/>
    <mergeCell ref="Q2:T2"/>
    <mergeCell ref="M8:O8"/>
    <mergeCell ref="A1:O1"/>
    <mergeCell ref="L3:L8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C6B7C-DBF8-43DC-A12F-9E27420502C3}">
  <sheetPr>
    <tabColor rgb="FF00B050"/>
  </sheetPr>
  <dimension ref="A1:S26"/>
  <sheetViews>
    <sheetView tabSelected="1" workbookViewId="0">
      <selection activeCell="E3" sqref="E3:E8"/>
    </sheetView>
  </sheetViews>
  <sheetFormatPr defaultRowHeight="15" x14ac:dyDescent="0.25"/>
  <cols>
    <col min="1" max="1" width="9.85546875" bestFit="1" customWidth="1"/>
    <col min="2" max="3" width="12" bestFit="1" customWidth="1"/>
    <col min="4" max="4" width="13.28515625" bestFit="1" customWidth="1"/>
    <col min="5" max="11" width="12" bestFit="1" customWidth="1"/>
    <col min="12" max="12" width="11.5703125" bestFit="1" customWidth="1"/>
    <col min="13" max="15" width="12" bestFit="1" customWidth="1"/>
  </cols>
  <sheetData>
    <row r="1" spans="1:19" ht="15.75" thickBot="1" x14ac:dyDescent="0.3">
      <c r="A1" s="48" t="s">
        <v>14</v>
      </c>
      <c r="B1" s="49"/>
      <c r="C1" s="49"/>
      <c r="D1" s="49"/>
      <c r="E1" s="50"/>
      <c r="P1" s="39" t="s">
        <v>16</v>
      </c>
      <c r="Q1" s="40"/>
      <c r="R1" s="40"/>
      <c r="S1" s="41"/>
    </row>
    <row r="2" spans="1:19" ht="18.75" thickBot="1" x14ac:dyDescent="0.3">
      <c r="A2" s="34" t="s">
        <v>4</v>
      </c>
      <c r="B2" s="32" t="s">
        <v>7</v>
      </c>
      <c r="C2" s="34" t="s">
        <v>11</v>
      </c>
      <c r="D2" s="34" t="s">
        <v>17</v>
      </c>
      <c r="E2" s="58" t="s">
        <v>19</v>
      </c>
    </row>
    <row r="3" spans="1:19" x14ac:dyDescent="0.25">
      <c r="A3" s="26">
        <v>872</v>
      </c>
      <c r="B3" s="59">
        <v>6.166787E-2</v>
      </c>
      <c r="C3" s="59">
        <v>5.3941960000000004E-3</v>
      </c>
      <c r="D3" s="60">
        <v>1.8295565998000001</v>
      </c>
      <c r="E3" s="64">
        <f>2*3.14159265358979/3</f>
        <v>2.0943951023931935</v>
      </c>
    </row>
    <row r="4" spans="1:19" x14ac:dyDescent="0.25">
      <c r="A4" s="6">
        <v>1758</v>
      </c>
      <c r="B4" s="61">
        <v>4.2843740700000001E-2</v>
      </c>
      <c r="C4" s="61">
        <v>2.5992445999999999E-3</v>
      </c>
      <c r="D4" s="61">
        <v>1.9565688275999999</v>
      </c>
      <c r="E4" s="65"/>
    </row>
    <row r="5" spans="1:19" x14ac:dyDescent="0.25">
      <c r="A5" s="6">
        <v>3500</v>
      </c>
      <c r="B5" s="61">
        <v>3.0072090400000001E-2</v>
      </c>
      <c r="C5" s="61">
        <v>1.2338153E-3</v>
      </c>
      <c r="D5" s="61">
        <v>2.0214536595000001</v>
      </c>
      <c r="E5" s="65"/>
    </row>
    <row r="6" spans="1:19" x14ac:dyDescent="0.25">
      <c r="A6" s="6">
        <v>6922</v>
      </c>
      <c r="B6" s="61">
        <v>2.12338465E-2</v>
      </c>
      <c r="C6" s="61">
        <v>6.1713019999999998E-4</v>
      </c>
      <c r="D6" s="61">
        <v>2.0615488725</v>
      </c>
      <c r="E6" s="65"/>
    </row>
    <row r="7" spans="1:19" x14ac:dyDescent="0.25">
      <c r="A7" s="35">
        <v>13810</v>
      </c>
      <c r="B7" s="62">
        <v>1.4958836499999999E-2</v>
      </c>
      <c r="C7" s="62">
        <v>3.0753749999999999E-4</v>
      </c>
      <c r="D7" s="62">
        <v>2.0777779862000001</v>
      </c>
      <c r="E7" s="65"/>
    </row>
    <row r="8" spans="1:19" ht="15.75" thickBot="1" x14ac:dyDescent="0.3">
      <c r="A8" s="8">
        <v>27514</v>
      </c>
      <c r="B8" s="63">
        <v>1.0560271600000001E-2</v>
      </c>
      <c r="C8" s="63">
        <v>1.724056E-4</v>
      </c>
      <c r="D8" s="63">
        <v>2.0858630634000002</v>
      </c>
      <c r="E8" s="66"/>
    </row>
    <row r="9" spans="1:19" ht="15.75" thickBot="1" x14ac:dyDescent="0.3"/>
    <row r="10" spans="1:19" ht="15.75" thickBot="1" x14ac:dyDescent="0.3">
      <c r="A10" s="48" t="s">
        <v>13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0"/>
    </row>
    <row r="11" spans="1:19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9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</row>
    <row r="13" spans="1:19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>ABS(LOG(ABS((J13-J14)/(J14-J15)),(A14/A13)))</f>
        <v>1.2842981265676239</v>
      </c>
      <c r="L13" s="18">
        <f>(LOG(ABS((J14-J15)/J15),2)-LOG(ABS((J13-J14)/J14),2))/(LOG((D15),2) - LOG(D13,2))</f>
        <v>1.3066299597737223</v>
      </c>
      <c r="M13" s="19">
        <f>LOG(ABS((J13-J15)/(J15-J17)),(A15/A13))</f>
        <v>0.95189348394685913</v>
      </c>
    </row>
    <row r="14" spans="1:19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>ABS(LOG(ABS((J14-J15)/(J15-J16)),(A15/A14)))</f>
        <v>0.86894459015045133</v>
      </c>
      <c r="L14" s="18">
        <f>(LOG(ABS((J15-J16)/J16),2)-LOG(ABS((J14-J15)/J15),2))/(LOG((D16),2) - LOG(D14,2))</f>
        <v>0.87443373771738742</v>
      </c>
      <c r="M14" s="19"/>
    </row>
    <row r="15" spans="1:19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>ABS(LOG(ABS((J15-J16)/(J16-J17)),(A16/A15)))</f>
        <v>0.58200197308156687</v>
      </c>
      <c r="L15" s="18">
        <f>(LOG(ABS((J16-J17)/J17),2)-LOG(ABS((J15-J16)/J16),2))/(LOG((D17),2) - LOG(D15,2))</f>
        <v>0.56933926308422622</v>
      </c>
      <c r="M15" s="19"/>
    </row>
    <row r="16" spans="1:19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</row>
    <row r="17" spans="1:13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</row>
    <row r="18" spans="1:13" ht="15.75" thickBot="1" x14ac:dyDescent="0.3"/>
    <row r="19" spans="1:13" ht="15.75" thickBot="1" x14ac:dyDescent="0.3">
      <c r="A19" s="48" t="s">
        <v>15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50"/>
    </row>
    <row r="20" spans="1:13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3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</row>
    <row r="22" spans="1:13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>ABS(LOG(ABS((J22-J23)/(J23-J24)),(A23/A22)))</f>
        <v>1.1406334425098277</v>
      </c>
      <c r="L22" s="18">
        <f>(LOG(ABS((J23-J24)/J24),2)-LOG(ABS((J22-J23)/J23),2))/(LOG((D24),2) - LOG(D22,2))</f>
        <v>1.1326024907847352</v>
      </c>
      <c r="M22" s="19">
        <f>LOG(ABS((J22-J24)/(J24-J26)),(A26/A24))</f>
        <v>0.85610450062744414</v>
      </c>
    </row>
    <row r="23" spans="1:13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>ABS(LOG(ABS((J23-J24)/(J24-J25)),(A24/A23)))</f>
        <v>0.79576595691417062</v>
      </c>
      <c r="L23" s="18">
        <f>(LOG(ABS((J24-J25)/J25),2)-LOG(ABS((J23-J24)/J24),2))/(LOG((D25),2) - LOG(D23,2))</f>
        <v>0.79413089970729278</v>
      </c>
      <c r="M23" s="19"/>
    </row>
    <row r="24" spans="1:13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>ABS(LOG(ABS((J24-J25)/(J25-J26)),(A25/A24)))</f>
        <v>0.48887199952270982</v>
      </c>
      <c r="L24" s="18">
        <f>(LOG(ABS((J25-J26)/J26),2)-LOG(ABS((J24-J25)/J25),2))/(LOG((D26),2) - LOG(D24,2))</f>
        <v>0.48573352272225856</v>
      </c>
      <c r="M24" s="19"/>
    </row>
    <row r="25" spans="1:13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</row>
    <row r="26" spans="1:13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</row>
  </sheetData>
  <mergeCells count="5">
    <mergeCell ref="A19:M19"/>
    <mergeCell ref="A1:E1"/>
    <mergeCell ref="P1:S1"/>
    <mergeCell ref="E3:E8"/>
    <mergeCell ref="A10:M10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9090-B8EF-4266-A10F-57637B91CC72}">
  <dimension ref="A1:R26"/>
  <sheetViews>
    <sheetView workbookViewId="0">
      <selection activeCell="O3" sqref="O1:R3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9" width="10.7109375" customWidth="1"/>
    <col min="10" max="10" width="12" bestFit="1" customWidth="1"/>
    <col min="11" max="13" width="12.7109375" bestFit="1" customWidth="1"/>
    <col min="15" max="15" width="12" bestFit="1" customWidth="1"/>
  </cols>
  <sheetData>
    <row r="1" spans="1:18" ht="15.75" thickBot="1" x14ac:dyDescent="0.3">
      <c r="A1" s="48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  <c r="O1" s="39" t="s">
        <v>16</v>
      </c>
      <c r="P1" s="40"/>
      <c r="Q1" s="40"/>
      <c r="R1" s="41"/>
    </row>
    <row r="2" spans="1:18" ht="15.75" thickBot="1" x14ac:dyDescent="0.3">
      <c r="A2" s="14" t="s">
        <v>4</v>
      </c>
      <c r="B2" s="23" t="s">
        <v>5</v>
      </c>
      <c r="C2" s="15" t="s">
        <v>6</v>
      </c>
      <c r="D2" s="15" t="s">
        <v>7</v>
      </c>
      <c r="E2" s="15" t="s">
        <v>9</v>
      </c>
      <c r="F2" s="15" t="s">
        <v>10</v>
      </c>
      <c r="G2" s="15" t="s">
        <v>11</v>
      </c>
      <c r="H2" s="15" t="s">
        <v>0</v>
      </c>
      <c r="I2" s="15" t="s">
        <v>1</v>
      </c>
      <c r="J2" s="16" t="s">
        <v>8</v>
      </c>
      <c r="K2" s="14" t="s">
        <v>2</v>
      </c>
      <c r="L2" s="15" t="s">
        <v>3</v>
      </c>
      <c r="M2" s="16" t="s">
        <v>12</v>
      </c>
      <c r="O2" s="42">
        <f>(K3+L3+M3+M4+L4+K4+K5+L5+L6+K6+K12+L12+M12+M13+L13+K13+K14+L14+L15+K15+K21+L21+M21+M22+L22+K22+K23+L23+L24+K24)/30</f>
        <v>0.91646730325433123</v>
      </c>
      <c r="P2" s="43"/>
      <c r="Q2" s="43"/>
      <c r="R2" s="44"/>
    </row>
    <row r="3" spans="1:18" x14ac:dyDescent="0.25">
      <c r="A3" s="6">
        <v>436</v>
      </c>
      <c r="B3" s="2">
        <v>6.8125016900000002E-2</v>
      </c>
      <c r="C3" s="2">
        <v>7.7061926899999994E-2</v>
      </c>
      <c r="D3" s="2">
        <v>8.8960527900000003E-2</v>
      </c>
      <c r="E3" s="2">
        <v>0.17864796629999999</v>
      </c>
      <c r="F3" s="2">
        <v>9.4023646799999999E-2</v>
      </c>
      <c r="G3" s="2">
        <v>1.15709343E-2</v>
      </c>
      <c r="H3" s="2">
        <v>1.7209378300000001E-2</v>
      </c>
      <c r="I3" s="2">
        <v>5.561648E-4</v>
      </c>
      <c r="J3" s="7">
        <v>1.5710824962000001</v>
      </c>
      <c r="K3" s="17">
        <f>ABS(LOG(ABS((J3-J4)/(J4-J5)),(A4/A3)))</f>
        <v>1.025052349120948</v>
      </c>
      <c r="L3" s="18">
        <f>(LOG(ABS((J4-J5)/J5),2)-LOG(ABS((J3-J4)/J4),2))/(LOG((D5),2) - LOG(D3,2))</f>
        <v>1.0643245327111879</v>
      </c>
      <c r="M3" s="19">
        <f>LOG(ABS((J3-J5)/(J5-J7)),(A5/A3))</f>
        <v>0.93290176797265467</v>
      </c>
      <c r="O3" s="57">
        <f>AVERAGEA(K3:M8,K12:M17,K21:M26)</f>
        <v>0.91646730325433123</v>
      </c>
      <c r="P3" s="57"/>
      <c r="Q3" s="57"/>
      <c r="R3" s="57"/>
    </row>
    <row r="4" spans="1:18" x14ac:dyDescent="0.25">
      <c r="A4" s="6">
        <v>872</v>
      </c>
      <c r="B4" s="2">
        <v>4.7154514299999999E-2</v>
      </c>
      <c r="C4" s="2">
        <v>5.3522793800000003E-2</v>
      </c>
      <c r="D4" s="2">
        <v>6.166787E-2</v>
      </c>
      <c r="E4" s="2">
        <v>0.13141868540000001</v>
      </c>
      <c r="F4" s="2">
        <v>6.4092994E-2</v>
      </c>
      <c r="G4" s="2">
        <v>5.3941960000000004E-3</v>
      </c>
      <c r="H4" s="2">
        <v>3.80800549E-2</v>
      </c>
      <c r="I4" s="2">
        <v>1.208988E-4</v>
      </c>
      <c r="J4" s="7">
        <v>1.8295565998000001</v>
      </c>
      <c r="K4" s="17">
        <f t="shared" ref="K4:K6" si="0">ABS(LOG(ABS((J4-J5)/(J5-J6)),(A5/A4)))</f>
        <v>0.95796408635432417</v>
      </c>
      <c r="L4" s="18">
        <f t="shared" ref="L4:L6" si="1">(LOG(ABS((J5-J6)/J6),2)-LOG(ABS((J4-J5)/J5),2))/(LOG((D6),2) - LOG(D4,2))</f>
        <v>0.98068480128164237</v>
      </c>
      <c r="M4" s="19">
        <f>LOG(ABS((J4-J6)/(J6-J8)),(A6/A4))</f>
        <v>0.88206599773659644</v>
      </c>
      <c r="N4">
        <f>J4-J3</f>
        <v>0.2584741036</v>
      </c>
    </row>
    <row r="5" spans="1:18" x14ac:dyDescent="0.25">
      <c r="A5" s="6">
        <v>1758</v>
      </c>
      <c r="B5" s="2">
        <v>3.26496301E-2</v>
      </c>
      <c r="C5" s="2">
        <v>3.7391840699999998E-2</v>
      </c>
      <c r="D5" s="2">
        <v>4.2843740700000001E-2</v>
      </c>
      <c r="E5" s="2">
        <v>8.6065754800000005E-2</v>
      </c>
      <c r="F5" s="2">
        <v>4.4363140299999999E-2</v>
      </c>
      <c r="G5" s="2">
        <v>2.5992445999999999E-3</v>
      </c>
      <c r="H5" s="2">
        <v>5.3851227500000001E-2</v>
      </c>
      <c r="I5" s="2">
        <v>3.9488099999999999E-5</v>
      </c>
      <c r="J5" s="7">
        <v>1.9565688275999999</v>
      </c>
      <c r="K5" s="17">
        <f t="shared" si="0"/>
        <v>0.69905111709841294</v>
      </c>
      <c r="L5" s="18">
        <f t="shared" si="1"/>
        <v>0.71370932748423799</v>
      </c>
      <c r="M5" s="19"/>
      <c r="N5">
        <f t="shared" ref="N5:N8" si="2">J5-J4</f>
        <v>0.12701222779999988</v>
      </c>
    </row>
    <row r="6" spans="1:18" x14ac:dyDescent="0.25">
      <c r="A6" s="6">
        <v>3500</v>
      </c>
      <c r="B6" s="2">
        <v>2.2892365800000002E-2</v>
      </c>
      <c r="C6" s="2">
        <v>2.62874931E-2</v>
      </c>
      <c r="D6" s="2">
        <v>3.0072090400000001E-2</v>
      </c>
      <c r="E6" s="2">
        <v>6.0546886500000001E-2</v>
      </c>
      <c r="F6" s="2">
        <v>3.0602556199999999E-2</v>
      </c>
      <c r="G6" s="2">
        <v>1.2338153E-3</v>
      </c>
      <c r="H6" s="2">
        <v>5.9287147599999999E-2</v>
      </c>
      <c r="I6" s="2">
        <v>3.9531000000000003E-6</v>
      </c>
      <c r="J6" s="7">
        <v>2.0214536595000001</v>
      </c>
      <c r="K6" s="17">
        <f t="shared" si="0"/>
        <v>1.3262864742616214</v>
      </c>
      <c r="L6" s="18">
        <f t="shared" si="1"/>
        <v>1.3064553054886379</v>
      </c>
      <c r="M6" s="19"/>
      <c r="N6">
        <f t="shared" si="2"/>
        <v>6.4884831900000162E-2</v>
      </c>
    </row>
    <row r="7" spans="1:18" x14ac:dyDescent="0.25">
      <c r="A7" s="6">
        <v>6922</v>
      </c>
      <c r="B7" s="2">
        <v>1.6157448299999998E-2</v>
      </c>
      <c r="C7" s="2">
        <v>1.8571305199999999E-2</v>
      </c>
      <c r="D7" s="2">
        <v>2.12338465E-2</v>
      </c>
      <c r="E7" s="2">
        <v>4.34101873E-2</v>
      </c>
      <c r="F7" s="2">
        <v>2.1752620100000002E-2</v>
      </c>
      <c r="G7" s="2">
        <v>6.1713019999999998E-4</v>
      </c>
      <c r="H7" s="2">
        <v>6.0496371100000002E-2</v>
      </c>
      <c r="I7" s="2">
        <v>1.3296999999999999E-6</v>
      </c>
      <c r="J7" s="7">
        <v>2.0615488725</v>
      </c>
      <c r="K7" s="17"/>
      <c r="L7" s="18"/>
      <c r="M7" s="19"/>
      <c r="N7">
        <f t="shared" si="2"/>
        <v>4.0095212999999852E-2</v>
      </c>
    </row>
    <row r="8" spans="1:18" ht="15.75" thickBot="1" x14ac:dyDescent="0.3">
      <c r="A8" s="8">
        <v>13810</v>
      </c>
      <c r="B8" s="9">
        <v>1.13755477E-2</v>
      </c>
      <c r="C8" s="9">
        <v>1.3101835900000001E-2</v>
      </c>
      <c r="D8" s="9">
        <v>1.4958836499999999E-2</v>
      </c>
      <c r="E8" s="9">
        <v>3.2096608800000002E-2</v>
      </c>
      <c r="F8" s="9">
        <v>1.53158203E-2</v>
      </c>
      <c r="G8" s="9">
        <v>3.0753749999999999E-4</v>
      </c>
      <c r="H8" s="9">
        <v>6.0789326300000002E-2</v>
      </c>
      <c r="I8" s="9">
        <v>2.1299999999999999E-7</v>
      </c>
      <c r="J8" s="10">
        <v>2.0777779866000001</v>
      </c>
      <c r="K8" s="20"/>
      <c r="L8" s="21"/>
      <c r="M8" s="22"/>
      <c r="N8">
        <f t="shared" si="2"/>
        <v>1.6229114100000164E-2</v>
      </c>
      <c r="O8">
        <f>A7/A6</f>
        <v>1.9777142857142858</v>
      </c>
    </row>
    <row r="9" spans="1:18" ht="15.75" thickBot="1" x14ac:dyDescent="0.3"/>
    <row r="10" spans="1:18" ht="15.75" thickBot="1" x14ac:dyDescent="0.3">
      <c r="A10" s="54" t="s">
        <v>13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6"/>
    </row>
    <row r="11" spans="1:18" x14ac:dyDescent="0.25">
      <c r="A11" s="5" t="s">
        <v>4</v>
      </c>
      <c r="B11" s="4" t="s">
        <v>5</v>
      </c>
      <c r="C11" s="3" t="s">
        <v>6</v>
      </c>
      <c r="D11" s="3" t="s">
        <v>7</v>
      </c>
      <c r="E11" s="3" t="s">
        <v>9</v>
      </c>
      <c r="F11" s="3" t="s">
        <v>10</v>
      </c>
      <c r="G11" s="3" t="s">
        <v>11</v>
      </c>
      <c r="H11" s="3" t="s">
        <v>0</v>
      </c>
      <c r="I11" s="3" t="s">
        <v>1</v>
      </c>
      <c r="J11" s="11" t="s">
        <v>8</v>
      </c>
      <c r="K11" s="14" t="s">
        <v>2</v>
      </c>
      <c r="L11" s="15" t="s">
        <v>3</v>
      </c>
      <c r="M11" s="16" t="s">
        <v>12</v>
      </c>
    </row>
    <row r="12" spans="1:18" x14ac:dyDescent="0.25">
      <c r="A12" s="6">
        <v>437</v>
      </c>
      <c r="B12" s="2">
        <v>6.8541834900000001E-2</v>
      </c>
      <c r="C12" s="2">
        <v>7.7674038000000001E-2</v>
      </c>
      <c r="D12" s="2">
        <v>8.9621687699999994E-2</v>
      </c>
      <c r="E12" s="2">
        <v>0.17767096639999999</v>
      </c>
      <c r="F12" s="2">
        <v>9.4158790899999997E-2</v>
      </c>
      <c r="G12" s="2">
        <v>1.16163325E-2</v>
      </c>
      <c r="H12" s="2">
        <v>-0.59209408549999998</v>
      </c>
      <c r="I12" s="2">
        <v>1.7889844999999999E-3</v>
      </c>
      <c r="J12" s="12">
        <v>4.8251834757000003</v>
      </c>
      <c r="K12" s="17">
        <f>ABS(LOG(ABS((J12-J13)/(J13-J14)),(A13/A12)))</f>
        <v>1.4531371704126101</v>
      </c>
      <c r="L12" s="18">
        <f>ABS((LOG(ABS((J13-J14)/J14),2)-LOG(ABS((J12-J13)/J13),2))/(LOG((D14),2) - LOG(D12,2)))</f>
        <v>1.2105805487661288</v>
      </c>
      <c r="M12" s="19">
        <f>LOG(ABS((J12-J14)/(J14-J16)),(A14/A12))</f>
        <v>0.5799037599141148</v>
      </c>
      <c r="O12">
        <f>(J13-J12)/J13</f>
        <v>3.0689439911420206E-2</v>
      </c>
    </row>
    <row r="13" spans="1:18" x14ac:dyDescent="0.25">
      <c r="A13" s="6">
        <v>859</v>
      </c>
      <c r="B13" s="2">
        <v>4.7630490800000001E-2</v>
      </c>
      <c r="C13" s="2">
        <v>5.4193011399999998E-2</v>
      </c>
      <c r="D13" s="2">
        <v>6.2338799E-2</v>
      </c>
      <c r="E13" s="2">
        <v>0.13672689590000001</v>
      </c>
      <c r="F13" s="2">
        <v>6.6807384600000005E-2</v>
      </c>
      <c r="G13" s="2">
        <v>5.8127980999999997E-3</v>
      </c>
      <c r="H13" s="2">
        <v>-0.58272351310000003</v>
      </c>
      <c r="I13" s="2">
        <v>1.6649465E-3</v>
      </c>
      <c r="J13" s="12">
        <v>4.9779540988999997</v>
      </c>
      <c r="K13" s="17">
        <f t="shared" ref="K13:K15" si="3">ABS(LOG(ABS((J13-J14)/(J14-J15)),(A14/A13)))</f>
        <v>1.2842981265676239</v>
      </c>
      <c r="L13" s="18">
        <f t="shared" ref="L13:L15" si="4">(LOG(ABS((J14-J15)/J15),2)-LOG(ABS((J13-J14)/J14),2))/(LOG((D15),2) - LOG(D13,2))</f>
        <v>1.3066299597737223</v>
      </c>
      <c r="M13" s="19">
        <f>LOG(ABS((J13-J15)/(J15-J17)),(A15/A13))</f>
        <v>0.95189348394685913</v>
      </c>
      <c r="N13">
        <f>J13-J12</f>
        <v>0.15277062319999946</v>
      </c>
      <c r="O13">
        <f t="shared" ref="O13:O16" si="5">(J14-J13)/J14</f>
        <v>7.5735264424306559E-2</v>
      </c>
    </row>
    <row r="14" spans="1:18" x14ac:dyDescent="0.25">
      <c r="A14" s="6">
        <v>1779</v>
      </c>
      <c r="B14" s="2">
        <v>3.2393254900000001E-2</v>
      </c>
      <c r="C14" s="2">
        <v>3.7021824799999999E-2</v>
      </c>
      <c r="D14" s="2">
        <v>4.2495812500000001E-2</v>
      </c>
      <c r="E14" s="2">
        <v>8.7485034099999998E-2</v>
      </c>
      <c r="F14" s="2">
        <v>4.4023539700000003E-2</v>
      </c>
      <c r="G14" s="2">
        <v>2.5723743000000002E-3</v>
      </c>
      <c r="H14" s="2">
        <v>-0.52223565679999995</v>
      </c>
      <c r="I14" s="2">
        <v>3.3421199999999998E-5</v>
      </c>
      <c r="J14" s="12">
        <v>5.3858531082000001</v>
      </c>
      <c r="K14" s="17">
        <f t="shared" si="3"/>
        <v>0.86894459015045133</v>
      </c>
      <c r="L14" s="18">
        <f t="shared" si="4"/>
        <v>0.87443373771738742</v>
      </c>
      <c r="M14" s="19"/>
      <c r="N14">
        <f t="shared" ref="N14:N17" si="6">J14-J13</f>
        <v>0.40789900930000034</v>
      </c>
      <c r="O14">
        <f t="shared" si="5"/>
        <v>2.8873600868542029E-2</v>
      </c>
    </row>
    <row r="15" spans="1:18" x14ac:dyDescent="0.25">
      <c r="A15" s="6">
        <v>3531</v>
      </c>
      <c r="B15" s="2">
        <v>2.2701051699999999E-2</v>
      </c>
      <c r="C15" s="2">
        <v>2.59997805E-2</v>
      </c>
      <c r="D15" s="2">
        <v>2.98017226E-2</v>
      </c>
      <c r="E15" s="2">
        <v>6.2895145E-2</v>
      </c>
      <c r="F15" s="2">
        <v>3.1715278700000002E-2</v>
      </c>
      <c r="G15" s="2">
        <v>1.3205432E-3</v>
      </c>
      <c r="H15" s="2">
        <v>-0.52052446190000001</v>
      </c>
      <c r="I15" s="2">
        <v>7.9280999999999995E-6</v>
      </c>
      <c r="J15" s="12">
        <v>5.5459856852999998</v>
      </c>
      <c r="K15" s="17">
        <f t="shared" si="3"/>
        <v>0.58200197308156687</v>
      </c>
      <c r="L15" s="18">
        <f t="shared" si="4"/>
        <v>0.56933926308422622</v>
      </c>
      <c r="M15" s="19"/>
      <c r="N15">
        <f t="shared" si="6"/>
        <v>0.16013257709999973</v>
      </c>
      <c r="O15">
        <f t="shared" si="5"/>
        <v>1.5665346395977546E-2</v>
      </c>
    </row>
    <row r="16" spans="1:18" x14ac:dyDescent="0.25">
      <c r="A16" s="6">
        <v>6923</v>
      </c>
      <c r="B16" s="2">
        <v>1.6073853799999999E-2</v>
      </c>
      <c r="C16" s="2">
        <v>1.8459330999999999E-2</v>
      </c>
      <c r="D16" s="2">
        <v>2.1117931400000001E-2</v>
      </c>
      <c r="E16" s="2">
        <v>4.4421197000000003E-2</v>
      </c>
      <c r="F16" s="2">
        <v>2.2025218900000001E-2</v>
      </c>
      <c r="G16" s="2">
        <v>6.3842550000000004E-4</v>
      </c>
      <c r="H16" s="2">
        <v>-0.51826271589999995</v>
      </c>
      <c r="I16" s="2">
        <v>2.5502000000000002E-6</v>
      </c>
      <c r="J16" s="12">
        <v>5.6342481339999999</v>
      </c>
      <c r="K16" s="17"/>
      <c r="L16" s="18"/>
      <c r="M16" s="19"/>
      <c r="N16">
        <f t="shared" si="6"/>
        <v>8.8262448700000107E-2</v>
      </c>
      <c r="O16">
        <f t="shared" si="5"/>
        <v>1.0475891123296843E-2</v>
      </c>
    </row>
    <row r="17" spans="1:15" ht="15.75" thickBot="1" x14ac:dyDescent="0.3">
      <c r="A17" s="8">
        <v>14113</v>
      </c>
      <c r="B17" s="9">
        <v>1.1184787700000001E-2</v>
      </c>
      <c r="C17" s="9">
        <v>1.2852364599999999E-2</v>
      </c>
      <c r="D17" s="9">
        <v>1.4699695400000001E-2</v>
      </c>
      <c r="E17" s="9">
        <v>3.06687538E-2</v>
      </c>
      <c r="F17" s="9">
        <v>1.55467682E-2</v>
      </c>
      <c r="G17" s="9">
        <v>3.1684209999999999E-4</v>
      </c>
      <c r="H17" s="9">
        <v>-0.50637611400000004</v>
      </c>
      <c r="I17" s="9">
        <v>1.4286E-6</v>
      </c>
      <c r="J17" s="13">
        <v>5.6938967766999999</v>
      </c>
      <c r="K17" s="20"/>
      <c r="L17" s="21"/>
      <c r="M17" s="22"/>
      <c r="N17">
        <f t="shared" si="6"/>
        <v>5.9648642700000032E-2</v>
      </c>
    </row>
    <row r="18" spans="1:15" ht="15.75" thickBot="1" x14ac:dyDescent="0.3"/>
    <row r="19" spans="1:15" ht="15.75" thickBot="1" x14ac:dyDescent="0.3">
      <c r="A19" s="54" t="s">
        <v>15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6"/>
    </row>
    <row r="20" spans="1:15" x14ac:dyDescent="0.25">
      <c r="A20" s="5" t="s">
        <v>4</v>
      </c>
      <c r="B20" s="4" t="s">
        <v>5</v>
      </c>
      <c r="C20" s="3" t="s">
        <v>6</v>
      </c>
      <c r="D20" s="3" t="s">
        <v>7</v>
      </c>
      <c r="E20" s="3" t="s">
        <v>9</v>
      </c>
      <c r="F20" s="3" t="s">
        <v>10</v>
      </c>
      <c r="G20" s="3" t="s">
        <v>11</v>
      </c>
      <c r="H20" s="3" t="s">
        <v>0</v>
      </c>
      <c r="I20" s="3" t="s">
        <v>1</v>
      </c>
      <c r="J20" s="11" t="s">
        <v>8</v>
      </c>
      <c r="K20" s="14" t="s">
        <v>2</v>
      </c>
      <c r="L20" s="15" t="s">
        <v>3</v>
      </c>
      <c r="M20" s="16" t="s">
        <v>12</v>
      </c>
    </row>
    <row r="21" spans="1:15" x14ac:dyDescent="0.25">
      <c r="A21" s="6">
        <v>437</v>
      </c>
      <c r="B21" s="2">
        <v>6.9058050300000007E-2</v>
      </c>
      <c r="C21" s="2">
        <v>7.7832715400000002E-2</v>
      </c>
      <c r="D21" s="2">
        <v>9.0160010400000004E-2</v>
      </c>
      <c r="E21" s="2">
        <v>0.19779184520000001</v>
      </c>
      <c r="F21" s="2">
        <v>0.1011968687</v>
      </c>
      <c r="G21" s="2">
        <v>1.3352957699999999E-2</v>
      </c>
      <c r="H21" s="2">
        <v>-8.4039826999999998E-3</v>
      </c>
      <c r="I21" s="2">
        <v>1.1551E-5</v>
      </c>
      <c r="J21" s="12">
        <v>6.1697157708999999</v>
      </c>
      <c r="K21" s="17">
        <f>ABS(LOG(ABS((J21-J22)/(J22-J23)),(A22/A21)))</f>
        <v>0.91250133049327231</v>
      </c>
      <c r="L21" s="18">
        <f>ABS((LOG(ABS((J22-J23)/J23),2)-LOG(ABS((J21-J22)/J22),2))/(LOG((D23),2) - LOG(D21,2)))</f>
        <v>0.76131205297079252</v>
      </c>
      <c r="M21" s="19">
        <f>LOG(ABS((J21-J23)/(J23-J25)),(A23/A21))</f>
        <v>0.5567045284524712</v>
      </c>
      <c r="O21">
        <f>(J22-J21)/J22</f>
        <v>3.1598098637230704E-2</v>
      </c>
    </row>
    <row r="22" spans="1:15" x14ac:dyDescent="0.25">
      <c r="A22" s="6">
        <v>869</v>
      </c>
      <c r="B22" s="2">
        <v>4.73522096E-2</v>
      </c>
      <c r="C22" s="2">
        <v>5.3748878799999997E-2</v>
      </c>
      <c r="D22" s="2">
        <v>6.1916103600000001E-2</v>
      </c>
      <c r="E22" s="2">
        <v>0.1351808699</v>
      </c>
      <c r="F22" s="2">
        <v>7.0694914499999997E-2</v>
      </c>
      <c r="G22" s="2">
        <v>6.5809014999999998E-3</v>
      </c>
      <c r="H22" s="2">
        <v>-6.3051330999999997E-3</v>
      </c>
      <c r="I22" s="2">
        <v>1.3873E-6</v>
      </c>
      <c r="J22" s="12">
        <v>6.3710281466999996</v>
      </c>
      <c r="K22" s="17">
        <f t="shared" ref="K22:K24" si="7">ABS(LOG(ABS((J22-J23)/(J23-J24)),(A23/A22)))</f>
        <v>1.1406334425098277</v>
      </c>
      <c r="L22" s="18">
        <f t="shared" ref="L22:L24" si="8">(LOG(ABS((J23-J24)/J24),2)-LOG(ABS((J22-J23)/J23),2))/(LOG((D24),2) - LOG(D22,2))</f>
        <v>1.1326024907847352</v>
      </c>
      <c r="M22" s="19">
        <f>LOG(ABS((J22-J24)/(J24-J26)),(A26/A24))</f>
        <v>0.85610450062744414</v>
      </c>
      <c r="N22">
        <f>J22-J21</f>
        <v>0.20131237579999972</v>
      </c>
      <c r="O22">
        <f t="shared" ref="O22:O25" si="9">(J23-J22)/J23</f>
        <v>5.5861584620311537E-2</v>
      </c>
    </row>
    <row r="23" spans="1:15" x14ac:dyDescent="0.25">
      <c r="A23" s="6">
        <v>1757</v>
      </c>
      <c r="B23" s="2">
        <v>3.2494560499999998E-2</v>
      </c>
      <c r="C23" s="2">
        <v>3.7098392299999998E-2</v>
      </c>
      <c r="D23" s="2">
        <v>4.2655983000000001E-2</v>
      </c>
      <c r="E23" s="2">
        <v>8.7426870599999998E-2</v>
      </c>
      <c r="F23" s="2">
        <v>4.5782799399999997E-2</v>
      </c>
      <c r="G23" s="2">
        <v>2.7453102E-3</v>
      </c>
      <c r="H23" s="2">
        <v>-5.1650263000000002E-3</v>
      </c>
      <c r="I23" s="2">
        <v>2.586E-7</v>
      </c>
      <c r="J23" s="12">
        <v>6.7479810618</v>
      </c>
      <c r="K23" s="17">
        <f t="shared" si="7"/>
        <v>0.79576595691417062</v>
      </c>
      <c r="L23" s="18">
        <f t="shared" si="8"/>
        <v>0.79413089970729278</v>
      </c>
      <c r="M23" s="19"/>
      <c r="N23">
        <f t="shared" ref="N23:N26" si="10">J23-J22</f>
        <v>0.3769529151000004</v>
      </c>
      <c r="O23">
        <f t="shared" si="9"/>
        <v>2.4413392954043104E-2</v>
      </c>
    </row>
    <row r="24" spans="1:15" x14ac:dyDescent="0.25">
      <c r="A24" s="6">
        <v>3497</v>
      </c>
      <c r="B24" s="2">
        <v>2.2707022300000001E-2</v>
      </c>
      <c r="C24" s="2">
        <v>2.5972650900000002E-2</v>
      </c>
      <c r="D24" s="2">
        <v>2.9813035500000001E-2</v>
      </c>
      <c r="E24" s="2">
        <v>6.5650928600000005E-2</v>
      </c>
      <c r="F24" s="2">
        <v>3.2343383699999999E-2</v>
      </c>
      <c r="G24" s="2">
        <v>1.3637406E-3</v>
      </c>
      <c r="H24" s="2">
        <v>-5.6489306999999997E-3</v>
      </c>
      <c r="I24" s="2">
        <v>3.39E-7</v>
      </c>
      <c r="J24" s="12">
        <v>6.9168447097000003</v>
      </c>
      <c r="K24" s="17">
        <f t="shared" si="7"/>
        <v>0.48887199952270982</v>
      </c>
      <c r="L24" s="18">
        <f t="shared" si="8"/>
        <v>0.48573352272225856</v>
      </c>
      <c r="M24" s="19"/>
      <c r="N24">
        <f t="shared" si="10"/>
        <v>0.1688636479000003</v>
      </c>
      <c r="O24">
        <f t="shared" si="9"/>
        <v>1.3920872869913139E-2</v>
      </c>
    </row>
    <row r="25" spans="1:15" x14ac:dyDescent="0.25">
      <c r="A25" s="6">
        <v>6907</v>
      </c>
      <c r="B25" s="2">
        <v>1.6002791299999999E-2</v>
      </c>
      <c r="C25" s="2">
        <v>1.8365861599999998E-2</v>
      </c>
      <c r="D25" s="2">
        <v>2.1026843600000001E-2</v>
      </c>
      <c r="E25" s="2">
        <v>4.4822349800000001E-2</v>
      </c>
      <c r="F25" s="2">
        <v>2.2907505500000001E-2</v>
      </c>
      <c r="G25" s="2">
        <v>6.8269550000000004E-4</v>
      </c>
      <c r="H25" s="2">
        <v>-4.7245211000000002E-3</v>
      </c>
      <c r="I25" s="2">
        <v>1.3399999999999999E-8</v>
      </c>
      <c r="J25" s="12">
        <v>7.0144925689999997</v>
      </c>
      <c r="K25" s="17"/>
      <c r="L25" s="18"/>
      <c r="M25" s="19"/>
      <c r="N25">
        <f t="shared" si="10"/>
        <v>9.7647859299999418E-2</v>
      </c>
      <c r="O25">
        <f t="shared" si="9"/>
        <v>9.8820232070010641E-3</v>
      </c>
    </row>
    <row r="26" spans="1:15" ht="15.75" thickBot="1" x14ac:dyDescent="0.3">
      <c r="A26" s="8">
        <v>13883</v>
      </c>
      <c r="B26" s="9">
        <v>1.1201387199999999E-2</v>
      </c>
      <c r="C26" s="9">
        <v>1.28763743E-2</v>
      </c>
      <c r="D26" s="9">
        <v>1.47239042E-2</v>
      </c>
      <c r="E26" s="9">
        <v>3.03175054E-2</v>
      </c>
      <c r="F26" s="9">
        <v>1.5621945599999999E-2</v>
      </c>
      <c r="G26" s="9">
        <v>3.2000030000000002E-4</v>
      </c>
      <c r="H26" s="9">
        <v>-2.9596262E-3</v>
      </c>
      <c r="I26" s="9">
        <v>4.3999999999999997E-9</v>
      </c>
      <c r="J26" s="13">
        <v>7.0845017800000001</v>
      </c>
      <c r="K26" s="20"/>
      <c r="L26" s="21"/>
      <c r="M26" s="22"/>
      <c r="N26">
        <f t="shared" si="10"/>
        <v>7.0009211000000349E-2</v>
      </c>
    </row>
  </sheetData>
  <mergeCells count="6">
    <mergeCell ref="A1:M1"/>
    <mergeCell ref="A10:M10"/>
    <mergeCell ref="A19:M19"/>
    <mergeCell ref="O1:R1"/>
    <mergeCell ref="O2:R2"/>
    <mergeCell ref="O3:R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11F-A75C-48A7-BFE9-891FD61DCD45}">
  <dimension ref="A1:T23"/>
  <sheetViews>
    <sheetView workbookViewId="0">
      <selection activeCell="O8" sqref="A1:O8"/>
    </sheetView>
  </sheetViews>
  <sheetFormatPr defaultRowHeight="15" x14ac:dyDescent="0.25"/>
  <cols>
    <col min="1" max="1" width="9.85546875" bestFit="1" customWidth="1"/>
    <col min="2" max="7" width="12" bestFit="1" customWidth="1"/>
    <col min="8" max="8" width="12.7109375" bestFit="1" customWidth="1"/>
    <col min="9" max="10" width="10.7109375" customWidth="1"/>
    <col min="11" max="11" width="12" bestFit="1" customWidth="1"/>
    <col min="12" max="12" width="12" customWidth="1"/>
    <col min="13" max="15" width="12.7109375" bestFit="1" customWidth="1"/>
    <col min="17" max="17" width="12" bestFit="1" customWidth="1"/>
  </cols>
  <sheetData>
    <row r="1" spans="1:20" ht="15.75" thickBot="1" x14ac:dyDescent="0.3">
      <c r="A1" s="48" t="s">
        <v>14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  <c r="Q1" s="39" t="s">
        <v>16</v>
      </c>
      <c r="R1" s="40"/>
      <c r="S1" s="40"/>
      <c r="T1" s="41"/>
    </row>
    <row r="2" spans="1:20" ht="18.75" thickBot="1" x14ac:dyDescent="0.3">
      <c r="A2" s="34" t="s">
        <v>4</v>
      </c>
      <c r="B2" s="33" t="s">
        <v>5</v>
      </c>
      <c r="C2" s="34" t="s">
        <v>6</v>
      </c>
      <c r="D2" s="32" t="s">
        <v>7</v>
      </c>
      <c r="E2" s="34" t="s">
        <v>9</v>
      </c>
      <c r="F2" s="32" t="s">
        <v>10</v>
      </c>
      <c r="G2" s="34" t="s">
        <v>11</v>
      </c>
      <c r="H2" s="32" t="s">
        <v>0</v>
      </c>
      <c r="I2" s="34" t="s">
        <v>1</v>
      </c>
      <c r="J2" s="32" t="s">
        <v>18</v>
      </c>
      <c r="K2" s="34" t="s">
        <v>17</v>
      </c>
      <c r="L2" s="32" t="s">
        <v>19</v>
      </c>
      <c r="M2" s="34" t="s">
        <v>2</v>
      </c>
      <c r="N2" s="32" t="s">
        <v>3</v>
      </c>
      <c r="O2" s="34" t="s">
        <v>12</v>
      </c>
      <c r="Q2" s="42"/>
      <c r="R2" s="43"/>
      <c r="S2" s="43"/>
      <c r="T2" s="44"/>
    </row>
    <row r="3" spans="1:20" x14ac:dyDescent="0.25">
      <c r="A3" s="26">
        <v>872</v>
      </c>
      <c r="B3" s="4">
        <v>4.7154514299999999E-2</v>
      </c>
      <c r="C3" s="4">
        <v>5.3522793800000003E-2</v>
      </c>
      <c r="D3" s="4">
        <v>6.166787E-2</v>
      </c>
      <c r="E3" s="4">
        <v>0.13141868540000001</v>
      </c>
      <c r="F3" s="4">
        <v>6.4092994E-2</v>
      </c>
      <c r="G3" s="4">
        <v>5.3941960000000004E-3</v>
      </c>
      <c r="H3" s="4">
        <v>3.80800549E-2</v>
      </c>
      <c r="I3" s="4">
        <v>4.8325820840000002</v>
      </c>
      <c r="J3" s="27">
        <v>5.5535868129999999</v>
      </c>
      <c r="K3" s="23">
        <v>1.8295565998000001</v>
      </c>
      <c r="L3" s="28"/>
      <c r="M3" s="29">
        <f>ABS(LOG(ABS((K3-K4)/(K4-K5)),(A4/A3)))</f>
        <v>0.95796408635432417</v>
      </c>
      <c r="N3" s="30">
        <f>(LOG(ABS((K4-K5)/K5),2)-LOG(ABS((K3-K4)/K4),2))/(LOG((D5),2) - LOG(D3,2))</f>
        <v>0.98068480128164237</v>
      </c>
      <c r="O3" s="31">
        <f>LOG(ABS((K3-K5)/(K5-K7)),(A5/A3))</f>
        <v>0.88206600284674996</v>
      </c>
      <c r="Q3" s="57"/>
      <c r="R3" s="57"/>
      <c r="S3" s="57"/>
      <c r="T3" s="57"/>
    </row>
    <row r="4" spans="1:20" x14ac:dyDescent="0.25">
      <c r="A4" s="6">
        <v>1758</v>
      </c>
      <c r="B4" s="2">
        <v>3.26496301E-2</v>
      </c>
      <c r="C4" s="2">
        <v>3.7391840699999998E-2</v>
      </c>
      <c r="D4" s="2">
        <v>4.2843740700000001E-2</v>
      </c>
      <c r="E4" s="2">
        <v>8.6065754800000005E-2</v>
      </c>
      <c r="F4" s="2">
        <v>4.4363140299999999E-2</v>
      </c>
      <c r="G4" s="2">
        <v>2.5992445999999999E-3</v>
      </c>
      <c r="H4" s="2">
        <v>5.3851227500000001E-2</v>
      </c>
      <c r="I4" s="2">
        <v>9.1256722888000006</v>
      </c>
      <c r="J4" s="12">
        <v>9.2772045229</v>
      </c>
      <c r="K4" s="2">
        <v>1.9565688275999999</v>
      </c>
      <c r="L4" s="24"/>
      <c r="M4" s="17">
        <f>ABS(LOG(ABS((K4-K5)/(K5-K6)),(A5/A4)))</f>
        <v>0.69905111709841294</v>
      </c>
      <c r="N4" s="18">
        <f>(LOG(ABS((K5-K6)/K6),2)-LOG(ABS((K4-K5)/K5),2))/(LOG((D6),2) - LOG(D4,2))</f>
        <v>0.71370932748423799</v>
      </c>
      <c r="O4" s="19"/>
    </row>
    <row r="5" spans="1:20" x14ac:dyDescent="0.25">
      <c r="A5" s="6">
        <v>3500</v>
      </c>
      <c r="B5" s="2">
        <v>2.2892365800000002E-2</v>
      </c>
      <c r="C5" s="2">
        <v>2.62874931E-2</v>
      </c>
      <c r="D5" s="2">
        <v>3.0072090400000001E-2</v>
      </c>
      <c r="E5" s="2">
        <v>6.0546886500000001E-2</v>
      </c>
      <c r="F5" s="2">
        <v>3.0602556199999999E-2</v>
      </c>
      <c r="G5" s="2">
        <v>1.2338153E-3</v>
      </c>
      <c r="H5" s="2">
        <v>5.9287147599999999E-2</v>
      </c>
      <c r="I5" s="2">
        <v>6.8370392360999999</v>
      </c>
      <c r="J5" s="12">
        <v>6.4731611223999996</v>
      </c>
      <c r="K5" s="2">
        <v>2.0214536595000001</v>
      </c>
      <c r="L5" s="24"/>
      <c r="M5" s="17">
        <f>ABS(LOG(ABS((K5-K6)/(K6-K7)),(A6/A5)))</f>
        <v>1.3262865104040991</v>
      </c>
      <c r="N5" s="18">
        <f>(LOG(ABS((K6-K7)/K7),2)-LOG(ABS((K5-K6)/K6),2))/(LOG((D7),2) - LOG(D5,2))</f>
        <v>1.3064553405089963</v>
      </c>
      <c r="O5" s="19"/>
    </row>
    <row r="6" spans="1:20" x14ac:dyDescent="0.25">
      <c r="A6" s="6">
        <v>6922</v>
      </c>
      <c r="B6" s="2">
        <v>1.6157448299999998E-2</v>
      </c>
      <c r="C6" s="2">
        <v>1.8571305199999999E-2</v>
      </c>
      <c r="D6" s="2">
        <v>2.12338465E-2</v>
      </c>
      <c r="E6" s="2">
        <v>4.34101873E-2</v>
      </c>
      <c r="F6" s="2">
        <v>2.1752620100000002E-2</v>
      </c>
      <c r="G6" s="2">
        <v>6.1713019999999998E-4</v>
      </c>
      <c r="H6" s="2">
        <v>6.0496371100000002E-2</v>
      </c>
      <c r="I6" s="2">
        <v>7.6196655718999997</v>
      </c>
      <c r="J6" s="12">
        <v>7.5691573292000003</v>
      </c>
      <c r="K6" s="2">
        <v>2.0615488725</v>
      </c>
      <c r="L6" s="24"/>
      <c r="M6" s="17"/>
      <c r="N6" s="18"/>
      <c r="O6" s="19"/>
    </row>
    <row r="7" spans="1:20" ht="15.75" thickBot="1" x14ac:dyDescent="0.3">
      <c r="A7" s="8">
        <v>13810</v>
      </c>
      <c r="B7" s="9">
        <v>1.13755477E-2</v>
      </c>
      <c r="C7" s="9">
        <v>1.3101835900000001E-2</v>
      </c>
      <c r="D7" s="9">
        <v>1.4958836499999999E-2</v>
      </c>
      <c r="E7" s="9">
        <v>3.2096608800000002E-2</v>
      </c>
      <c r="F7" s="9">
        <v>1.53158203E-2</v>
      </c>
      <c r="G7" s="9">
        <v>3.0753749999999999E-4</v>
      </c>
      <c r="H7" s="9">
        <v>6.0789318199999998E-2</v>
      </c>
      <c r="I7" s="9">
        <v>7.6611216929000001</v>
      </c>
      <c r="J7" s="13">
        <v>7.6478939668999999</v>
      </c>
      <c r="K7" s="9">
        <v>2.0777779862000001</v>
      </c>
      <c r="L7" s="25"/>
      <c r="M7" s="20"/>
      <c r="N7" s="21"/>
      <c r="O7" s="22"/>
    </row>
    <row r="8" spans="1:20" ht="15.75" thickBot="1" x14ac:dyDescent="0.3">
      <c r="A8">
        <v>27514</v>
      </c>
      <c r="B8">
        <v>8.0284467000000005E-3</v>
      </c>
      <c r="C8">
        <v>9.2536120999999992E-3</v>
      </c>
      <c r="D8">
        <v>1.0560271600000001E-2</v>
      </c>
      <c r="E8">
        <v>2.21376213E-2</v>
      </c>
      <c r="F8">
        <v>1.1496776300000001E-2</v>
      </c>
      <c r="G8">
        <v>1.724056E-4</v>
      </c>
      <c r="H8">
        <v>6.17432022E-2</v>
      </c>
      <c r="I8">
        <v>7.1106344772999996</v>
      </c>
      <c r="J8">
        <v>7.0100717196</v>
      </c>
      <c r="K8">
        <v>2.0858630634000002</v>
      </c>
    </row>
    <row r="9" spans="1:20" ht="15.75" thickBot="1" x14ac:dyDescent="0.3">
      <c r="A9" s="54" t="s">
        <v>13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6"/>
    </row>
    <row r="10" spans="1:20" ht="18.75" thickBot="1" x14ac:dyDescent="0.3">
      <c r="A10" s="34" t="s">
        <v>4</v>
      </c>
      <c r="B10" s="33" t="s">
        <v>5</v>
      </c>
      <c r="C10" s="34" t="s">
        <v>6</v>
      </c>
      <c r="D10" s="32" t="s">
        <v>7</v>
      </c>
      <c r="E10" s="34" t="s">
        <v>9</v>
      </c>
      <c r="F10" s="32" t="s">
        <v>10</v>
      </c>
      <c r="G10" s="34" t="s">
        <v>11</v>
      </c>
      <c r="H10" s="32" t="s">
        <v>0</v>
      </c>
      <c r="I10" s="34" t="s">
        <v>1</v>
      </c>
      <c r="J10" s="32" t="s">
        <v>18</v>
      </c>
      <c r="K10" s="34" t="s">
        <v>17</v>
      </c>
      <c r="L10" s="32" t="s">
        <v>19</v>
      </c>
      <c r="M10" s="34" t="s">
        <v>2</v>
      </c>
      <c r="N10" s="32" t="s">
        <v>3</v>
      </c>
      <c r="O10" s="34" t="s">
        <v>12</v>
      </c>
    </row>
    <row r="11" spans="1:20" x14ac:dyDescent="0.25">
      <c r="A11" s="26">
        <v>859</v>
      </c>
      <c r="B11" s="4">
        <v>4.7630490800000001E-2</v>
      </c>
      <c r="C11" s="4">
        <v>5.4193011399999998E-2</v>
      </c>
      <c r="D11" s="4">
        <v>6.2338799E-2</v>
      </c>
      <c r="E11" s="4">
        <v>0.13672689590000001</v>
      </c>
      <c r="F11" s="4">
        <v>6.6807384600000005E-2</v>
      </c>
      <c r="G11" s="4">
        <v>5.8127980999999997E-3</v>
      </c>
      <c r="H11" s="4">
        <v>-0.58272351310000003</v>
      </c>
      <c r="I11" s="4">
        <v>1.6649465E-3</v>
      </c>
      <c r="J11" s="27"/>
      <c r="K11" s="23">
        <v>4.9779540988999997</v>
      </c>
      <c r="L11" s="28"/>
      <c r="M11" s="29">
        <f>ABS(LOG(ABS((K11-K12)/(K12-K13)),(A12/A11)))</f>
        <v>1.2842981265676239</v>
      </c>
      <c r="N11" s="30">
        <f>(LOG(ABS((K12-K13)/K13),2)-LOG(ABS((K11-K12)/K12),2))/(LOG((D13),2) - LOG(D11,2))</f>
        <v>1.3066299597737223</v>
      </c>
      <c r="O11" s="31">
        <f>LOG(ABS((K11-K13)/(K13-K15)),(A13/A11))</f>
        <v>0.95189348394685913</v>
      </c>
    </row>
    <row r="12" spans="1:20" x14ac:dyDescent="0.25">
      <c r="A12" s="6">
        <v>1779</v>
      </c>
      <c r="B12" s="2">
        <v>3.2393254900000001E-2</v>
      </c>
      <c r="C12" s="2">
        <v>3.7021824799999999E-2</v>
      </c>
      <c r="D12" s="2">
        <v>4.2495812500000001E-2</v>
      </c>
      <c r="E12" s="2">
        <v>8.7485034099999998E-2</v>
      </c>
      <c r="F12" s="2">
        <v>4.4023539700000003E-2</v>
      </c>
      <c r="G12" s="2">
        <v>2.5723743000000002E-3</v>
      </c>
      <c r="H12" s="2">
        <v>-0.52223565679999995</v>
      </c>
      <c r="I12" s="2">
        <v>3.3421199999999998E-5</v>
      </c>
      <c r="J12" s="12"/>
      <c r="K12" s="2">
        <v>5.3858531082000001</v>
      </c>
      <c r="L12" s="24"/>
      <c r="M12" s="17">
        <f>ABS(LOG(ABS((K12-K13)/(K13-K14)),(A13/A12)))</f>
        <v>0.86894459015045133</v>
      </c>
      <c r="N12" s="18">
        <f>(LOG(ABS((K13-K14)/K14),2)-LOG(ABS((K12-K13)/K13),2))/(LOG((D14),2) - LOG(D12,2))</f>
        <v>0.87443373771738742</v>
      </c>
      <c r="O12" s="19"/>
    </row>
    <row r="13" spans="1:20" x14ac:dyDescent="0.25">
      <c r="A13" s="6">
        <v>3531</v>
      </c>
      <c r="B13" s="2">
        <v>2.2701051699999999E-2</v>
      </c>
      <c r="C13" s="2">
        <v>2.59997805E-2</v>
      </c>
      <c r="D13" s="2">
        <v>2.98017226E-2</v>
      </c>
      <c r="E13" s="2">
        <v>6.2895145E-2</v>
      </c>
      <c r="F13" s="2">
        <v>3.1715278700000002E-2</v>
      </c>
      <c r="G13" s="2">
        <v>1.3205432E-3</v>
      </c>
      <c r="H13" s="2">
        <v>-0.52052446190000001</v>
      </c>
      <c r="I13" s="2">
        <v>7.9280999999999995E-6</v>
      </c>
      <c r="J13" s="12"/>
      <c r="K13" s="2">
        <v>5.5459856852999998</v>
      </c>
      <c r="L13" s="24"/>
      <c r="M13" s="17">
        <f>ABS(LOG(ABS((K13-K14)/(K14-K15)),(A14/A13)))</f>
        <v>0.58200197308156687</v>
      </c>
      <c r="N13" s="18">
        <f>(LOG(ABS((K14-K15)/K15),2)-LOG(ABS((K13-K14)/K14),2))/(LOG((D15),2) - LOG(D13,2))</f>
        <v>0.56933926308422622</v>
      </c>
      <c r="O13" s="19"/>
    </row>
    <row r="14" spans="1:20" x14ac:dyDescent="0.25">
      <c r="A14" s="6">
        <v>6923</v>
      </c>
      <c r="B14" s="2">
        <v>1.6073853799999999E-2</v>
      </c>
      <c r="C14" s="2">
        <v>1.8459330999999999E-2</v>
      </c>
      <c r="D14" s="2">
        <v>2.1117931400000001E-2</v>
      </c>
      <c r="E14" s="2">
        <v>4.4421197000000003E-2</v>
      </c>
      <c r="F14" s="2">
        <v>2.2025218900000001E-2</v>
      </c>
      <c r="G14" s="2">
        <v>6.3842550000000004E-4</v>
      </c>
      <c r="H14" s="2">
        <v>-0.51826271589999995</v>
      </c>
      <c r="I14" s="2">
        <v>2.5502000000000002E-6</v>
      </c>
      <c r="J14" s="12"/>
      <c r="K14" s="2">
        <v>5.6342481339999999</v>
      </c>
      <c r="L14" s="24"/>
      <c r="M14" s="17"/>
      <c r="N14" s="18"/>
      <c r="O14" s="19"/>
    </row>
    <row r="15" spans="1:20" ht="15.75" thickBot="1" x14ac:dyDescent="0.3">
      <c r="A15" s="8">
        <v>14113</v>
      </c>
      <c r="B15" s="9">
        <v>1.1184787700000001E-2</v>
      </c>
      <c r="C15" s="9">
        <v>1.2852364599999999E-2</v>
      </c>
      <c r="D15" s="9">
        <v>1.4699695400000001E-2</v>
      </c>
      <c r="E15" s="9">
        <v>3.06687538E-2</v>
      </c>
      <c r="F15" s="9">
        <v>1.55467682E-2</v>
      </c>
      <c r="G15" s="9">
        <v>3.1684209999999999E-4</v>
      </c>
      <c r="H15" s="9">
        <v>-0.50637611400000004</v>
      </c>
      <c r="I15" s="9">
        <v>1.4286E-6</v>
      </c>
      <c r="J15" s="13"/>
      <c r="K15" s="9">
        <v>5.6938967766999999</v>
      </c>
      <c r="L15" s="25"/>
      <c r="M15" s="20"/>
      <c r="N15" s="21"/>
      <c r="O15" s="22"/>
    </row>
    <row r="16" spans="1:20" ht="15.75" thickBot="1" x14ac:dyDescent="0.3"/>
    <row r="17" spans="1:15" ht="15.75" thickBot="1" x14ac:dyDescent="0.3">
      <c r="A17" s="54" t="s">
        <v>15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6"/>
    </row>
    <row r="18" spans="1:15" ht="18.75" thickBot="1" x14ac:dyDescent="0.3">
      <c r="A18" s="34" t="s">
        <v>4</v>
      </c>
      <c r="B18" s="33" t="s">
        <v>5</v>
      </c>
      <c r="C18" s="34" t="s">
        <v>6</v>
      </c>
      <c r="D18" s="32" t="s">
        <v>7</v>
      </c>
      <c r="E18" s="34" t="s">
        <v>9</v>
      </c>
      <c r="F18" s="32" t="s">
        <v>10</v>
      </c>
      <c r="G18" s="34" t="s">
        <v>11</v>
      </c>
      <c r="H18" s="32" t="s">
        <v>0</v>
      </c>
      <c r="I18" s="34" t="s">
        <v>1</v>
      </c>
      <c r="J18" s="32" t="s">
        <v>18</v>
      </c>
      <c r="K18" s="34" t="s">
        <v>17</v>
      </c>
      <c r="L18" s="32" t="s">
        <v>19</v>
      </c>
      <c r="M18" s="34" t="s">
        <v>2</v>
      </c>
      <c r="N18" s="32" t="s">
        <v>3</v>
      </c>
      <c r="O18" s="34" t="s">
        <v>12</v>
      </c>
    </row>
    <row r="19" spans="1:15" x14ac:dyDescent="0.25">
      <c r="A19" s="26">
        <v>869</v>
      </c>
      <c r="B19" s="4">
        <v>4.73522096E-2</v>
      </c>
      <c r="C19" s="4">
        <v>5.3748878799999997E-2</v>
      </c>
      <c r="D19" s="4">
        <v>6.1916103600000001E-2</v>
      </c>
      <c r="E19" s="4">
        <v>0.1351808699</v>
      </c>
      <c r="F19" s="4">
        <v>7.0694914499999997E-2</v>
      </c>
      <c r="G19" s="4">
        <v>6.5809014999999998E-3</v>
      </c>
      <c r="H19" s="4">
        <v>-6.3051330999999997E-3</v>
      </c>
      <c r="I19" s="4">
        <v>1.3873E-6</v>
      </c>
      <c r="J19" s="27"/>
      <c r="K19" s="23">
        <v>6.3710281466999996</v>
      </c>
      <c r="L19" s="28"/>
      <c r="M19" s="29">
        <f>ABS(LOG(ABS((K19-K20)/(K20-K21)),(A20/A19)))</f>
        <v>1.1406334425098277</v>
      </c>
      <c r="N19" s="30">
        <f>(LOG(ABS((K20-K21)/K21),2)-LOG(ABS((K19-K20)/K20),2))/(LOG((D21),2) - LOG(D19,2))</f>
        <v>1.1326024907847352</v>
      </c>
      <c r="O19" s="31">
        <f>LOG(ABS((K19-K21)/(K21-K23)),(A23/A21))</f>
        <v>0.85610450062744414</v>
      </c>
    </row>
    <row r="20" spans="1:15" x14ac:dyDescent="0.25">
      <c r="A20" s="6">
        <v>1757</v>
      </c>
      <c r="B20" s="2">
        <v>3.2494560499999998E-2</v>
      </c>
      <c r="C20" s="2">
        <v>3.7098392299999998E-2</v>
      </c>
      <c r="D20" s="2">
        <v>4.2655983000000001E-2</v>
      </c>
      <c r="E20" s="2">
        <v>8.7426870599999998E-2</v>
      </c>
      <c r="F20" s="2">
        <v>4.5782799399999997E-2</v>
      </c>
      <c r="G20" s="2">
        <v>2.7453102E-3</v>
      </c>
      <c r="H20" s="2">
        <v>-5.1650263000000002E-3</v>
      </c>
      <c r="I20" s="2">
        <v>2.586E-7</v>
      </c>
      <c r="J20" s="12"/>
      <c r="K20" s="2">
        <v>6.7479810618</v>
      </c>
      <c r="L20" s="24"/>
      <c r="M20" s="17">
        <f>ABS(LOG(ABS((K20-K21)/(K21-K22)),(A21/A20)))</f>
        <v>0.79576595691417062</v>
      </c>
      <c r="N20" s="18">
        <f>(LOG(ABS((K21-K22)/K22),2)-LOG(ABS((K20-K21)/K21),2))/(LOG((D22),2) - LOG(D20,2))</f>
        <v>0.79413089970729278</v>
      </c>
      <c r="O20" s="19"/>
    </row>
    <row r="21" spans="1:15" x14ac:dyDescent="0.25">
      <c r="A21" s="6">
        <v>3497</v>
      </c>
      <c r="B21" s="2">
        <v>2.2707022300000001E-2</v>
      </c>
      <c r="C21" s="2">
        <v>2.5972650900000002E-2</v>
      </c>
      <c r="D21" s="2">
        <v>2.9813035500000001E-2</v>
      </c>
      <c r="E21" s="2">
        <v>6.5650928600000005E-2</v>
      </c>
      <c r="F21" s="2">
        <v>3.2343383699999999E-2</v>
      </c>
      <c r="G21" s="2">
        <v>1.3637406E-3</v>
      </c>
      <c r="H21" s="2">
        <v>-5.6489306999999997E-3</v>
      </c>
      <c r="I21" s="2">
        <v>3.39E-7</v>
      </c>
      <c r="J21" s="12"/>
      <c r="K21" s="2">
        <v>6.9168447097000003</v>
      </c>
      <c r="L21" s="24"/>
      <c r="M21" s="17">
        <f>ABS(LOG(ABS((K21-K22)/(K22-K23)),(A22/A21)))</f>
        <v>0.48887199952270982</v>
      </c>
      <c r="N21" s="18">
        <f>(LOG(ABS((K22-K23)/K23),2)-LOG(ABS((K21-K22)/K22),2))/(LOG((D23),2) - LOG(D21,2))</f>
        <v>0.48573352272225856</v>
      </c>
      <c r="O21" s="19"/>
    </row>
    <row r="22" spans="1:15" x14ac:dyDescent="0.25">
      <c r="A22" s="6">
        <v>6907</v>
      </c>
      <c r="B22" s="2">
        <v>1.6002791299999999E-2</v>
      </c>
      <c r="C22" s="2">
        <v>1.8365861599999998E-2</v>
      </c>
      <c r="D22" s="2">
        <v>2.1026843600000001E-2</v>
      </c>
      <c r="E22" s="2">
        <v>4.4822349800000001E-2</v>
      </c>
      <c r="F22" s="2">
        <v>2.2907505500000001E-2</v>
      </c>
      <c r="G22" s="2">
        <v>6.8269550000000004E-4</v>
      </c>
      <c r="H22" s="2">
        <v>-4.7245211000000002E-3</v>
      </c>
      <c r="I22" s="2">
        <v>1.3399999999999999E-8</v>
      </c>
      <c r="J22" s="12"/>
      <c r="K22" s="2">
        <v>7.0144925689999997</v>
      </c>
      <c r="L22" s="24"/>
      <c r="M22" s="17"/>
      <c r="N22" s="18"/>
      <c r="O22" s="19"/>
    </row>
    <row r="23" spans="1:15" ht="15.75" thickBot="1" x14ac:dyDescent="0.3">
      <c r="A23" s="8">
        <v>13883</v>
      </c>
      <c r="B23" s="9">
        <v>1.1201387199999999E-2</v>
      </c>
      <c r="C23" s="9">
        <v>1.28763743E-2</v>
      </c>
      <c r="D23" s="9">
        <v>1.47239042E-2</v>
      </c>
      <c r="E23" s="9">
        <v>3.03175054E-2</v>
      </c>
      <c r="F23" s="9">
        <v>1.5621945599999999E-2</v>
      </c>
      <c r="G23" s="9">
        <v>3.2000030000000002E-4</v>
      </c>
      <c r="H23" s="9">
        <v>-2.9596262E-3</v>
      </c>
      <c r="I23" s="9">
        <v>4.3999999999999997E-9</v>
      </c>
      <c r="J23" s="13"/>
      <c r="K23" s="9">
        <v>7.0845017800000001</v>
      </c>
      <c r="L23" s="25"/>
      <c r="M23" s="20"/>
      <c r="N23" s="21"/>
      <c r="O23" s="22"/>
    </row>
  </sheetData>
  <mergeCells count="6">
    <mergeCell ref="A17:O17"/>
    <mergeCell ref="A1:O1"/>
    <mergeCell ref="Q1:T1"/>
    <mergeCell ref="Q2:T2"/>
    <mergeCell ref="Q3:T3"/>
    <mergeCell ref="A9:O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1E2EE-5C1A-4A43-BF13-D396F59C9535}">
  <dimension ref="A1:O17"/>
  <sheetViews>
    <sheetView workbookViewId="0">
      <selection activeCell="M8" sqref="A1:M8"/>
    </sheetView>
  </sheetViews>
  <sheetFormatPr defaultRowHeight="15" x14ac:dyDescent="0.25"/>
  <cols>
    <col min="1" max="1" width="9.85546875" bestFit="1" customWidth="1"/>
    <col min="3" max="6" width="12.42578125" bestFit="1" customWidth="1"/>
    <col min="7" max="7" width="12" customWidth="1"/>
    <col min="9" max="9" width="12.42578125" bestFit="1" customWidth="1"/>
    <col min="10" max="12" width="12.7109375" bestFit="1" customWidth="1"/>
    <col min="13" max="13" width="12" bestFit="1" customWidth="1"/>
  </cols>
  <sheetData>
    <row r="1" spans="1:15" ht="15.75" thickBot="1" x14ac:dyDescent="0.3">
      <c r="A1" s="54" t="s">
        <v>13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6"/>
      <c r="N1" s="1"/>
    </row>
    <row r="2" spans="1:15" x14ac:dyDescent="0.25">
      <c r="A2" s="5" t="s">
        <v>4</v>
      </c>
      <c r="B2" s="4" t="s">
        <v>5</v>
      </c>
      <c r="C2" s="3" t="s">
        <v>6</v>
      </c>
      <c r="D2" s="3" t="s">
        <v>7</v>
      </c>
      <c r="E2" s="3" t="s">
        <v>9</v>
      </c>
      <c r="F2" s="3" t="s">
        <v>10</v>
      </c>
      <c r="G2" s="3" t="s">
        <v>11</v>
      </c>
      <c r="H2" s="3" t="s">
        <v>0</v>
      </c>
      <c r="I2" s="3" t="s">
        <v>1</v>
      </c>
      <c r="J2" s="11" t="s">
        <v>8</v>
      </c>
      <c r="K2" s="14" t="s">
        <v>2</v>
      </c>
      <c r="L2" s="15" t="s">
        <v>3</v>
      </c>
      <c r="M2" s="16" t="s">
        <v>12</v>
      </c>
    </row>
    <row r="3" spans="1:15" x14ac:dyDescent="0.25">
      <c r="A3" s="6">
        <v>437</v>
      </c>
      <c r="B3" s="2">
        <v>6.8541834900000001E-2</v>
      </c>
      <c r="C3" s="2">
        <v>7.7674038000000001E-2</v>
      </c>
      <c r="D3" s="2">
        <v>8.9621687699999994E-2</v>
      </c>
      <c r="E3" s="2">
        <v>0.17767096639999999</v>
      </c>
      <c r="F3" s="2">
        <v>9.4158790899999997E-2</v>
      </c>
      <c r="G3" s="2">
        <v>1.16163325E-2</v>
      </c>
      <c r="H3" s="2">
        <v>-0.59209408549999998</v>
      </c>
      <c r="I3" s="2">
        <v>1.7889844999999999E-3</v>
      </c>
      <c r="J3" s="12">
        <v>4.8251834757000003</v>
      </c>
      <c r="K3" s="17">
        <f>ABS(LOG(ABS((J3-J4)/(J4-J5)),2))</f>
        <v>1.4168448539910226</v>
      </c>
      <c r="L3" s="18">
        <f>ABS((LOG(ABS((J4-J5)/J5),2)-LOG(ABS((J3-J4)/J4),2))/(LOG((D5),2) - LOG(D3,2)))</f>
        <v>1.2105805487661288</v>
      </c>
      <c r="M3" s="19">
        <f>LOG(ABS((J3-J5)/(J5-J7)),2)</f>
        <v>1.1745146479966653</v>
      </c>
      <c r="O3">
        <f>(K3+K4+K5+K6+L6+L5+L4+L3+M3+M4+K12+K13+K14+K15+L15+L14+L13+L12+M12+M13) / 20</f>
        <v>1.1485419693474248</v>
      </c>
    </row>
    <row r="4" spans="1:15" x14ac:dyDescent="0.25">
      <c r="A4" s="6">
        <v>859</v>
      </c>
      <c r="B4" s="2">
        <v>4.7630490800000001E-2</v>
      </c>
      <c r="C4" s="2">
        <v>5.4193011399999998E-2</v>
      </c>
      <c r="D4" s="2">
        <v>6.2338799E-2</v>
      </c>
      <c r="E4" s="2">
        <v>0.13672689590000001</v>
      </c>
      <c r="F4" s="2">
        <v>6.6807384600000005E-2</v>
      </c>
      <c r="G4" s="2">
        <v>5.8127980999999997E-3</v>
      </c>
      <c r="H4" s="2">
        <v>-0.58272351310000003</v>
      </c>
      <c r="I4" s="2">
        <v>1.6649465E-3</v>
      </c>
      <c r="J4" s="12">
        <v>4.9779540988999997</v>
      </c>
      <c r="K4" s="17">
        <f>LOG(ABS((J4-J5)/(J5-J6)),2)</f>
        <v>1.3489451659891283</v>
      </c>
      <c r="L4" s="18">
        <f t="shared" ref="L4:L6" si="0">(LOG(ABS((J5-J6)/J6),2)-LOG(ABS((J4-J5)/J5),2))/(LOG((D6),2) - LOG(D4,2))</f>
        <v>1.3066299597737223</v>
      </c>
      <c r="M4" s="19">
        <f>LOG(ABS((J4-J6)/(J6-J8)),2)</f>
        <v>1.9412409157888388</v>
      </c>
    </row>
    <row r="5" spans="1:15" x14ac:dyDescent="0.25">
      <c r="A5" s="6">
        <v>1779</v>
      </c>
      <c r="B5" s="2">
        <v>3.2393254900000001E-2</v>
      </c>
      <c r="C5" s="2">
        <v>3.7021824799999999E-2</v>
      </c>
      <c r="D5" s="2">
        <v>4.2495812500000001E-2</v>
      </c>
      <c r="E5" s="2">
        <v>8.7485034099999998E-2</v>
      </c>
      <c r="F5" s="2">
        <v>4.4023539700000003E-2</v>
      </c>
      <c r="G5" s="2">
        <v>2.5723743000000002E-3</v>
      </c>
      <c r="H5" s="2">
        <v>-0.52223565679999995</v>
      </c>
      <c r="I5" s="2">
        <v>3.3421199999999998E-5</v>
      </c>
      <c r="J5" s="12">
        <v>5.3858531082000001</v>
      </c>
      <c r="K5" s="17">
        <f>LOG(ABS((J5-J6)/(J6-J7)),2)</f>
        <v>0.85939515890542451</v>
      </c>
      <c r="L5" s="18">
        <f t="shared" si="0"/>
        <v>0.87443373771738742</v>
      </c>
      <c r="M5" s="19"/>
    </row>
    <row r="6" spans="1:15" x14ac:dyDescent="0.25">
      <c r="A6" s="6">
        <v>3531</v>
      </c>
      <c r="B6" s="2">
        <v>2.2701051699999999E-2</v>
      </c>
      <c r="C6" s="2">
        <v>2.59997805E-2</v>
      </c>
      <c r="D6" s="2">
        <v>2.98017226E-2</v>
      </c>
      <c r="E6" s="2">
        <v>6.2895145E-2</v>
      </c>
      <c r="F6" s="2">
        <v>3.1715278700000002E-2</v>
      </c>
      <c r="G6" s="2">
        <v>1.3205432E-3</v>
      </c>
      <c r="H6" s="2">
        <v>-0.52052446190000001</v>
      </c>
      <c r="I6" s="2">
        <v>7.9280999999999995E-6</v>
      </c>
      <c r="J6" s="12">
        <v>5.5459856852999998</v>
      </c>
      <c r="K6" s="17">
        <f>LOG(ABS((J6-J7)/(J7-J8)),2)</f>
        <v>0.56531046324186807</v>
      </c>
      <c r="L6" s="18">
        <f t="shared" si="0"/>
        <v>0.56933926308422622</v>
      </c>
      <c r="M6" s="19"/>
    </row>
    <row r="7" spans="1:15" x14ac:dyDescent="0.25">
      <c r="A7" s="6">
        <v>6923</v>
      </c>
      <c r="B7" s="2">
        <v>1.6073853799999999E-2</v>
      </c>
      <c r="C7" s="2">
        <v>1.8459330999999999E-2</v>
      </c>
      <c r="D7" s="2">
        <v>2.1117931400000001E-2</v>
      </c>
      <c r="E7" s="2">
        <v>4.4421197000000003E-2</v>
      </c>
      <c r="F7" s="2">
        <v>2.2025218900000001E-2</v>
      </c>
      <c r="G7" s="2">
        <v>6.3842550000000004E-4</v>
      </c>
      <c r="H7" s="2">
        <v>-0.51826271589999995</v>
      </c>
      <c r="I7" s="2">
        <v>2.5502000000000002E-6</v>
      </c>
      <c r="J7" s="12">
        <v>5.6342481339999999</v>
      </c>
      <c r="K7" s="17"/>
      <c r="L7" s="18"/>
      <c r="M7" s="19"/>
    </row>
    <row r="8" spans="1:15" ht="15.75" thickBot="1" x14ac:dyDescent="0.3">
      <c r="A8" s="8">
        <v>14113</v>
      </c>
      <c r="B8" s="9">
        <v>1.1184787700000001E-2</v>
      </c>
      <c r="C8" s="9">
        <v>1.2852364599999999E-2</v>
      </c>
      <c r="D8" s="9">
        <v>1.4699695400000001E-2</v>
      </c>
      <c r="E8" s="9">
        <v>3.06687538E-2</v>
      </c>
      <c r="F8" s="9">
        <v>1.55467682E-2</v>
      </c>
      <c r="G8" s="9">
        <v>3.1684209999999999E-4</v>
      </c>
      <c r="H8" s="9">
        <v>-0.50637611400000004</v>
      </c>
      <c r="I8" s="9">
        <v>1.4286E-6</v>
      </c>
      <c r="J8" s="13">
        <v>5.6938967766999999</v>
      </c>
      <c r="K8" s="20"/>
      <c r="L8" s="21"/>
      <c r="M8" s="22"/>
    </row>
    <row r="9" spans="1:15" ht="15.75" thickBot="1" x14ac:dyDescent="0.3"/>
    <row r="10" spans="1:15" ht="15.75" thickBot="1" x14ac:dyDescent="0.3">
      <c r="A10" s="48" t="s">
        <v>14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0"/>
    </row>
    <row r="11" spans="1:15" x14ac:dyDescent="0.25">
      <c r="A11" s="14" t="s">
        <v>4</v>
      </c>
      <c r="B11" s="23" t="s">
        <v>5</v>
      </c>
      <c r="C11" s="15" t="s">
        <v>6</v>
      </c>
      <c r="D11" s="15" t="s">
        <v>7</v>
      </c>
      <c r="E11" s="15" t="s">
        <v>9</v>
      </c>
      <c r="F11" s="15" t="s">
        <v>10</v>
      </c>
      <c r="G11" s="15" t="s">
        <v>11</v>
      </c>
      <c r="H11" s="15" t="s">
        <v>0</v>
      </c>
      <c r="I11" s="15" t="s">
        <v>1</v>
      </c>
      <c r="J11" s="16" t="s">
        <v>8</v>
      </c>
      <c r="K11" s="14" t="s">
        <v>2</v>
      </c>
      <c r="L11" s="15" t="s">
        <v>3</v>
      </c>
      <c r="M11" s="16" t="s">
        <v>12</v>
      </c>
    </row>
    <row r="12" spans="1:15" x14ac:dyDescent="0.25">
      <c r="A12" s="6">
        <v>436</v>
      </c>
      <c r="B12" s="2">
        <v>6.8125016900000002E-2</v>
      </c>
      <c r="C12" s="2">
        <v>7.7061926899999994E-2</v>
      </c>
      <c r="D12" s="2">
        <v>8.8960527900000003E-2</v>
      </c>
      <c r="E12" s="2">
        <v>0.17864796629999999</v>
      </c>
      <c r="F12" s="2">
        <v>9.4023646799999999E-2</v>
      </c>
      <c r="G12" s="2">
        <v>1.15709343E-2</v>
      </c>
      <c r="H12" s="2">
        <v>1.7209378300000001E-2</v>
      </c>
      <c r="I12" s="2">
        <v>5.561648E-4</v>
      </c>
      <c r="J12" s="7">
        <v>1.5710824962000001</v>
      </c>
      <c r="K12" s="17">
        <f>LOG(ABS((J12-J13)/(J13-J14)),2)</f>
        <v>1.025052349120948</v>
      </c>
      <c r="L12" s="18">
        <f>(LOG(ABS((J13-J14)/J14),2)-LOG(ABS((J12-J13)/J13),2))/(LOG((D14),2) - LOG(D12,2))</f>
        <v>1.0643245327111879</v>
      </c>
      <c r="M12" s="19">
        <f>LOG(ABS((J12-J14)/(J14-J16)),2)</f>
        <v>1.8765645861678146</v>
      </c>
    </row>
    <row r="13" spans="1:15" x14ac:dyDescent="0.25">
      <c r="A13" s="6">
        <v>872</v>
      </c>
      <c r="B13" s="2">
        <v>4.7154514299999999E-2</v>
      </c>
      <c r="C13" s="2">
        <v>5.3522793800000003E-2</v>
      </c>
      <c r="D13" s="2">
        <v>6.166787E-2</v>
      </c>
      <c r="E13" s="2">
        <v>0.13141868540000001</v>
      </c>
      <c r="F13" s="2">
        <v>6.4092994E-2</v>
      </c>
      <c r="G13" s="2">
        <v>5.3941960000000004E-3</v>
      </c>
      <c r="H13" s="2">
        <v>3.80800549E-2</v>
      </c>
      <c r="I13" s="2">
        <v>1.208988E-4</v>
      </c>
      <c r="J13" s="7">
        <v>1.8295565998000001</v>
      </c>
      <c r="K13" s="17">
        <f t="shared" ref="K13:K15" si="1">LOG(ABS((J13-J14)/(J14-J15)),2)</f>
        <v>0.96901423118041641</v>
      </c>
      <c r="L13" s="18">
        <f t="shared" ref="L13:L15" si="2">(LOG(ABS((J14-J15)/J15),2)-LOG(ABS((J13-J14)/J14),2))/(LOG((D15),2) - LOG(D13,2))</f>
        <v>0.98068480128164237</v>
      </c>
      <c r="M13" s="19">
        <f>LOG(ABS((J13-J15)/(J15-J17)),2)</f>
        <v>1.7685025283577047</v>
      </c>
    </row>
    <row r="14" spans="1:15" x14ac:dyDescent="0.25">
      <c r="A14" s="6">
        <v>1758</v>
      </c>
      <c r="B14" s="2">
        <v>3.26496301E-2</v>
      </c>
      <c r="C14" s="2">
        <v>3.7391840699999998E-2</v>
      </c>
      <c r="D14" s="2">
        <v>4.2843740700000001E-2</v>
      </c>
      <c r="E14" s="2">
        <v>8.6065754800000005E-2</v>
      </c>
      <c r="F14" s="2">
        <v>4.4363140299999999E-2</v>
      </c>
      <c r="G14" s="2">
        <v>2.5992445999999999E-3</v>
      </c>
      <c r="H14" s="2">
        <v>5.3851227500000001E-2</v>
      </c>
      <c r="I14" s="2">
        <v>3.9488099999999999E-5</v>
      </c>
      <c r="J14" s="7">
        <v>1.9565688275999999</v>
      </c>
      <c r="K14" s="17">
        <f t="shared" si="1"/>
        <v>0.69445125699214305</v>
      </c>
      <c r="L14" s="18">
        <f t="shared" si="2"/>
        <v>0.71370932748423799</v>
      </c>
      <c r="M14" s="19"/>
    </row>
    <row r="15" spans="1:15" x14ac:dyDescent="0.25">
      <c r="A15" s="6">
        <v>3500</v>
      </c>
      <c r="B15" s="2">
        <v>2.2892365800000002E-2</v>
      </c>
      <c r="C15" s="2">
        <v>2.62874931E-2</v>
      </c>
      <c r="D15" s="2">
        <v>3.0072090400000001E-2</v>
      </c>
      <c r="E15" s="2">
        <v>6.0546886500000001E-2</v>
      </c>
      <c r="F15" s="2">
        <v>3.0602556199999999E-2</v>
      </c>
      <c r="G15" s="2">
        <v>1.2338153E-3</v>
      </c>
      <c r="H15" s="2">
        <v>5.9287147599999999E-2</v>
      </c>
      <c r="I15" s="2">
        <v>3.9531000000000003E-6</v>
      </c>
      <c r="J15" s="7">
        <v>2.0214536595000001</v>
      </c>
      <c r="K15" s="17">
        <f t="shared" si="1"/>
        <v>1.304845752909352</v>
      </c>
      <c r="L15" s="18">
        <f t="shared" si="2"/>
        <v>1.3064553054886379</v>
      </c>
      <c r="M15" s="19"/>
    </row>
    <row r="16" spans="1:15" x14ac:dyDescent="0.25">
      <c r="A16" s="6">
        <v>6922</v>
      </c>
      <c r="B16" s="2">
        <v>1.6157448299999998E-2</v>
      </c>
      <c r="C16" s="2">
        <v>1.8571305199999999E-2</v>
      </c>
      <c r="D16" s="2">
        <v>2.12338465E-2</v>
      </c>
      <c r="E16" s="2">
        <v>4.34101873E-2</v>
      </c>
      <c r="F16" s="2">
        <v>2.1752620100000002E-2</v>
      </c>
      <c r="G16" s="2">
        <v>6.1713019999999998E-4</v>
      </c>
      <c r="H16" s="2">
        <v>6.0496371100000002E-2</v>
      </c>
      <c r="I16" s="2">
        <v>1.3296999999999999E-6</v>
      </c>
      <c r="J16" s="7">
        <v>2.0615488725</v>
      </c>
      <c r="K16" s="17"/>
      <c r="L16" s="18"/>
      <c r="M16" s="19"/>
    </row>
    <row r="17" spans="1:13" ht="15.75" thickBot="1" x14ac:dyDescent="0.3">
      <c r="A17" s="8">
        <v>13810</v>
      </c>
      <c r="B17" s="9">
        <v>1.13755477E-2</v>
      </c>
      <c r="C17" s="9">
        <v>1.3101835900000001E-2</v>
      </c>
      <c r="D17" s="9">
        <v>1.4958836499999999E-2</v>
      </c>
      <c r="E17" s="9">
        <v>3.2096608800000002E-2</v>
      </c>
      <c r="F17" s="9">
        <v>1.53158203E-2</v>
      </c>
      <c r="G17" s="9">
        <v>3.0753749999999999E-4</v>
      </c>
      <c r="H17" s="9">
        <v>6.0789326300000002E-2</v>
      </c>
      <c r="I17" s="9">
        <v>2.1299999999999999E-7</v>
      </c>
      <c r="J17" s="10">
        <v>2.0777779866000001</v>
      </c>
      <c r="K17" s="20"/>
      <c r="L17" s="21"/>
      <c r="M17" s="22"/>
    </row>
  </sheetData>
  <mergeCells count="2">
    <mergeCell ref="A1:M1"/>
    <mergeCell ref="A10:M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480A-25AE-4A3C-8C87-6E155A71F5D7}">
  <dimension ref="A1:M7"/>
  <sheetViews>
    <sheetView workbookViewId="0">
      <selection activeCell="F36" sqref="F36"/>
    </sheetView>
  </sheetViews>
  <sheetFormatPr defaultRowHeight="15" x14ac:dyDescent="0.25"/>
  <cols>
    <col min="1" max="1" width="9.85546875" bestFit="1" customWidth="1"/>
    <col min="2" max="8" width="12" bestFit="1" customWidth="1"/>
    <col min="9" max="9" width="12.42578125" bestFit="1" customWidth="1"/>
    <col min="10" max="13" width="12" bestFit="1" customWidth="1"/>
  </cols>
  <sheetData>
    <row r="1" spans="1:13" x14ac:dyDescent="0.25">
      <c r="A1" s="1" t="s">
        <v>4</v>
      </c>
      <c r="B1" t="s">
        <v>5</v>
      </c>
      <c r="C1" s="1" t="s">
        <v>6</v>
      </c>
      <c r="D1" s="1" t="s">
        <v>7</v>
      </c>
      <c r="E1" s="1" t="s">
        <v>9</v>
      </c>
      <c r="F1" s="1" t="s">
        <v>10</v>
      </c>
      <c r="G1" s="1" t="s">
        <v>11</v>
      </c>
      <c r="H1" s="1" t="s">
        <v>0</v>
      </c>
      <c r="I1" s="1" t="s">
        <v>1</v>
      </c>
      <c r="J1" s="1" t="s">
        <v>8</v>
      </c>
      <c r="K1" s="1" t="s">
        <v>2</v>
      </c>
      <c r="L1" s="1" t="s">
        <v>3</v>
      </c>
      <c r="M1" s="1" t="s">
        <v>12</v>
      </c>
    </row>
    <row r="2" spans="1:13" x14ac:dyDescent="0.25">
      <c r="A2">
        <v>436</v>
      </c>
      <c r="B2">
        <v>6.8125016900000002E-2</v>
      </c>
      <c r="C2">
        <v>7.7061926899999994E-2</v>
      </c>
      <c r="D2">
        <v>8.8960527900000003E-2</v>
      </c>
      <c r="E2">
        <v>0.17864796629999999</v>
      </c>
      <c r="F2">
        <v>9.4023646799999999E-2</v>
      </c>
      <c r="G2">
        <v>1.15709343E-2</v>
      </c>
      <c r="H2">
        <v>1.7209378300000001E-2</v>
      </c>
      <c r="I2">
        <v>5.561648E-4</v>
      </c>
      <c r="J2">
        <v>1.5710824962000001</v>
      </c>
      <c r="K2">
        <f>LOG(ABS((J2-J3)/(J3-J4)),2)</f>
        <v>1.025052349120948</v>
      </c>
      <c r="L2">
        <f>(LOG(ABS((J3-J4)/J4),2)-LOG(ABS((J2-J3)/J3),2))/(LOG((D4),2) - LOG(D2,2))</f>
        <v>1.0643245327111879</v>
      </c>
      <c r="M2">
        <f>LOG(ABS((J2-J4)/(J4-J6)),2)</f>
        <v>1.8765645861678146</v>
      </c>
    </row>
    <row r="3" spans="1:13" x14ac:dyDescent="0.25">
      <c r="A3">
        <v>872</v>
      </c>
      <c r="B3">
        <v>4.7154514299999999E-2</v>
      </c>
      <c r="C3">
        <v>5.3522793800000003E-2</v>
      </c>
      <c r="D3">
        <v>6.166787E-2</v>
      </c>
      <c r="E3">
        <v>0.13141868540000001</v>
      </c>
      <c r="F3">
        <v>6.4092994E-2</v>
      </c>
      <c r="G3">
        <v>5.3941960000000004E-3</v>
      </c>
      <c r="H3">
        <v>3.80800549E-2</v>
      </c>
      <c r="I3">
        <v>1.208988E-4</v>
      </c>
      <c r="J3">
        <v>1.8295565998000001</v>
      </c>
      <c r="K3">
        <f t="shared" ref="K3:K5" si="0">LOG(ABS((J3-J4)/(J4-J5)),2)</f>
        <v>0.96901423118041641</v>
      </c>
      <c r="L3">
        <f t="shared" ref="L3:L5" si="1">(LOG(ABS((J4-J5)/J5),2)-LOG(ABS((J3-J4)/J4),2))/(LOG((D5),2) - LOG(D3,2))</f>
        <v>0.98068480128164237</v>
      </c>
      <c r="M3">
        <f>LOG(ABS((J3-J5)/(J5-J7)),2)</f>
        <v>1.7685025283577047</v>
      </c>
    </row>
    <row r="4" spans="1:13" x14ac:dyDescent="0.25">
      <c r="A4">
        <v>1758</v>
      </c>
      <c r="B4">
        <v>3.26496301E-2</v>
      </c>
      <c r="C4">
        <v>3.7391840699999998E-2</v>
      </c>
      <c r="D4">
        <v>4.2843740700000001E-2</v>
      </c>
      <c r="E4">
        <v>8.6065754800000005E-2</v>
      </c>
      <c r="F4">
        <v>4.4363140299999999E-2</v>
      </c>
      <c r="G4">
        <v>2.5992445999999999E-3</v>
      </c>
      <c r="H4">
        <v>5.3851227500000001E-2</v>
      </c>
      <c r="I4">
        <v>3.9488099999999999E-5</v>
      </c>
      <c r="J4">
        <v>1.9565688275999999</v>
      </c>
      <c r="K4">
        <f t="shared" si="0"/>
        <v>0.69445125699214305</v>
      </c>
      <c r="L4">
        <f t="shared" si="1"/>
        <v>0.71370932748423799</v>
      </c>
    </row>
    <row r="5" spans="1:13" x14ac:dyDescent="0.25">
      <c r="A5">
        <v>3500</v>
      </c>
      <c r="B5">
        <v>2.2892365800000002E-2</v>
      </c>
      <c r="C5">
        <v>2.62874931E-2</v>
      </c>
      <c r="D5">
        <v>3.0072090400000001E-2</v>
      </c>
      <c r="E5">
        <v>6.0546886500000001E-2</v>
      </c>
      <c r="F5">
        <v>3.0602556199999999E-2</v>
      </c>
      <c r="G5">
        <v>1.2338153E-3</v>
      </c>
      <c r="H5">
        <v>5.9287147599999999E-2</v>
      </c>
      <c r="I5">
        <v>3.9531000000000003E-6</v>
      </c>
      <c r="J5">
        <v>2.0214536595000001</v>
      </c>
      <c r="K5">
        <f t="shared" si="0"/>
        <v>1.304845752909352</v>
      </c>
      <c r="L5">
        <f t="shared" si="1"/>
        <v>1.3064553054886379</v>
      </c>
    </row>
    <row r="6" spans="1:13" x14ac:dyDescent="0.25">
      <c r="A6">
        <v>6922</v>
      </c>
      <c r="B6">
        <v>1.6157448299999998E-2</v>
      </c>
      <c r="C6">
        <v>1.8571305199999999E-2</v>
      </c>
      <c r="D6">
        <v>2.12338465E-2</v>
      </c>
      <c r="E6">
        <v>4.34101873E-2</v>
      </c>
      <c r="F6">
        <v>2.1752620100000002E-2</v>
      </c>
      <c r="G6">
        <v>6.1713019999999998E-4</v>
      </c>
      <c r="H6">
        <v>6.0496371100000002E-2</v>
      </c>
      <c r="I6">
        <v>1.3296999999999999E-6</v>
      </c>
      <c r="J6">
        <v>2.0615488725</v>
      </c>
    </row>
    <row r="7" spans="1:13" x14ac:dyDescent="0.25">
      <c r="A7">
        <v>13810</v>
      </c>
      <c r="B7">
        <v>1.13755477E-2</v>
      </c>
      <c r="C7">
        <v>1.3101835900000001E-2</v>
      </c>
      <c r="D7">
        <v>1.4958836499999999E-2</v>
      </c>
      <c r="E7">
        <v>3.2096608800000002E-2</v>
      </c>
      <c r="F7">
        <v>1.53158203E-2</v>
      </c>
      <c r="G7">
        <v>3.0753749999999999E-4</v>
      </c>
      <c r="H7">
        <v>6.0789326300000002E-2</v>
      </c>
      <c r="I7">
        <v>2.1299999999999999E-7</v>
      </c>
      <c r="J7">
        <v>2.0777779866000001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Общее исследование (итог. табл)</vt:lpstr>
      <vt:lpstr>Статья (итог. табл)</vt:lpstr>
      <vt:lpstr>Общее исследование</vt:lpstr>
      <vt:lpstr>Общее исследование (новая табл)</vt:lpstr>
      <vt:lpstr>Одна лопасть</vt:lpstr>
      <vt:lpstr>Без лопастей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Гарбузов</dc:creator>
  <cp:lastModifiedBy>Дмитрий Гарбузов</cp:lastModifiedBy>
  <dcterms:created xsi:type="dcterms:W3CDTF">2023-11-02T03:40:40Z</dcterms:created>
  <dcterms:modified xsi:type="dcterms:W3CDTF">2023-12-09T10:27:00Z</dcterms:modified>
</cp:coreProperties>
</file>