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20" yWindow="-120" windowWidth="29040" windowHeight="15840"/>
  </bookViews>
  <sheets>
    <sheet name="MUSCL; beta" sheetId="2" r:id="rId1"/>
    <sheet name="Лист3" sheetId="3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7" i="2" l="1"/>
  <c r="F57" i="2" s="1"/>
  <c r="I57" i="2" s="1"/>
  <c r="L57" i="2" s="1"/>
  <c r="F56" i="2"/>
  <c r="I56" i="2" s="1"/>
  <c r="L56" i="2" s="1"/>
  <c r="E56" i="2"/>
  <c r="E55" i="2"/>
  <c r="F55" i="2" s="1"/>
  <c r="I55" i="2" s="1"/>
  <c r="L55" i="2" s="1"/>
  <c r="P54" i="2"/>
  <c r="O54" i="2"/>
  <c r="N54" i="2"/>
  <c r="M54" i="2"/>
  <c r="E54" i="2"/>
  <c r="F54" i="2" s="1"/>
  <c r="E53" i="2"/>
  <c r="F53" i="2" s="1"/>
  <c r="I53" i="2" s="1"/>
  <c r="L53" i="2" s="1"/>
  <c r="F52" i="2"/>
  <c r="I52" i="2" s="1"/>
  <c r="L52" i="2" s="1"/>
  <c r="E52" i="2"/>
  <c r="E51" i="2"/>
  <c r="F51" i="2" s="1"/>
  <c r="I51" i="2" s="1"/>
  <c r="L51" i="2" s="1"/>
  <c r="P50" i="2"/>
  <c r="O50" i="2"/>
  <c r="N50" i="2"/>
  <c r="M50" i="2"/>
  <c r="E50" i="2"/>
  <c r="F50" i="2" s="1"/>
  <c r="E49" i="2"/>
  <c r="F49" i="2" s="1"/>
  <c r="I49" i="2" s="1"/>
  <c r="L49" i="2" s="1"/>
  <c r="E48" i="2"/>
  <c r="F48" i="2" s="1"/>
  <c r="I48" i="2" s="1"/>
  <c r="L48" i="2" s="1"/>
  <c r="E47" i="2"/>
  <c r="F47" i="2" s="1"/>
  <c r="I47" i="2" s="1"/>
  <c r="L47" i="2" s="1"/>
  <c r="P46" i="2"/>
  <c r="O46" i="2"/>
  <c r="N46" i="2"/>
  <c r="M46" i="2"/>
  <c r="E46" i="2"/>
  <c r="F46" i="2" s="1"/>
  <c r="E45" i="2"/>
  <c r="F45" i="2" s="1"/>
  <c r="E44" i="2"/>
  <c r="F44" i="2" s="1"/>
  <c r="E43" i="2"/>
  <c r="F43" i="2" s="1"/>
  <c r="P42" i="2"/>
  <c r="O42" i="2"/>
  <c r="N42" i="2"/>
  <c r="M42" i="2"/>
  <c r="E42" i="2"/>
  <c r="F42" i="2" s="1"/>
  <c r="M34" i="2"/>
  <c r="E41" i="2"/>
  <c r="F41" i="2" s="1"/>
  <c r="E40" i="2"/>
  <c r="F40" i="2" s="1"/>
  <c r="E39" i="2"/>
  <c r="F39" i="2" s="1"/>
  <c r="P38" i="2"/>
  <c r="O38" i="2"/>
  <c r="N38" i="2"/>
  <c r="M38" i="2"/>
  <c r="E38" i="2"/>
  <c r="F38" i="2" s="1"/>
  <c r="E37" i="2"/>
  <c r="F37" i="2" s="1"/>
  <c r="E36" i="2"/>
  <c r="F36" i="2" s="1"/>
  <c r="E35" i="2"/>
  <c r="F35" i="2" s="1"/>
  <c r="P34" i="2"/>
  <c r="O34" i="2"/>
  <c r="N34" i="2"/>
  <c r="E34" i="2"/>
  <c r="F34" i="2" s="1"/>
  <c r="I54" i="2" l="1"/>
  <c r="L54" i="2" s="1"/>
  <c r="G54" i="2"/>
  <c r="K54" i="2" s="1"/>
  <c r="G55" i="2"/>
  <c r="G56" i="2"/>
  <c r="G57" i="2"/>
  <c r="I50" i="2"/>
  <c r="L50" i="2" s="1"/>
  <c r="G50" i="2"/>
  <c r="K50" i="2" s="1"/>
  <c r="G51" i="2"/>
  <c r="G52" i="2"/>
  <c r="G53" i="2"/>
  <c r="G46" i="2"/>
  <c r="K46" i="2" s="1"/>
  <c r="I46" i="2"/>
  <c r="L46" i="2" s="1"/>
  <c r="G47" i="2"/>
  <c r="G48" i="2"/>
  <c r="G49" i="2"/>
  <c r="I43" i="2"/>
  <c r="L43" i="2" s="1"/>
  <c r="G43" i="2"/>
  <c r="I44" i="2"/>
  <c r="L44" i="2" s="1"/>
  <c r="G44" i="2"/>
  <c r="I45" i="2"/>
  <c r="L45" i="2" s="1"/>
  <c r="G45" i="2"/>
  <c r="G42" i="2"/>
  <c r="K42" i="2" s="1"/>
  <c r="I42" i="2"/>
  <c r="L42" i="2" s="1"/>
  <c r="I40" i="2"/>
  <c r="L40" i="2" s="1"/>
  <c r="G40" i="2"/>
  <c r="I39" i="2"/>
  <c r="L39" i="2" s="1"/>
  <c r="G39" i="2"/>
  <c r="I41" i="2"/>
  <c r="L41" i="2" s="1"/>
  <c r="G41" i="2"/>
  <c r="G38" i="2"/>
  <c r="K38" i="2" s="1"/>
  <c r="I38" i="2"/>
  <c r="L38" i="2" s="1"/>
  <c r="G35" i="2"/>
  <c r="I35" i="2"/>
  <c r="L35" i="2" s="1"/>
  <c r="G36" i="2"/>
  <c r="I36" i="2"/>
  <c r="L36" i="2" s="1"/>
  <c r="G34" i="2"/>
  <c r="K34" i="2" s="1"/>
  <c r="I34" i="2"/>
  <c r="L34" i="2" s="1"/>
  <c r="G37" i="2"/>
  <c r="I37" i="2"/>
  <c r="L37" i="2" s="1"/>
  <c r="E33" i="2"/>
  <c r="F33" i="2" s="1"/>
  <c r="E32" i="2"/>
  <c r="F32" i="2" s="1"/>
  <c r="E31" i="2"/>
  <c r="F31" i="2" s="1"/>
  <c r="P30" i="2"/>
  <c r="O30" i="2"/>
  <c r="N30" i="2"/>
  <c r="M30" i="2"/>
  <c r="E30" i="2"/>
  <c r="F30" i="2" s="1"/>
  <c r="E29" i="2"/>
  <c r="F29" i="2" s="1"/>
  <c r="E28" i="2"/>
  <c r="F28" i="2" s="1"/>
  <c r="E27" i="2"/>
  <c r="F27" i="2" s="1"/>
  <c r="P26" i="2"/>
  <c r="O26" i="2"/>
  <c r="N26" i="2"/>
  <c r="M26" i="2"/>
  <c r="E26" i="2"/>
  <c r="F26" i="2" s="1"/>
  <c r="K25" i="2"/>
  <c r="E25" i="2"/>
  <c r="F25" i="2" s="1"/>
  <c r="E24" i="2"/>
  <c r="F24" i="2" s="1"/>
  <c r="I24" i="2" s="1"/>
  <c r="E23" i="2"/>
  <c r="F23" i="2" s="1"/>
  <c r="P22" i="2"/>
  <c r="O22" i="2"/>
  <c r="N22" i="2"/>
  <c r="M22" i="2"/>
  <c r="E22" i="2"/>
  <c r="F22" i="2" s="1"/>
  <c r="I22" i="2" s="1"/>
  <c r="L22" i="2" s="1"/>
  <c r="P18" i="2"/>
  <c r="O18" i="2"/>
  <c r="N18" i="2"/>
  <c r="M18" i="2"/>
  <c r="E21" i="2"/>
  <c r="F21" i="2" s="1"/>
  <c r="E20" i="2"/>
  <c r="F20" i="2" s="1"/>
  <c r="E19" i="2"/>
  <c r="F19" i="2" s="1"/>
  <c r="E18" i="2"/>
  <c r="F18" i="2" s="1"/>
  <c r="P14" i="2"/>
  <c r="O14" i="2"/>
  <c r="N14" i="2"/>
  <c r="M14" i="2"/>
  <c r="P10" i="2"/>
  <c r="P6" i="2"/>
  <c r="O10" i="2"/>
  <c r="N10" i="2"/>
  <c r="M10" i="2"/>
  <c r="O6" i="2"/>
  <c r="N6" i="2"/>
  <c r="M6" i="2"/>
  <c r="P2" i="2"/>
  <c r="O2" i="2"/>
  <c r="N2" i="2"/>
  <c r="M2" i="2"/>
  <c r="K55" i="2" l="1"/>
  <c r="R55" i="2"/>
  <c r="T55" i="2" s="1"/>
  <c r="K57" i="2"/>
  <c r="R57" i="2"/>
  <c r="T57" i="2" s="1"/>
  <c r="K56" i="2"/>
  <c r="R56" i="2"/>
  <c r="T56" i="2" s="1"/>
  <c r="K51" i="2"/>
  <c r="R51" i="2"/>
  <c r="T51" i="2" s="1"/>
  <c r="K53" i="2"/>
  <c r="R53" i="2"/>
  <c r="T53" i="2" s="1"/>
  <c r="K52" i="2"/>
  <c r="R52" i="2"/>
  <c r="T52" i="2" s="1"/>
  <c r="K47" i="2"/>
  <c r="R47" i="2"/>
  <c r="T47" i="2" s="1"/>
  <c r="K49" i="2"/>
  <c r="R49" i="2"/>
  <c r="T49" i="2" s="1"/>
  <c r="K48" i="2"/>
  <c r="R48" i="2"/>
  <c r="T48" i="2" s="1"/>
  <c r="K43" i="2"/>
  <c r="R43" i="2"/>
  <c r="T43" i="2" s="1"/>
  <c r="K45" i="2"/>
  <c r="R45" i="2"/>
  <c r="T45" i="2" s="1"/>
  <c r="K44" i="2"/>
  <c r="R44" i="2"/>
  <c r="T44" i="2" s="1"/>
  <c r="K40" i="2"/>
  <c r="R40" i="2"/>
  <c r="T40" i="2" s="1"/>
  <c r="R41" i="2"/>
  <c r="T41" i="2" s="1"/>
  <c r="K41" i="2"/>
  <c r="R39" i="2"/>
  <c r="T39" i="2" s="1"/>
  <c r="K39" i="2"/>
  <c r="R35" i="2"/>
  <c r="T35" i="2" s="1"/>
  <c r="K35" i="2"/>
  <c r="R37" i="2"/>
  <c r="T37" i="2" s="1"/>
  <c r="K37" i="2"/>
  <c r="K36" i="2"/>
  <c r="R36" i="2"/>
  <c r="T36" i="2" s="1"/>
  <c r="I30" i="2"/>
  <c r="L30" i="2" s="1"/>
  <c r="G30" i="2"/>
  <c r="K30" i="2" s="1"/>
  <c r="G31" i="2"/>
  <c r="I31" i="2"/>
  <c r="L31" i="2" s="1"/>
  <c r="G33" i="2"/>
  <c r="I33" i="2"/>
  <c r="L33" i="2" s="1"/>
  <c r="G32" i="2"/>
  <c r="I32" i="2"/>
  <c r="L32" i="2" s="1"/>
  <c r="I26" i="2"/>
  <c r="L26" i="2" s="1"/>
  <c r="G26" i="2"/>
  <c r="K26" i="2" s="1"/>
  <c r="G27" i="2"/>
  <c r="I27" i="2"/>
  <c r="L27" i="2" s="1"/>
  <c r="I28" i="2"/>
  <c r="L28" i="2" s="1"/>
  <c r="G28" i="2"/>
  <c r="I29" i="2"/>
  <c r="L29" i="2" s="1"/>
  <c r="G29" i="2"/>
  <c r="G25" i="2"/>
  <c r="R25" i="2" s="1"/>
  <c r="T25" i="2" s="1"/>
  <c r="I25" i="2"/>
  <c r="L25" i="2" s="1"/>
  <c r="G23" i="2"/>
  <c r="R23" i="2" s="1"/>
  <c r="T23" i="2" s="1"/>
  <c r="I23" i="2"/>
  <c r="L23" i="2" s="1"/>
  <c r="L24" i="2"/>
  <c r="G22" i="2"/>
  <c r="K22" i="2" s="1"/>
  <c r="G24" i="2"/>
  <c r="I21" i="2"/>
  <c r="G21" i="2"/>
  <c r="I20" i="2"/>
  <c r="G20" i="2"/>
  <c r="I19" i="2"/>
  <c r="G19" i="2"/>
  <c r="G18" i="2"/>
  <c r="K18" i="2" s="1"/>
  <c r="I18" i="2"/>
  <c r="L18" i="2" s="1"/>
  <c r="E17" i="2"/>
  <c r="F17" i="2" s="1"/>
  <c r="E16" i="2"/>
  <c r="F16" i="2" s="1"/>
  <c r="E15" i="2"/>
  <c r="F15" i="2" s="1"/>
  <c r="E14" i="2"/>
  <c r="F14" i="2" s="1"/>
  <c r="E10" i="2"/>
  <c r="F10" i="2" s="1"/>
  <c r="E11" i="2"/>
  <c r="F11" i="2" s="1"/>
  <c r="E13" i="2"/>
  <c r="F13" i="2" s="1"/>
  <c r="E12" i="2"/>
  <c r="F12" i="2" s="1"/>
  <c r="E9" i="2"/>
  <c r="F9" i="2" s="1"/>
  <c r="E8" i="2"/>
  <c r="F8" i="2" s="1"/>
  <c r="E7" i="2"/>
  <c r="F7" i="2" s="1"/>
  <c r="E6" i="2"/>
  <c r="F6" i="2" s="1"/>
  <c r="E5" i="2"/>
  <c r="F5" i="2" s="1"/>
  <c r="G5" i="2" s="1"/>
  <c r="R5" i="2" s="1"/>
  <c r="T5" i="2" s="1"/>
  <c r="E4" i="2"/>
  <c r="F4" i="2" s="1"/>
  <c r="G4" i="2" s="1"/>
  <c r="E3" i="2"/>
  <c r="F3" i="2" s="1"/>
  <c r="G3" i="2" s="1"/>
  <c r="R3" i="2" s="1"/>
  <c r="T3" i="2" s="1"/>
  <c r="E2" i="2"/>
  <c r="F2" i="2" s="1"/>
  <c r="I2" i="2" s="1"/>
  <c r="L2" i="2" s="1"/>
  <c r="T54" i="2" l="1"/>
  <c r="T50" i="2"/>
  <c r="T46" i="2"/>
  <c r="T42" i="2"/>
  <c r="T38" i="2"/>
  <c r="T34" i="2"/>
  <c r="R32" i="2"/>
  <c r="T32" i="2" s="1"/>
  <c r="K32" i="2"/>
  <c r="R31" i="2"/>
  <c r="T31" i="2" s="1"/>
  <c r="K31" i="2"/>
  <c r="R33" i="2"/>
  <c r="T33" i="2" s="1"/>
  <c r="K33" i="2"/>
  <c r="R29" i="2"/>
  <c r="T29" i="2" s="1"/>
  <c r="K29" i="2"/>
  <c r="R28" i="2"/>
  <c r="T28" i="2" s="1"/>
  <c r="K28" i="2"/>
  <c r="R27" i="2"/>
  <c r="T27" i="2" s="1"/>
  <c r="K27" i="2"/>
  <c r="K23" i="2"/>
  <c r="K24" i="2"/>
  <c r="R24" i="2"/>
  <c r="T24" i="2" s="1"/>
  <c r="T22" i="2" s="1"/>
  <c r="G6" i="2"/>
  <c r="K6" i="2" s="1"/>
  <c r="I6" i="2"/>
  <c r="L6" i="2" s="1"/>
  <c r="I8" i="2"/>
  <c r="G8" i="2"/>
  <c r="I9" i="2"/>
  <c r="G9" i="2"/>
  <c r="L20" i="2"/>
  <c r="K21" i="2"/>
  <c r="R21" i="2"/>
  <c r="T21" i="2" s="1"/>
  <c r="L21" i="2"/>
  <c r="R4" i="2"/>
  <c r="T4" i="2" s="1"/>
  <c r="T2" i="2" s="1"/>
  <c r="K19" i="2"/>
  <c r="R19" i="2"/>
  <c r="T19" i="2" s="1"/>
  <c r="L19" i="2"/>
  <c r="R20" i="2"/>
  <c r="T20" i="2" s="1"/>
  <c r="K20" i="2"/>
  <c r="G14" i="2"/>
  <c r="K14" i="2" s="1"/>
  <c r="I14" i="2"/>
  <c r="L14" i="2" s="1"/>
  <c r="I16" i="2"/>
  <c r="G16" i="2"/>
  <c r="R16" i="2" s="1"/>
  <c r="T16" i="2" s="1"/>
  <c r="I17" i="2"/>
  <c r="G17" i="2"/>
  <c r="R17" i="2" s="1"/>
  <c r="T17" i="2" s="1"/>
  <c r="I15" i="2"/>
  <c r="G15" i="2"/>
  <c r="R15" i="2" s="1"/>
  <c r="T15" i="2" s="1"/>
  <c r="I10" i="2"/>
  <c r="L10" i="2" s="1"/>
  <c r="G10" i="2"/>
  <c r="K10" i="2" s="1"/>
  <c r="I11" i="2"/>
  <c r="G11" i="2"/>
  <c r="R11" i="2" s="1"/>
  <c r="T11" i="2" s="1"/>
  <c r="I12" i="2"/>
  <c r="G12" i="2"/>
  <c r="R12" i="2" s="1"/>
  <c r="T12" i="2" s="1"/>
  <c r="G13" i="2"/>
  <c r="R13" i="2" s="1"/>
  <c r="T13" i="2" s="1"/>
  <c r="I13" i="2"/>
  <c r="I7" i="2"/>
  <c r="G7" i="2"/>
  <c r="K5" i="2"/>
  <c r="K3" i="2"/>
  <c r="I3" i="2"/>
  <c r="I4" i="2"/>
  <c r="I5" i="2"/>
  <c r="K4" i="2"/>
  <c r="G2" i="2"/>
  <c r="K2" i="2" s="1"/>
  <c r="T30" i="2" l="1"/>
  <c r="T26" i="2"/>
  <c r="T18" i="2"/>
  <c r="L8" i="2"/>
  <c r="R7" i="2"/>
  <c r="T7" i="2" s="1"/>
  <c r="K7" i="2"/>
  <c r="L7" i="2"/>
  <c r="T14" i="2"/>
  <c r="R9" i="2"/>
  <c r="T9" i="2" s="1"/>
  <c r="K9" i="2"/>
  <c r="L9" i="2"/>
  <c r="T10" i="2"/>
  <c r="R8" i="2"/>
  <c r="T8" i="2" s="1"/>
  <c r="K8" i="2"/>
  <c r="L17" i="2"/>
  <c r="K15" i="2"/>
  <c r="L15" i="2"/>
  <c r="K17" i="2"/>
  <c r="K16" i="2"/>
  <c r="L16" i="2"/>
  <c r="L12" i="2"/>
  <c r="L13" i="2"/>
  <c r="K13" i="2"/>
  <c r="K12" i="2"/>
  <c r="K11" i="2"/>
  <c r="L11" i="2"/>
  <c r="L5" i="2"/>
  <c r="L4" i="2"/>
  <c r="L3" i="2"/>
  <c r="T6" i="2" l="1"/>
</calcChain>
</file>

<file path=xl/sharedStrings.xml><?xml version="1.0" encoding="utf-8"?>
<sst xmlns="http://schemas.openxmlformats.org/spreadsheetml/2006/main" count="34" uniqueCount="19">
  <si>
    <r>
      <t>Uφ</t>
    </r>
    <r>
      <rPr>
        <vertAlign val="subscript"/>
        <sz val="12"/>
        <color theme="1"/>
        <rFont val="Times New Roman"/>
        <family val="1"/>
        <charset val="204"/>
      </rPr>
      <t>ан</t>
    </r>
  </si>
  <si>
    <t>x</t>
  </si>
  <si>
    <t>y</t>
  </si>
  <si>
    <t>r</t>
  </si>
  <si>
    <r>
      <t>Ux</t>
    </r>
    <r>
      <rPr>
        <vertAlign val="subscript"/>
        <sz val="12"/>
        <color theme="1"/>
        <rFont val="Times New Roman"/>
        <family val="1"/>
        <charset val="204"/>
      </rPr>
      <t>ан</t>
    </r>
  </si>
  <si>
    <r>
      <t>Uy</t>
    </r>
    <r>
      <rPr>
        <vertAlign val="subscript"/>
        <sz val="12"/>
        <color theme="1"/>
        <rFont val="Times New Roman"/>
        <family val="1"/>
        <charset val="204"/>
      </rPr>
      <t>ан</t>
    </r>
  </si>
  <si>
    <r>
      <t>dUx</t>
    </r>
    <r>
      <rPr>
        <vertAlign val="subscript"/>
        <sz val="12"/>
        <color theme="1"/>
        <rFont val="Times New Roman"/>
        <family val="1"/>
        <charset val="204"/>
      </rPr>
      <t>ан/</t>
    </r>
    <r>
      <rPr>
        <sz val="12"/>
        <color theme="1"/>
        <rFont val="Times New Roman"/>
        <family val="1"/>
        <charset val="204"/>
      </rPr>
      <t>dx</t>
    </r>
  </si>
  <si>
    <r>
      <t>dUx</t>
    </r>
    <r>
      <rPr>
        <vertAlign val="subscript"/>
        <sz val="12"/>
        <color theme="1"/>
        <rFont val="Times New Roman"/>
        <family val="1"/>
        <charset val="204"/>
      </rPr>
      <t>ан/</t>
    </r>
    <r>
      <rPr>
        <sz val="12"/>
        <color theme="1"/>
        <rFont val="Times New Roman"/>
        <family val="1"/>
        <charset val="204"/>
      </rPr>
      <t>dy</t>
    </r>
  </si>
  <si>
    <r>
      <t>dUy</t>
    </r>
    <r>
      <rPr>
        <vertAlign val="subscript"/>
        <sz val="12"/>
        <color theme="1"/>
        <rFont val="Times New Roman"/>
        <family val="1"/>
        <charset val="204"/>
      </rPr>
      <t>ан/</t>
    </r>
    <r>
      <rPr>
        <sz val="12"/>
        <color theme="1"/>
        <rFont val="Times New Roman"/>
        <family val="1"/>
        <charset val="204"/>
      </rPr>
      <t>dx</t>
    </r>
  </si>
  <si>
    <r>
      <t>dUy</t>
    </r>
    <r>
      <rPr>
        <vertAlign val="subscript"/>
        <sz val="12"/>
        <color theme="1"/>
        <rFont val="Times New Roman"/>
        <family val="1"/>
        <charset val="204"/>
      </rPr>
      <t>ан/</t>
    </r>
    <r>
      <rPr>
        <sz val="12"/>
        <color theme="1"/>
        <rFont val="Times New Roman"/>
        <family val="1"/>
        <charset val="204"/>
      </rPr>
      <t>dy</t>
    </r>
  </si>
  <si>
    <t>№ Эл-та</t>
  </si>
  <si>
    <t>№ Грани</t>
  </si>
  <si>
    <r>
      <t>Ux</t>
    </r>
    <r>
      <rPr>
        <vertAlign val="subscript"/>
        <sz val="12"/>
        <color theme="1"/>
        <rFont val="Times New Roman"/>
        <family val="1"/>
        <charset val="204"/>
      </rPr>
      <t>расч(M)</t>
    </r>
  </si>
  <si>
    <r>
      <t>Uy</t>
    </r>
    <r>
      <rPr>
        <vertAlign val="subscript"/>
        <sz val="12"/>
        <color theme="1"/>
        <rFont val="Times New Roman"/>
        <family val="1"/>
        <charset val="204"/>
      </rPr>
      <t>расч(M)</t>
    </r>
  </si>
  <si>
    <t>δUx(М)</t>
  </si>
  <si>
    <t>δUy(M)</t>
  </si>
  <si>
    <r>
      <t>n</t>
    </r>
    <r>
      <rPr>
        <vertAlign val="subscript"/>
        <sz val="12"/>
        <color theme="1"/>
        <rFont val="Times New Roman"/>
        <family val="1"/>
        <charset val="204"/>
      </rPr>
      <t>x</t>
    </r>
  </si>
  <si>
    <t>dl</t>
  </si>
  <si>
    <t>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</si>
</sst>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sz val="12"/>
      <color rgb="FF9C0006"/>
      <name val="Times New Roman"/>
      <family val="2"/>
      <charset val="204"/>
    </font>
    <font>
      <sz val="12"/>
      <color rgb="FF006100"/>
      <name val="Times New Roman"/>
      <family val="2"/>
      <charset val="204"/>
    </font>
    <font>
      <sz val="12"/>
      <name val="Times New Roman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3" fillId="3" borderId="0" applyNumberFormat="0" applyBorder="0" applyAlignment="0" applyProtection="0"/>
  </cellStyleXfs>
  <cellXfs count="95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164" fontId="0" fillId="0" borderId="14" xfId="0" applyNumberFormat="1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4" borderId="1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center" vertical="center" wrapText="1"/>
    </xf>
    <xf numFmtId="0" fontId="5" fillId="4" borderId="10" xfId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5" fillId="4" borderId="22" xfId="1" applyFont="1" applyFill="1" applyBorder="1" applyAlignment="1">
      <alignment horizontal="center" vertical="center" wrapText="1"/>
    </xf>
    <xf numFmtId="164" fontId="0" fillId="0" borderId="24" xfId="0" applyNumberFormat="1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 wrapText="1"/>
    </xf>
    <xf numFmtId="0" fontId="0" fillId="0" borderId="28" xfId="0" applyFont="1" applyBorder="1" applyAlignment="1">
      <alignment horizontal="center" vertical="center" wrapText="1"/>
    </xf>
    <xf numFmtId="164" fontId="0" fillId="0" borderId="14" xfId="0" applyNumberFormat="1" applyFont="1" applyFill="1" applyBorder="1" applyAlignment="1">
      <alignment horizontal="center" vertical="center" wrapText="1"/>
    </xf>
    <xf numFmtId="164" fontId="0" fillId="0" borderId="13" xfId="0" applyNumberFormat="1" applyFont="1" applyBorder="1" applyAlignment="1">
      <alignment horizontal="center" vertical="center" wrapText="1"/>
    </xf>
    <xf numFmtId="164" fontId="0" fillId="0" borderId="23" xfId="0" applyNumberFormat="1" applyFont="1" applyBorder="1" applyAlignment="1">
      <alignment horizontal="center" vertical="center" wrapText="1"/>
    </xf>
    <xf numFmtId="164" fontId="0" fillId="0" borderId="2" xfId="0" applyNumberFormat="1" applyFont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164" fontId="0" fillId="0" borderId="10" xfId="0" applyNumberFormat="1" applyFont="1" applyBorder="1" applyAlignment="1">
      <alignment horizontal="center" vertical="center" wrapText="1"/>
    </xf>
    <xf numFmtId="164" fontId="0" fillId="0" borderId="10" xfId="0" applyNumberFormat="1" applyFont="1" applyFill="1" applyBorder="1" applyAlignment="1">
      <alignment horizontal="center" vertical="center" wrapText="1"/>
    </xf>
    <xf numFmtId="164" fontId="0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Font="1" applyFill="1" applyBorder="1" applyAlignment="1">
      <alignment horizontal="center" vertical="center" wrapText="1"/>
    </xf>
    <xf numFmtId="164" fontId="0" fillId="0" borderId="6" xfId="0" applyNumberFormat="1" applyFont="1" applyBorder="1" applyAlignment="1">
      <alignment horizontal="center" vertical="center" wrapText="1"/>
    </xf>
    <xf numFmtId="164" fontId="0" fillId="0" borderId="6" xfId="0" applyNumberFormat="1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0" borderId="25" xfId="0" applyFont="1" applyBorder="1" applyAlignment="1">
      <alignment horizontal="right" vertical="center" wrapText="1"/>
    </xf>
    <xf numFmtId="0" fontId="3" fillId="3" borderId="20" xfId="2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11" fontId="0" fillId="0" borderId="6" xfId="0" applyNumberFormat="1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164" fontId="5" fillId="0" borderId="14" xfId="2" applyNumberFormat="1" applyFont="1" applyFill="1" applyBorder="1" applyAlignment="1">
      <alignment horizontal="center" vertical="center" wrapText="1"/>
    </xf>
    <xf numFmtId="164" fontId="5" fillId="0" borderId="7" xfId="2" applyNumberFormat="1" applyFont="1" applyFill="1" applyBorder="1" applyAlignment="1">
      <alignment horizontal="center" vertical="center" wrapText="1"/>
    </xf>
    <xf numFmtId="164" fontId="5" fillId="0" borderId="24" xfId="2" applyNumberFormat="1" applyFont="1" applyFill="1" applyBorder="1" applyAlignment="1">
      <alignment horizontal="center" vertical="center" wrapText="1"/>
    </xf>
    <xf numFmtId="0" fontId="0" fillId="0" borderId="32" xfId="0" applyFont="1" applyBorder="1" applyAlignment="1">
      <alignment horizontal="center" vertical="center" wrapText="1"/>
    </xf>
    <xf numFmtId="0" fontId="3" fillId="3" borderId="15" xfId="2" applyBorder="1" applyAlignment="1">
      <alignment horizontal="center" vertical="center" wrapText="1"/>
    </xf>
    <xf numFmtId="0" fontId="3" fillId="3" borderId="16" xfId="2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3" fillId="3" borderId="14" xfId="2" applyBorder="1" applyAlignment="1">
      <alignment horizontal="center" vertical="center" wrapText="1"/>
    </xf>
    <xf numFmtId="0" fontId="3" fillId="3" borderId="7" xfId="2" applyBorder="1" applyAlignment="1">
      <alignment horizontal="center" vertical="center" wrapText="1"/>
    </xf>
    <xf numFmtId="0" fontId="0" fillId="4" borderId="17" xfId="0" applyFont="1" applyFill="1" applyBorder="1" applyAlignment="1">
      <alignment horizontal="center" vertical="center" wrapText="1"/>
    </xf>
    <xf numFmtId="0" fontId="0" fillId="4" borderId="18" xfId="0" applyFont="1" applyFill="1" applyBorder="1" applyAlignment="1">
      <alignment horizontal="center" vertical="center" wrapText="1"/>
    </xf>
    <xf numFmtId="0" fontId="0" fillId="4" borderId="19" xfId="0" applyFont="1" applyFill="1" applyBorder="1" applyAlignment="1">
      <alignment horizontal="center" vertical="center" wrapText="1"/>
    </xf>
    <xf numFmtId="0" fontId="3" fillId="3" borderId="2" xfId="2" applyBorder="1" applyAlignment="1">
      <alignment horizontal="center" vertical="center" wrapText="1"/>
    </xf>
    <xf numFmtId="0" fontId="3" fillId="3" borderId="13" xfId="2" applyBorder="1" applyAlignment="1">
      <alignment horizontal="center" vertical="center" wrapText="1"/>
    </xf>
    <xf numFmtId="0" fontId="5" fillId="0" borderId="3" xfId="1" applyFont="1" applyFill="1" applyBorder="1" applyAlignment="1">
      <alignment horizontal="center" vertical="center" wrapText="1"/>
    </xf>
    <xf numFmtId="0" fontId="5" fillId="0" borderId="10" xfId="1" applyFont="1" applyFill="1" applyBorder="1" applyAlignment="1">
      <alignment horizontal="center" vertical="center" wrapText="1"/>
    </xf>
    <xf numFmtId="0" fontId="3" fillId="3" borderId="4" xfId="2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  <xf numFmtId="0" fontId="5" fillId="0" borderId="13" xfId="2" applyFont="1" applyFill="1" applyBorder="1" applyAlignment="1">
      <alignment horizontal="center" vertical="center" wrapText="1"/>
    </xf>
    <xf numFmtId="0" fontId="3" fillId="3" borderId="30" xfId="2" applyBorder="1" applyAlignment="1">
      <alignment horizontal="center" vertical="center" wrapText="1"/>
    </xf>
    <xf numFmtId="0" fontId="3" fillId="3" borderId="9" xfId="2" applyBorder="1" applyAlignment="1">
      <alignment horizontal="center" vertical="center" wrapText="1"/>
    </xf>
    <xf numFmtId="0" fontId="3" fillId="3" borderId="24" xfId="2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5" fillId="0" borderId="8" xfId="1" applyFont="1" applyFill="1" applyBorder="1" applyAlignment="1">
      <alignment horizontal="center" vertical="center" wrapText="1"/>
    </xf>
    <xf numFmtId="0" fontId="5" fillId="0" borderId="21" xfId="1" applyFont="1" applyFill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4" borderId="25" xfId="0" applyFont="1" applyFill="1" applyBorder="1" applyAlignment="1">
      <alignment horizontal="center" vertical="center" wrapText="1"/>
    </xf>
    <xf numFmtId="0" fontId="0" fillId="4" borderId="26" xfId="0" applyFont="1" applyFill="1" applyBorder="1" applyAlignment="1">
      <alignment horizontal="center" vertical="center" wrapText="1"/>
    </xf>
    <xf numFmtId="0" fontId="0" fillId="4" borderId="27" xfId="0" applyFont="1" applyFill="1" applyBorder="1" applyAlignment="1">
      <alignment horizontal="center" vertical="center" wrapText="1"/>
    </xf>
    <xf numFmtId="0" fontId="0" fillId="4" borderId="31" xfId="0" applyFont="1" applyFill="1" applyBorder="1" applyAlignment="1">
      <alignment horizontal="center" vertical="center" wrapText="1"/>
    </xf>
    <xf numFmtId="0" fontId="3" fillId="3" borderId="23" xfId="2" applyBorder="1" applyAlignment="1">
      <alignment horizontal="center" vertical="center" wrapText="1"/>
    </xf>
    <xf numFmtId="0" fontId="3" fillId="3" borderId="5" xfId="2" applyBorder="1" applyAlignment="1">
      <alignment horizontal="center" vertical="center" wrapText="1"/>
    </xf>
  </cellXfs>
  <cellStyles count="3">
    <cellStyle name="Обычный" xfId="0" builtinId="0" customBuiltin="1"/>
    <cellStyle name="Плохой" xfId="2" builtinId="27" customBuiltin="1"/>
    <cellStyle name="Хороший" xfId="1" builtinId="26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tabSelected="1" topLeftCell="B1" zoomScale="115" zoomScaleNormal="115" workbookViewId="0">
      <pane ySplit="1" topLeftCell="A32" activePane="bottomLeft" state="frozen"/>
      <selection pane="bottomLeft" activeCell="D57" sqref="D57"/>
    </sheetView>
  </sheetViews>
  <sheetFormatPr defaultRowHeight="15.75" x14ac:dyDescent="0.25"/>
  <cols>
    <col min="1" max="1" width="8" style="3" customWidth="1"/>
    <col min="2" max="2" width="8.25" style="3" customWidth="1"/>
    <col min="3" max="3" width="11.375" style="3" bestFit="1" customWidth="1"/>
    <col min="4" max="4" width="12.125" style="3" bestFit="1" customWidth="1"/>
    <col min="5" max="5" width="11.375" style="3" customWidth="1"/>
    <col min="6" max="6" width="11.875" style="3" customWidth="1"/>
    <col min="7" max="7" width="12.125" style="3" bestFit="1" customWidth="1"/>
    <col min="8" max="8" width="8.5" style="3" customWidth="1"/>
    <col min="9" max="9" width="11.375" style="3" bestFit="1" customWidth="1"/>
    <col min="10" max="10" width="9" style="3"/>
    <col min="11" max="11" width="9.75" style="3" customWidth="1"/>
    <col min="12" max="12" width="7.75" style="3" customWidth="1"/>
    <col min="13" max="14" width="12.125" style="3" bestFit="1" customWidth="1"/>
    <col min="15" max="15" width="11.375" style="3" bestFit="1" customWidth="1"/>
    <col min="16" max="16" width="12.125" style="3" bestFit="1" customWidth="1"/>
    <col min="17" max="17" width="9" style="3"/>
    <col min="18" max="18" width="10.375" style="3" customWidth="1"/>
    <col min="19" max="19" width="8.25" style="3" customWidth="1"/>
    <col min="20" max="20" width="10" style="3" customWidth="1"/>
    <col min="21" max="16384" width="9" style="3"/>
  </cols>
  <sheetData>
    <row r="1" spans="1:20" ht="32.25" thickBot="1" x14ac:dyDescent="0.3">
      <c r="A1" s="16" t="s">
        <v>10</v>
      </c>
      <c r="B1" s="17" t="s">
        <v>11</v>
      </c>
      <c r="C1" s="16" t="s">
        <v>1</v>
      </c>
      <c r="D1" s="16" t="s">
        <v>2</v>
      </c>
      <c r="E1" s="16" t="s">
        <v>3</v>
      </c>
      <c r="F1" s="16" t="s">
        <v>0</v>
      </c>
      <c r="G1" s="16" t="s">
        <v>4</v>
      </c>
      <c r="H1" s="18" t="s">
        <v>12</v>
      </c>
      <c r="I1" s="18" t="s">
        <v>5</v>
      </c>
      <c r="J1" s="18" t="s">
        <v>13</v>
      </c>
      <c r="K1" s="18" t="s">
        <v>14</v>
      </c>
      <c r="L1" s="19" t="s">
        <v>15</v>
      </c>
      <c r="M1" s="16" t="s">
        <v>6</v>
      </c>
      <c r="N1" s="16" t="s">
        <v>7</v>
      </c>
      <c r="O1" s="16" t="s">
        <v>8</v>
      </c>
      <c r="P1" s="16" t="s">
        <v>9</v>
      </c>
      <c r="Q1" s="45" t="s">
        <v>16</v>
      </c>
      <c r="R1" s="16" t="s">
        <v>4</v>
      </c>
      <c r="S1" s="45" t="s">
        <v>17</v>
      </c>
      <c r="T1" s="16" t="s">
        <v>6</v>
      </c>
    </row>
    <row r="2" spans="1:20" x14ac:dyDescent="0.25">
      <c r="A2" s="68">
        <v>22</v>
      </c>
      <c r="B2" s="10">
        <v>0</v>
      </c>
      <c r="C2" s="9">
        <v>0.39008509039914102</v>
      </c>
      <c r="D2" s="9">
        <v>0.24205055766328401</v>
      </c>
      <c r="E2" s="9">
        <f t="shared" ref="E2:E17" si="0">SQRT(D2*D2+C2*C2)</f>
        <v>0.45908043981072943</v>
      </c>
      <c r="F2" s="1">
        <f t="shared" ref="F2:F17" si="1">1/0.96*(E2-0.04/E2)</f>
        <v>0.38744764581092966</v>
      </c>
      <c r="G2" s="20">
        <f t="shared" ref="G2:G17" si="2">-F2*D2/E2</f>
        <v>-0.20428210527228444</v>
      </c>
      <c r="H2" s="9">
        <v>-0.20428210527228499</v>
      </c>
      <c r="I2" s="20">
        <f t="shared" ref="I2:I25" si="3">F2*C2/E2</f>
        <v>0.32921801243242288</v>
      </c>
      <c r="J2" s="9">
        <v>0.32921801243242399</v>
      </c>
      <c r="K2" s="8">
        <f t="shared" ref="K2:K25" si="4">ABS((G2-H2)/G2)*100</f>
        <v>2.717377087790821E-13</v>
      </c>
      <c r="L2" s="11">
        <f t="shared" ref="L2:L25" si="5">ABS((I2-J2)/I2)*100</f>
        <v>3.3723034059475925E-13</v>
      </c>
      <c r="M2" s="71">
        <f>-1/12*C2*D2/(D2*D2+C2*C2)^2</f>
        <v>-0.17714505627851754</v>
      </c>
      <c r="N2" s="73">
        <f>-1/0.96*(1-0.04*(C2*C2-D2*D2)/(C2*C2+D2*D2)^2)</f>
        <v>-0.95388437356372024</v>
      </c>
      <c r="O2" s="73">
        <f>1/0.96*(1-0.04*(D2*D2-C2*C2)/(C2*C2+D2*D2)^2)</f>
        <v>1.1294489597696131</v>
      </c>
      <c r="P2" s="85">
        <f>1/12*C2*D2/(C2*C2+D2*D2)^2</f>
        <v>0.17714505627851754</v>
      </c>
      <c r="Q2" s="46" t="s">
        <v>18</v>
      </c>
      <c r="R2" s="61">
        <v>3.3595399356690099E-2</v>
      </c>
      <c r="S2" s="61"/>
      <c r="T2" s="47">
        <f>1/R2*(T3+T4+T5)</f>
        <v>-0.19877589823901198</v>
      </c>
    </row>
    <row r="3" spans="1:20" x14ac:dyDescent="0.25">
      <c r="A3" s="69"/>
      <c r="B3" s="6">
        <v>1</v>
      </c>
      <c r="C3" s="4">
        <v>0.455713651858564</v>
      </c>
      <c r="D3" s="4">
        <v>0.186443664387938</v>
      </c>
      <c r="E3" s="4">
        <f t="shared" si="0"/>
        <v>0.49237807879785889</v>
      </c>
      <c r="F3" s="14">
        <f t="shared" si="1"/>
        <v>0.42827051422666923</v>
      </c>
      <c r="G3" s="21">
        <f t="shared" si="2"/>
        <v>-0.16216872249202571</v>
      </c>
      <c r="H3" s="48">
        <v>-0.16550532334783899</v>
      </c>
      <c r="I3" s="21">
        <f t="shared" si="3"/>
        <v>0.396379791111101</v>
      </c>
      <c r="J3" s="48">
        <v>0.39925560492984302</v>
      </c>
      <c r="K3" s="30">
        <f t="shared" si="4"/>
        <v>2.057487291347039</v>
      </c>
      <c r="L3" s="15">
        <f t="shared" si="5"/>
        <v>0.72551978764627878</v>
      </c>
      <c r="M3" s="72"/>
      <c r="N3" s="74"/>
      <c r="O3" s="74"/>
      <c r="P3" s="86"/>
      <c r="Q3" s="12">
        <v>0.45244023302814301</v>
      </c>
      <c r="R3" s="4">
        <f>G3</f>
        <v>-0.16216872249202571</v>
      </c>
      <c r="S3" s="4">
        <v>0.28699348393929802</v>
      </c>
      <c r="T3" s="4">
        <f>PRODUCT(S3,R3,Q3)</f>
        <v>-2.1057186774371184E-2</v>
      </c>
    </row>
    <row r="4" spans="1:20" x14ac:dyDescent="0.25">
      <c r="A4" s="69"/>
      <c r="B4" s="6">
        <v>2</v>
      </c>
      <c r="C4" s="4">
        <v>0.43767799115533501</v>
      </c>
      <c r="D4" s="4">
        <v>0.30855667592349001</v>
      </c>
      <c r="E4" s="4">
        <f t="shared" si="0"/>
        <v>0.53550839974618802</v>
      </c>
      <c r="F4" s="14">
        <f t="shared" si="1"/>
        <v>0.48001356887306179</v>
      </c>
      <c r="G4" s="21">
        <f t="shared" si="2"/>
        <v>-0.27658089262435981</v>
      </c>
      <c r="H4" s="48">
        <v>-0.28036301903320698</v>
      </c>
      <c r="I4" s="21">
        <f t="shared" si="3"/>
        <v>0.39232134295417326</v>
      </c>
      <c r="J4" s="48">
        <v>0.39236696611986099</v>
      </c>
      <c r="K4" s="30">
        <f t="shared" si="4"/>
        <v>1.36745759005988</v>
      </c>
      <c r="L4" s="15">
        <f t="shared" si="5"/>
        <v>1.1629029749998882E-2</v>
      </c>
      <c r="M4" s="72">
        <v>-0.35902692542820103</v>
      </c>
      <c r="N4" s="64">
        <v>-1.0914897024077701</v>
      </c>
      <c r="O4" s="64">
        <v>1.0420345935290301</v>
      </c>
      <c r="P4" s="87">
        <v>0.114810566882702</v>
      </c>
      <c r="Q4" s="12">
        <v>0.36471348133482001</v>
      </c>
      <c r="R4" s="4">
        <f>G4</f>
        <v>-0.27658089262435981</v>
      </c>
      <c r="S4" s="4">
        <v>0.313612274219842</v>
      </c>
      <c r="T4" s="4">
        <f>PRODUCT(S4,R4,Q4)</f>
        <v>-3.1634942011585405E-2</v>
      </c>
    </row>
    <row r="5" spans="1:20" ht="16.5" thickBot="1" x14ac:dyDescent="0.3">
      <c r="A5" s="70"/>
      <c r="B5" s="28">
        <v>3</v>
      </c>
      <c r="C5" s="23">
        <v>0.30970835329033097</v>
      </c>
      <c r="D5" s="23">
        <v>0.24363297654796201</v>
      </c>
      <c r="E5" s="23">
        <f t="shared" si="0"/>
        <v>0.39405112784945595</v>
      </c>
      <c r="F5" s="24">
        <f t="shared" si="1"/>
        <v>0.30473068513065271</v>
      </c>
      <c r="G5" s="25">
        <f t="shared" si="2"/>
        <v>-0.18840814964560751</v>
      </c>
      <c r="H5" s="52">
        <v>-0.186890036839577</v>
      </c>
      <c r="I5" s="25">
        <f t="shared" si="3"/>
        <v>0.23950607425974685</v>
      </c>
      <c r="J5" s="52">
        <v>0.23574607559333499</v>
      </c>
      <c r="K5" s="31">
        <f t="shared" si="4"/>
        <v>0.80575750512175415</v>
      </c>
      <c r="L5" s="26">
        <f t="shared" si="5"/>
        <v>1.5698969965722449</v>
      </c>
      <c r="M5" s="93"/>
      <c r="N5" s="83"/>
      <c r="O5" s="83"/>
      <c r="P5" s="88"/>
      <c r="Q5" s="13">
        <v>-0.98926814124435303</v>
      </c>
      <c r="R5" s="5">
        <f>G5</f>
        <v>-0.18840814964560751</v>
      </c>
      <c r="S5" s="5">
        <v>0.24687545559074001</v>
      </c>
      <c r="T5" s="5">
        <f>PRODUCT(S5,R5,Q5)</f>
        <v>4.601417310213219E-2</v>
      </c>
    </row>
    <row r="6" spans="1:20" x14ac:dyDescent="0.25">
      <c r="A6" s="89">
        <v>24</v>
      </c>
      <c r="B6" s="8">
        <v>0</v>
      </c>
      <c r="C6" s="9">
        <v>-0.255332276066292</v>
      </c>
      <c r="D6" s="9">
        <v>0.38315658724893098</v>
      </c>
      <c r="E6" s="9">
        <f t="shared" si="0"/>
        <v>0.46043842319406925</v>
      </c>
      <c r="F6" s="1">
        <f t="shared" si="1"/>
        <v>0.38912989611493831</v>
      </c>
      <c r="G6" s="20">
        <f t="shared" si="2"/>
        <v>-0.32381677002027243</v>
      </c>
      <c r="H6" s="9">
        <v>-0.32381677002027298</v>
      </c>
      <c r="I6" s="20">
        <f t="shared" si="3"/>
        <v>-0.21578872886242378</v>
      </c>
      <c r="J6" s="9">
        <v>-0.21578872886242401</v>
      </c>
      <c r="K6" s="32">
        <f t="shared" si="4"/>
        <v>1.7142766024064342E-13</v>
      </c>
      <c r="L6" s="27">
        <f t="shared" si="5"/>
        <v>1.0289907452330189E-13</v>
      </c>
      <c r="M6" s="78">
        <f>-1/12*C6*D6/(D6*D6+C6*C6)^2</f>
        <v>0.18139049879196079</v>
      </c>
      <c r="N6" s="73">
        <f>-1/0.96*(1-0.04*(C6*C6-D6*D6)/(C6*C6+D6*D6)^2)</f>
        <v>-1.1173271853216982</v>
      </c>
      <c r="O6" s="73">
        <f>1/0.96*(1-0.04*(D6*D6-C6*C6)/(C6*C6+D6*D6)^2)</f>
        <v>0.9660061480116352</v>
      </c>
      <c r="P6" s="80">
        <f>1/12*C6*D6/(C6*C6+D6*D6)^2</f>
        <v>-0.18139049879196079</v>
      </c>
      <c r="Q6" s="46" t="s">
        <v>18</v>
      </c>
      <c r="R6" s="61">
        <v>2.6627499572263999E-2</v>
      </c>
      <c r="S6" s="61"/>
      <c r="T6" s="47">
        <f>1/R6*(T7+T8+T9)</f>
        <v>0.18808304853988989</v>
      </c>
    </row>
    <row r="7" spans="1:20" x14ac:dyDescent="0.25">
      <c r="A7" s="90"/>
      <c r="B7" s="12">
        <v>1</v>
      </c>
      <c r="C7" s="4">
        <v>-0.17744148364248699</v>
      </c>
      <c r="D7" s="4">
        <v>0.36711642110216602</v>
      </c>
      <c r="E7" s="4">
        <f t="shared" si="0"/>
        <v>0.40774985807491076</v>
      </c>
      <c r="F7" s="14">
        <f t="shared" si="1"/>
        <v>0.32255260246087392</v>
      </c>
      <c r="G7" s="21">
        <f t="shared" si="2"/>
        <v>-0.2904093151416155</v>
      </c>
      <c r="H7" s="48">
        <v>-0.28593827105208802</v>
      </c>
      <c r="I7" s="21">
        <f t="shared" si="3"/>
        <v>-0.14036598958886173</v>
      </c>
      <c r="J7" s="48">
        <v>-0.138355555756211</v>
      </c>
      <c r="K7" s="30">
        <f t="shared" si="4"/>
        <v>1.5395663487402982</v>
      </c>
      <c r="L7" s="58">
        <f t="shared" si="5"/>
        <v>1.432279883851767</v>
      </c>
      <c r="M7" s="79"/>
      <c r="N7" s="74"/>
      <c r="O7" s="74"/>
      <c r="P7" s="81"/>
      <c r="Q7" s="12">
        <v>0.72378501135020201</v>
      </c>
      <c r="R7" s="4">
        <f>G7</f>
        <v>-0.2904093151416155</v>
      </c>
      <c r="S7" s="4">
        <v>0.219005719240911</v>
      </c>
      <c r="T7" s="4">
        <f>PRODUCT(S7,R7,Q7)</f>
        <v>-4.6033668320465508E-2</v>
      </c>
    </row>
    <row r="8" spans="1:20" x14ac:dyDescent="0.25">
      <c r="A8" s="90"/>
      <c r="B8" s="12">
        <v>2</v>
      </c>
      <c r="C8" s="4">
        <v>-0.26553950968668799</v>
      </c>
      <c r="D8" s="4">
        <v>0.45090976790111398</v>
      </c>
      <c r="E8" s="4">
        <f t="shared" si="0"/>
        <v>0.52328849594968463</v>
      </c>
      <c r="F8" s="14">
        <f t="shared" si="1"/>
        <v>0.46546752692181631</v>
      </c>
      <c r="G8" s="21">
        <f t="shared" si="2"/>
        <v>-0.40108631501427566</v>
      </c>
      <c r="H8" s="48">
        <v>-0.40429607018823599</v>
      </c>
      <c r="I8" s="21">
        <f t="shared" si="3"/>
        <v>-0.23619861669150619</v>
      </c>
      <c r="J8" s="48">
        <v>-0.23428750338468299</v>
      </c>
      <c r="K8" s="30">
        <f t="shared" si="4"/>
        <v>0.80026544257589138</v>
      </c>
      <c r="L8" s="29">
        <f t="shared" si="5"/>
        <v>0.80911282783643934</v>
      </c>
      <c r="M8" s="76">
        <v>0.107045965641376</v>
      </c>
      <c r="N8" s="64">
        <v>-1.4426364972369801</v>
      </c>
      <c r="O8" s="64">
        <v>0.67080947092479504</v>
      </c>
      <c r="P8" s="66">
        <v>3.5326281585875897E-2</v>
      </c>
      <c r="Q8" s="12">
        <v>2.77107243544862E-2</v>
      </c>
      <c r="R8" s="4">
        <f>G8</f>
        <v>-0.40108631501427566</v>
      </c>
      <c r="S8" s="4">
        <v>0.32744133625959299</v>
      </c>
      <c r="T8" s="4">
        <f>PRODUCT(S8,R8,Q8)</f>
        <v>-3.6393114722266793E-3</v>
      </c>
    </row>
    <row r="9" spans="1:20" ht="16.5" thickBot="1" x14ac:dyDescent="0.3">
      <c r="A9" s="91"/>
      <c r="B9" s="13">
        <v>3</v>
      </c>
      <c r="C9" s="5">
        <v>-0.34109928043973198</v>
      </c>
      <c r="D9" s="5">
        <v>0.37165323940784301</v>
      </c>
      <c r="E9" s="5">
        <f t="shared" si="0"/>
        <v>0.50445500243217567</v>
      </c>
      <c r="F9" s="2">
        <f t="shared" si="1"/>
        <v>0.44287657068184744</v>
      </c>
      <c r="G9" s="22">
        <f t="shared" si="2"/>
        <v>-0.32628581609491575</v>
      </c>
      <c r="H9" s="49">
        <v>-0.33197781017418099</v>
      </c>
      <c r="I9" s="22">
        <f t="shared" si="3"/>
        <v>-0.29946155525240337</v>
      </c>
      <c r="J9" s="49">
        <v>-0.29734169037084901</v>
      </c>
      <c r="K9" s="30">
        <f t="shared" si="4"/>
        <v>1.7444810036147733</v>
      </c>
      <c r="L9" s="58">
        <f t="shared" si="5"/>
        <v>0.70789216324199367</v>
      </c>
      <c r="M9" s="84"/>
      <c r="N9" s="83"/>
      <c r="O9" s="83"/>
      <c r="P9" s="82"/>
      <c r="Q9" s="13">
        <v>-0.68918261371289802</v>
      </c>
      <c r="R9" s="5">
        <f>G9</f>
        <v>-0.32628581609491575</v>
      </c>
      <c r="S9" s="5">
        <v>0.24316732642897201</v>
      </c>
      <c r="T9" s="5">
        <f>PRODUCT(S9,R9,Q9)</f>
        <v>5.4681161087238216E-2</v>
      </c>
    </row>
    <row r="10" spans="1:20" x14ac:dyDescent="0.25">
      <c r="A10" s="68">
        <v>26</v>
      </c>
      <c r="B10" s="10">
        <v>0</v>
      </c>
      <c r="C10" s="9">
        <v>-0.252117006049625</v>
      </c>
      <c r="D10" s="9">
        <v>-0.38144217538499098</v>
      </c>
      <c r="E10" s="9">
        <f t="shared" si="0"/>
        <v>0.45723201758173154</v>
      </c>
      <c r="F10" s="1">
        <f t="shared" si="1"/>
        <v>0.38515529179076441</v>
      </c>
      <c r="G10" s="20">
        <f t="shared" si="2"/>
        <v>0.32131273994925069</v>
      </c>
      <c r="H10" s="9">
        <v>0.32131273994925003</v>
      </c>
      <c r="I10" s="20">
        <f t="shared" si="3"/>
        <v>-0.21237401427842831</v>
      </c>
      <c r="J10" s="9">
        <v>-0.212374014278428</v>
      </c>
      <c r="K10" s="8">
        <f t="shared" si="4"/>
        <v>2.0731634073404794E-13</v>
      </c>
      <c r="L10" s="11">
        <f t="shared" si="5"/>
        <v>1.4376115308139643E-13</v>
      </c>
      <c r="M10" s="78">
        <f>-1/12*C10*D10/(D10*D10+C10*C10)^2</f>
        <v>-0.18335935345765342</v>
      </c>
      <c r="N10" s="73">
        <f>-1/0.96*(1-0.04*(C10*C10-D10*D10)/(C10*C10+D10*D10)^2)</f>
        <v>-1.119777714966725</v>
      </c>
      <c r="O10" s="73">
        <f>1/0.96*(1-0.04*(D10*D10-C10*C10)/(C10*C10+D10*D10)^2)</f>
        <v>0.96355561836660841</v>
      </c>
      <c r="P10" s="75">
        <f>1/12*C10*D10/(C10*C10+D10*D10)^2</f>
        <v>0.18335935345765342</v>
      </c>
      <c r="Q10" s="46" t="s">
        <v>18</v>
      </c>
      <c r="R10" s="61">
        <v>2.6392541544123901E-2</v>
      </c>
      <c r="S10" s="61"/>
      <c r="T10" s="47">
        <f>1/R10*(T11+T12+T13)</f>
        <v>-0.1911334874233169</v>
      </c>
    </row>
    <row r="11" spans="1:20" x14ac:dyDescent="0.25">
      <c r="A11" s="69"/>
      <c r="B11" s="6">
        <v>1</v>
      </c>
      <c r="C11" s="4">
        <v>-0.262365946593558</v>
      </c>
      <c r="D11" s="4">
        <v>-0.44920391905367901</v>
      </c>
      <c r="E11" s="4">
        <f t="shared" si="0"/>
        <v>0.52021154430204442</v>
      </c>
      <c r="F11" s="14">
        <f t="shared" si="1"/>
        <v>0.46179140436379157</v>
      </c>
      <c r="G11" s="21">
        <f t="shared" si="2"/>
        <v>0.39875798777943838</v>
      </c>
      <c r="H11" s="48">
        <v>0.40186578611193902</v>
      </c>
      <c r="I11" s="21">
        <f t="shared" si="3"/>
        <v>-0.23290205736827693</v>
      </c>
      <c r="J11" s="48">
        <v>-0.23107652078715901</v>
      </c>
      <c r="K11" s="30">
        <f t="shared" si="4"/>
        <v>0.77936954938683844</v>
      </c>
      <c r="L11" s="15">
        <f t="shared" si="5"/>
        <v>0.7838215779396428</v>
      </c>
      <c r="M11" s="79"/>
      <c r="N11" s="74"/>
      <c r="O11" s="74"/>
      <c r="P11" s="66"/>
      <c r="Q11" s="12">
        <v>1.7637427872387802E-2</v>
      </c>
      <c r="R11" s="4">
        <f>G11</f>
        <v>0.39875798777943838</v>
      </c>
      <c r="S11" s="4">
        <v>0.32101840231158801</v>
      </c>
      <c r="T11" s="4">
        <f>PRODUCT(S11,R11,Q11)</f>
        <v>2.2577433692655799E-3</v>
      </c>
    </row>
    <row r="12" spans="1:20" x14ac:dyDescent="0.25">
      <c r="A12" s="69"/>
      <c r="B12" s="6">
        <v>2</v>
      </c>
      <c r="C12" s="4">
        <v>-0.17537398139614799</v>
      </c>
      <c r="D12" s="4">
        <v>-0.365441532815589</v>
      </c>
      <c r="E12" s="4">
        <f t="shared" si="0"/>
        <v>0.4053437396301362</v>
      </c>
      <c r="F12" s="14">
        <f t="shared" si="1"/>
        <v>0.31943964854261425</v>
      </c>
      <c r="G12" s="21">
        <f t="shared" si="2"/>
        <v>0.28799387628881229</v>
      </c>
      <c r="H12" s="48">
        <v>0.28308455922142101</v>
      </c>
      <c r="I12" s="21">
        <f t="shared" si="3"/>
        <v>-0.13820714989165073</v>
      </c>
      <c r="J12" s="48">
        <v>-0.136504549745007</v>
      </c>
      <c r="K12" s="30">
        <f t="shared" si="4"/>
        <v>1.7046602277292922</v>
      </c>
      <c r="L12" s="58">
        <f t="shared" si="5"/>
        <v>1.2319190056219949</v>
      </c>
      <c r="M12" s="76">
        <v>-0.104824971018492</v>
      </c>
      <c r="N12" s="64">
        <v>-1.46024818061613</v>
      </c>
      <c r="O12" s="64">
        <v>0.652876492651698</v>
      </c>
      <c r="P12" s="66">
        <v>-6.3455090952697002E-3</v>
      </c>
      <c r="Q12" s="12">
        <v>0.74031215349915203</v>
      </c>
      <c r="R12" s="4">
        <f>G12</f>
        <v>0.28799387628881229</v>
      </c>
      <c r="S12" s="4">
        <v>0.218641329599466</v>
      </c>
      <c r="T12" s="4">
        <f>PRODUCT(S12,R12,Q12)</f>
        <v>4.661550486394845E-2</v>
      </c>
    </row>
    <row r="13" spans="1:20" ht="16.5" thickBot="1" x14ac:dyDescent="0.3">
      <c r="A13" s="70"/>
      <c r="B13" s="7">
        <v>3</v>
      </c>
      <c r="C13" s="5">
        <v>-0.33585821510026498</v>
      </c>
      <c r="D13" s="5">
        <v>-0.36827250227382902</v>
      </c>
      <c r="E13" s="5">
        <f t="shared" si="0"/>
        <v>0.49842288930321332</v>
      </c>
      <c r="F13" s="2">
        <f t="shared" si="1"/>
        <v>0.43559349285858268</v>
      </c>
      <c r="G13" s="22">
        <f t="shared" si="2"/>
        <v>0.32184939542701957</v>
      </c>
      <c r="H13" s="49">
        <v>0.32781286929982201</v>
      </c>
      <c r="I13" s="22">
        <f t="shared" si="3"/>
        <v>-0.29352113669036189</v>
      </c>
      <c r="J13" s="49">
        <v>-0.291161979583967</v>
      </c>
      <c r="K13" s="33">
        <f t="shared" si="4"/>
        <v>1.8528771399089599</v>
      </c>
      <c r="L13" s="59">
        <f t="shared" si="5"/>
        <v>0.80374351673473854</v>
      </c>
      <c r="M13" s="77"/>
      <c r="N13" s="65"/>
      <c r="O13" s="65"/>
      <c r="P13" s="67"/>
      <c r="Q13" s="13">
        <v>-0.69360879939984899</v>
      </c>
      <c r="R13" s="5">
        <f>G13</f>
        <v>0.32184939542701957</v>
      </c>
      <c r="S13" s="5">
        <v>0.24152630794351401</v>
      </c>
      <c r="T13" s="5">
        <f>PRODUCT(S13,R13,Q13)</f>
        <v>-5.3917746740507207E-2</v>
      </c>
    </row>
    <row r="14" spans="1:20" x14ac:dyDescent="0.25">
      <c r="A14" s="68">
        <v>28</v>
      </c>
      <c r="B14" s="10">
        <v>0</v>
      </c>
      <c r="C14" s="9">
        <v>4.4705238141269803E-2</v>
      </c>
      <c r="D14" s="9">
        <v>-0.46107454876618398</v>
      </c>
      <c r="E14" s="9">
        <f t="shared" si="0"/>
        <v>0.46323676218237236</v>
      </c>
      <c r="F14" s="1">
        <f t="shared" si="1"/>
        <v>0.39259148904830149</v>
      </c>
      <c r="G14" s="20">
        <f t="shared" si="2"/>
        <v>0.39075902095854437</v>
      </c>
      <c r="H14" s="9">
        <v>0.39075902095854398</v>
      </c>
      <c r="I14" s="20">
        <f t="shared" si="3"/>
        <v>3.788752845835322E-2</v>
      </c>
      <c r="J14" s="9">
        <v>3.7887528458353199E-2</v>
      </c>
      <c r="K14" s="8">
        <f t="shared" si="4"/>
        <v>9.9441865133557347E-14</v>
      </c>
      <c r="L14" s="11">
        <f t="shared" si="5"/>
        <v>5.4943361466831562E-14</v>
      </c>
      <c r="M14" s="71">
        <f>-1/12*C14*D14/(D14*D14+C14*C14)^2</f>
        <v>3.7302354651390701E-2</v>
      </c>
      <c r="N14" s="73">
        <f>-1/0.96*(1-0.04*(C14*C14-D14*D14)/(C14*C14+D14*D14)^2)</f>
        <v>-1.2322201399103134</v>
      </c>
      <c r="O14" s="73">
        <f>1/0.96*(1-0.04*(D14*D14-C14*C14)/(C14*C14+D14*D14)^2)</f>
        <v>0.85111319342302016</v>
      </c>
      <c r="P14" s="75">
        <f>1/12*C14*D14/(C14*C14+D14*D14)^2</f>
        <v>-3.7302354651390701E-2</v>
      </c>
      <c r="Q14" s="46" t="s">
        <v>18</v>
      </c>
      <c r="R14" s="61">
        <v>2.55995896546895E-2</v>
      </c>
      <c r="S14" s="61"/>
      <c r="T14" s="47">
        <f>1/R14*(T15+T16+T17)</f>
        <v>5.6805923474184228E-2</v>
      </c>
    </row>
    <row r="15" spans="1:20" x14ac:dyDescent="0.25">
      <c r="A15" s="69"/>
      <c r="B15" s="6">
        <v>1</v>
      </c>
      <c r="C15" s="4">
        <v>-5.4119146290735297E-3</v>
      </c>
      <c r="D15" s="4">
        <v>-0.40837772961491298</v>
      </c>
      <c r="E15" s="4">
        <f t="shared" si="0"/>
        <v>0.40841358800287647</v>
      </c>
      <c r="F15" s="14">
        <f t="shared" si="1"/>
        <v>0.32341005587986787</v>
      </c>
      <c r="G15" s="21">
        <f t="shared" si="2"/>
        <v>0.32338166073436908</v>
      </c>
      <c r="H15" s="48">
        <v>0.31893926279184398</v>
      </c>
      <c r="I15" s="21">
        <f t="shared" si="3"/>
        <v>-4.2855273771973948E-3</v>
      </c>
      <c r="J15" s="38">
        <v>-3.63236938842088E-3</v>
      </c>
      <c r="K15" s="30">
        <f t="shared" si="4"/>
        <v>1.3737321814838963</v>
      </c>
      <c r="L15" s="15">
        <f t="shared" si="5"/>
        <v>15.241017762524722</v>
      </c>
      <c r="M15" s="72"/>
      <c r="N15" s="74"/>
      <c r="O15" s="74"/>
      <c r="P15" s="66"/>
      <c r="Q15" s="12">
        <v>-0.36645744143242598</v>
      </c>
      <c r="R15" s="4">
        <f>G15</f>
        <v>0.32338166073436908</v>
      </c>
      <c r="S15" s="4">
        <v>0.20736497985691299</v>
      </c>
      <c r="T15" s="4">
        <f>PRODUCT(S15,R15,Q15)</f>
        <v>-2.4573914674540003E-2</v>
      </c>
    </row>
    <row r="16" spans="1:20" x14ac:dyDescent="0.25">
      <c r="A16" s="69"/>
      <c r="B16" s="6">
        <v>2</v>
      </c>
      <c r="C16" s="4">
        <v>2.54441154194847E-2</v>
      </c>
      <c r="D16" s="4">
        <v>-0.52890678002862102</v>
      </c>
      <c r="E16" s="4">
        <f t="shared" si="0"/>
        <v>0.52951844629788314</v>
      </c>
      <c r="F16" s="14">
        <f t="shared" si="1"/>
        <v>0.47289386755237273</v>
      </c>
      <c r="G16" s="21">
        <f t="shared" si="2"/>
        <v>0.47234761042054846</v>
      </c>
      <c r="H16" s="48">
        <v>0.47520993550296098</v>
      </c>
      <c r="I16" s="21">
        <f t="shared" si="3"/>
        <v>2.2723223773020773E-2</v>
      </c>
      <c r="J16" s="38">
        <v>1.9838864017312899E-2</v>
      </c>
      <c r="K16" s="30">
        <f t="shared" si="4"/>
        <v>0.60597852498165217</v>
      </c>
      <c r="L16" s="58">
        <f t="shared" si="5"/>
        <v>12.693444312828831</v>
      </c>
      <c r="M16" s="72">
        <v>-0.25599602913307401</v>
      </c>
      <c r="N16" s="64">
        <v>-1.2419024142499</v>
      </c>
      <c r="O16" s="64">
        <v>0.85538374952637497</v>
      </c>
      <c r="P16" s="66">
        <v>0.347942132695155</v>
      </c>
      <c r="Q16" s="12">
        <v>-0.54393179416080495</v>
      </c>
      <c r="R16" s="4">
        <f>G16</f>
        <v>0.47234761042054846</v>
      </c>
      <c r="S16" s="4">
        <v>0.303471248855817</v>
      </c>
      <c r="T16" s="4">
        <f>PRODUCT(S16,R16,Q16)</f>
        <v>-7.7969315167936828E-2</v>
      </c>
    </row>
    <row r="17" spans="1:20" ht="16.5" thickBot="1" x14ac:dyDescent="0.3">
      <c r="A17" s="92"/>
      <c r="B17" s="28">
        <v>3</v>
      </c>
      <c r="C17" s="23">
        <v>0.12191391367985201</v>
      </c>
      <c r="D17" s="23">
        <v>-0.490911560048095</v>
      </c>
      <c r="E17" s="23">
        <f t="shared" si="0"/>
        <v>0.50582325187519084</v>
      </c>
      <c r="F17" s="24">
        <f t="shared" si="1"/>
        <v>0.44452525605816412</v>
      </c>
      <c r="G17" s="25">
        <f t="shared" si="2"/>
        <v>0.43142063185766216</v>
      </c>
      <c r="H17" s="52">
        <v>0.43608484228384597</v>
      </c>
      <c r="I17" s="25">
        <f t="shared" si="3"/>
        <v>0.10713982304032389</v>
      </c>
      <c r="J17" s="52">
        <v>0.103070837863121</v>
      </c>
      <c r="K17" s="31">
        <f t="shared" si="4"/>
        <v>1.0811282729108485</v>
      </c>
      <c r="L17" s="60">
        <f t="shared" si="5"/>
        <v>3.7978270466915527</v>
      </c>
      <c r="M17" s="94"/>
      <c r="N17" s="65"/>
      <c r="O17" s="65"/>
      <c r="P17" s="67"/>
      <c r="Q17" s="13">
        <v>0.96875826977258095</v>
      </c>
      <c r="R17" s="5">
        <f>G17</f>
        <v>0.43142063185766216</v>
      </c>
      <c r="S17" s="5">
        <v>0.24883204443148099</v>
      </c>
      <c r="T17" s="5">
        <f>PRODUCT(S17,R17,Q17)</f>
        <v>0.10399743817337163</v>
      </c>
    </row>
    <row r="18" spans="1:20" x14ac:dyDescent="0.25">
      <c r="A18" s="68">
        <v>54</v>
      </c>
      <c r="B18" s="10">
        <v>0</v>
      </c>
      <c r="C18" s="9">
        <v>-1.2132952332388E-2</v>
      </c>
      <c r="D18" s="9">
        <v>-0.34195638972249698</v>
      </c>
      <c r="E18" s="9">
        <f t="shared" ref="E18:E21" si="6">SQRT(D18*D18+C18*C18)</f>
        <v>0.34217156662169379</v>
      </c>
      <c r="F18" s="1">
        <f t="shared" ref="F18:F21" si="7">1/0.96*(E18-0.04/E18)</f>
        <v>0.23465744394136334</v>
      </c>
      <c r="G18" s="20">
        <f t="shared" ref="G18:G21" si="8">-F18*D18/E18</f>
        <v>0.23450987802389311</v>
      </c>
      <c r="H18" s="9">
        <v>0.234509878023893</v>
      </c>
      <c r="I18" s="20">
        <f t="shared" si="3"/>
        <v>-8.3206433833478682E-3</v>
      </c>
      <c r="J18" s="9">
        <v>-8.3206433833479306E-3</v>
      </c>
      <c r="K18" s="41">
        <f t="shared" si="4"/>
        <v>4.7342271207528458E-14</v>
      </c>
      <c r="L18" s="42">
        <f t="shared" si="5"/>
        <v>7.5054346470546418E-13</v>
      </c>
      <c r="M18" s="71">
        <f>-1/12*C18*D18/(D18*D18+C18*C18)^2</f>
        <v>-2.5222044975306834E-2</v>
      </c>
      <c r="N18" s="73">
        <f>-1/0.96*(1-0.04*(C18*C18-D18*D18)/(C18*C18+D18*D18)^2)</f>
        <v>-1.396649583736314</v>
      </c>
      <c r="O18" s="73">
        <f>1/0.96*(1-0.04*(D18*D18-C18*C18)/(C18*C18+D18*D18)^2)</f>
        <v>0.68668374959701939</v>
      </c>
      <c r="P18" s="75">
        <f>1/12*C18*D18/(C18*C18+D18*D18)^2</f>
        <v>2.5222044975306834E-2</v>
      </c>
      <c r="Q18" s="46" t="s">
        <v>18</v>
      </c>
      <c r="R18" s="61">
        <v>2.2071216869002101E-2</v>
      </c>
      <c r="S18" s="61"/>
      <c r="T18" s="47">
        <f>1/R18*(T19+T20+T21)</f>
        <v>-0.10804456298867827</v>
      </c>
    </row>
    <row r="19" spans="1:20" x14ac:dyDescent="0.25">
      <c r="A19" s="69"/>
      <c r="B19" s="6">
        <v>1</v>
      </c>
      <c r="C19" s="4">
        <v>-7.3192949840351698E-2</v>
      </c>
      <c r="D19" s="4">
        <v>-0.32067926601590202</v>
      </c>
      <c r="E19" s="4">
        <f t="shared" si="6"/>
        <v>0.32892613085437566</v>
      </c>
      <c r="F19" s="14">
        <f t="shared" si="7"/>
        <v>0.21595654123295027</v>
      </c>
      <c r="G19" s="21">
        <f t="shared" si="8"/>
        <v>0.21054205986624827</v>
      </c>
      <c r="H19" s="48">
        <v>0.214932097471523</v>
      </c>
      <c r="I19" s="21">
        <f t="shared" si="3"/>
        <v>-4.8054851249130857E-2</v>
      </c>
      <c r="J19" s="38">
        <v>-4.8582606574583298E-2</v>
      </c>
      <c r="K19" s="39">
        <f t="shared" si="4"/>
        <v>2.0851119287346225</v>
      </c>
      <c r="L19" s="40">
        <f t="shared" si="5"/>
        <v>1.0982352701840603</v>
      </c>
      <c r="M19" s="72"/>
      <c r="N19" s="74"/>
      <c r="O19" s="74"/>
      <c r="P19" s="66"/>
      <c r="Q19" s="12">
        <v>-0.97492791218182395</v>
      </c>
      <c r="R19" s="4">
        <f>G19</f>
        <v>0.21054205986624827</v>
      </c>
      <c r="S19" s="4">
        <v>0.25785226170875097</v>
      </c>
      <c r="T19" s="4">
        <f>PRODUCT(S19,R19,Q19)</f>
        <v>-5.2927614106024264E-2</v>
      </c>
    </row>
    <row r="20" spans="1:20" x14ac:dyDescent="0.25">
      <c r="A20" s="69"/>
      <c r="B20" s="6">
        <v>2</v>
      </c>
      <c r="C20" s="4">
        <v>-5.4119146290735297E-3</v>
      </c>
      <c r="D20" s="4">
        <v>-0.40837772961491298</v>
      </c>
      <c r="E20" s="4">
        <f t="shared" si="6"/>
        <v>0.40841358800287647</v>
      </c>
      <c r="F20" s="14">
        <f t="shared" si="7"/>
        <v>0.32341005587986787</v>
      </c>
      <c r="G20" s="21">
        <f t="shared" si="8"/>
        <v>0.32338166073436908</v>
      </c>
      <c r="H20" s="48">
        <v>0.325543325233767</v>
      </c>
      <c r="I20" s="21">
        <f t="shared" si="3"/>
        <v>-4.2855273771973948E-3</v>
      </c>
      <c r="J20" s="38">
        <v>3.8280749810283201E-3</v>
      </c>
      <c r="K20" s="39">
        <f t="shared" si="4"/>
        <v>0.66845611915313463</v>
      </c>
      <c r="L20" s="40">
        <f t="shared" si="5"/>
        <v>189.32564522623034</v>
      </c>
      <c r="M20" s="62">
        <v>-0.28508076834840401</v>
      </c>
      <c r="N20" s="64">
        <v>-1.23675617757671</v>
      </c>
      <c r="O20" s="64">
        <v>0.66058979494532</v>
      </c>
      <c r="P20" s="66">
        <v>-0.22494890238236101</v>
      </c>
      <c r="Q20" s="12">
        <v>0.36645744143242598</v>
      </c>
      <c r="R20" s="4">
        <f>G20</f>
        <v>0.32338166073436908</v>
      </c>
      <c r="S20" s="4">
        <v>0.20736497985691299</v>
      </c>
      <c r="T20" s="4">
        <f>PRODUCT(S20,R20,Q20)</f>
        <v>2.4573914674540003E-2</v>
      </c>
    </row>
    <row r="21" spans="1:20" ht="16.5" thickBot="1" x14ac:dyDescent="0.3">
      <c r="A21" s="70"/>
      <c r="B21" s="7">
        <v>3</v>
      </c>
      <c r="C21" s="5">
        <v>2.3276848420015799E-2</v>
      </c>
      <c r="D21" s="5">
        <v>-0.282684046035376</v>
      </c>
      <c r="E21" s="5">
        <f t="shared" si="6"/>
        <v>0.2836407614488774</v>
      </c>
      <c r="F21" s="2">
        <f t="shared" si="7"/>
        <v>0.14855969479912426</v>
      </c>
      <c r="G21" s="22">
        <f t="shared" si="8"/>
        <v>0.14805860550182662</v>
      </c>
      <c r="H21" s="49">
        <v>0.14653794776967199</v>
      </c>
      <c r="I21" s="22">
        <f t="shared" si="3"/>
        <v>1.2191482914864072E-2</v>
      </c>
      <c r="J21" s="49">
        <v>6.4039532453871797E-3</v>
      </c>
      <c r="K21" s="43">
        <f t="shared" si="4"/>
        <v>1.0270647403442299</v>
      </c>
      <c r="L21" s="44">
        <f t="shared" si="5"/>
        <v>47.471908953919247</v>
      </c>
      <c r="M21" s="63"/>
      <c r="N21" s="65"/>
      <c r="O21" s="65"/>
      <c r="P21" s="67"/>
      <c r="Q21" s="13">
        <v>0.79122370800502395</v>
      </c>
      <c r="R21" s="5">
        <f>G21</f>
        <v>0.14805860550182662</v>
      </c>
      <c r="S21" s="5">
        <v>0.22167804809623901</v>
      </c>
      <c r="T21" s="5">
        <f>PRODUCT(S21,R21,Q21)</f>
        <v>2.5969024450244585E-2</v>
      </c>
    </row>
    <row r="22" spans="1:20" x14ac:dyDescent="0.25">
      <c r="A22" s="68">
        <v>65</v>
      </c>
      <c r="B22" s="10">
        <v>0</v>
      </c>
      <c r="C22" s="9">
        <v>-0.24079705792397901</v>
      </c>
      <c r="D22" s="9">
        <v>1.96718384523707E-3</v>
      </c>
      <c r="E22" s="9">
        <f t="shared" ref="E22:E25" si="9">SQRT(D22*D22+C22*C22)</f>
        <v>0.24080509321259189</v>
      </c>
      <c r="F22" s="1">
        <f t="shared" ref="F22:F25" si="10">1/0.96*(E22-0.04/E22)</f>
        <v>7.7807968560963697E-2</v>
      </c>
      <c r="G22" s="20">
        <f t="shared" ref="G22:G25" si="11">-F22*D22/E22</f>
        <v>-6.3562849415611051E-4</v>
      </c>
      <c r="H22" s="9">
        <v>-6.3562849415611398E-4</v>
      </c>
      <c r="I22" s="20">
        <f t="shared" si="3"/>
        <v>-7.7805372230979872E-2</v>
      </c>
      <c r="J22" s="9">
        <v>-7.7805372230980302E-2</v>
      </c>
      <c r="K22" s="41">
        <f t="shared" si="4"/>
        <v>5.4582936162416865E-13</v>
      </c>
      <c r="L22" s="42">
        <f t="shared" si="5"/>
        <v>5.5293279847705724E-13</v>
      </c>
      <c r="M22" s="71">
        <f>-1/12*C22*D22/(D22*D22+C22*C22)^2</f>
        <v>1.1739570444985466E-2</v>
      </c>
      <c r="N22" s="73">
        <f>-1/0.96*(1-0.04*(C22*C22-D22*D22)/(C22*C22+D22*D22)^2)</f>
        <v>-0.32321186477652114</v>
      </c>
      <c r="O22" s="73">
        <f>1/0.96*(1-0.04*(D22*D22-C22*C22)/(C22*C22+D22*D22)^2)</f>
        <v>1.7601214685568123</v>
      </c>
      <c r="P22" s="75">
        <f>1/12*C22*D22/(C22*C22+D22*D22)^2</f>
        <v>-1.1739570444985466E-2</v>
      </c>
      <c r="Q22" s="46" t="s">
        <v>18</v>
      </c>
      <c r="R22" s="61">
        <v>2.2071216869002101E-2</v>
      </c>
      <c r="S22" s="61"/>
      <c r="T22" s="47">
        <f>1/R22*(T23+T24+T25)</f>
        <v>0.3895429356863287</v>
      </c>
    </row>
    <row r="23" spans="1:20" x14ac:dyDescent="0.25">
      <c r="A23" s="69"/>
      <c r="B23" s="6">
        <v>1</v>
      </c>
      <c r="C23" s="34">
        <v>-0.29855670697977099</v>
      </c>
      <c r="D23" s="34">
        <v>4.6246845220202899E-2</v>
      </c>
      <c r="E23" s="34">
        <f t="shared" si="9"/>
        <v>0.30211732485149911</v>
      </c>
      <c r="F23" s="14">
        <f t="shared" si="10"/>
        <v>0.1767900309942696</v>
      </c>
      <c r="G23" s="21">
        <f t="shared" si="11"/>
        <v>-2.7062271929905481E-2</v>
      </c>
      <c r="H23" s="48">
        <v>-3.2908757186308202E-2</v>
      </c>
      <c r="I23" s="21">
        <f t="shared" si="3"/>
        <v>-0.17470646380986207</v>
      </c>
      <c r="J23" s="38">
        <v>-0.16406997585736099</v>
      </c>
      <c r="K23" s="39">
        <f t="shared" si="4"/>
        <v>21.603822737225524</v>
      </c>
      <c r="L23" s="40">
        <f t="shared" si="5"/>
        <v>6.0882051645650987</v>
      </c>
      <c r="M23" s="72"/>
      <c r="N23" s="74"/>
      <c r="O23" s="74"/>
      <c r="P23" s="66"/>
      <c r="Q23" s="35">
        <v>-0.97492791218182395</v>
      </c>
      <c r="R23" s="34">
        <f>G23</f>
        <v>-2.7062271929905481E-2</v>
      </c>
      <c r="S23" s="34">
        <v>0.25785226170875097</v>
      </c>
      <c r="T23" s="34">
        <f>PRODUCT(S23,R23,Q23)</f>
        <v>6.8031132898018478E-3</v>
      </c>
    </row>
    <row r="24" spans="1:20" x14ac:dyDescent="0.25">
      <c r="A24" s="69"/>
      <c r="B24" s="6">
        <v>2</v>
      </c>
      <c r="C24" s="34">
        <v>-0.29855670697976999</v>
      </c>
      <c r="D24" s="34">
        <v>-4.0529902603308597E-2</v>
      </c>
      <c r="E24" s="34">
        <f t="shared" si="9"/>
        <v>0.30129517136462364</v>
      </c>
      <c r="F24" s="14">
        <f t="shared" si="10"/>
        <v>0.17555728676318713</v>
      </c>
      <c r="G24" s="21">
        <f t="shared" si="11"/>
        <v>2.3615777516733653E-2</v>
      </c>
      <c r="H24" s="34">
        <v>2.9857257041489099E-2</v>
      </c>
      <c r="I24" s="21">
        <f t="shared" si="3"/>
        <v>-0.17396165091172264</v>
      </c>
      <c r="J24" s="38">
        <v>-0.164390798683996</v>
      </c>
      <c r="K24" s="39">
        <f t="shared" si="4"/>
        <v>26.429278139721891</v>
      </c>
      <c r="L24" s="40">
        <f t="shared" si="5"/>
        <v>5.5017023450664944</v>
      </c>
      <c r="M24" s="62">
        <v>4.2494947331724502E-3</v>
      </c>
      <c r="N24" s="64">
        <v>-0.72330452341279605</v>
      </c>
      <c r="O24" s="64">
        <v>1.49634410244349</v>
      </c>
      <c r="P24" s="66">
        <v>3.69710590315382E-3</v>
      </c>
      <c r="Q24" s="35">
        <v>0.36645744143242598</v>
      </c>
      <c r="R24" s="34">
        <f>G24</f>
        <v>2.3615777516733653E-2</v>
      </c>
      <c r="S24" s="34">
        <v>0.20736497985691299</v>
      </c>
      <c r="T24" s="34">
        <f>PRODUCT(S24,R24,Q24)</f>
        <v>1.794573323518884E-3</v>
      </c>
    </row>
    <row r="25" spans="1:20" ht="16.5" thickBot="1" x14ac:dyDescent="0.3">
      <c r="A25" s="70"/>
      <c r="B25" s="7">
        <v>3</v>
      </c>
      <c r="C25" s="37">
        <v>-0.180193773580483</v>
      </c>
      <c r="D25" s="53">
        <v>-7.7715611723760899E-16</v>
      </c>
      <c r="E25" s="37">
        <f t="shared" si="9"/>
        <v>0.180193773580483</v>
      </c>
      <c r="F25" s="2">
        <f t="shared" si="10"/>
        <v>-4.3530707556735937E-2</v>
      </c>
      <c r="G25" s="22">
        <f t="shared" si="11"/>
        <v>-1.8774319996294773E-16</v>
      </c>
      <c r="H25" s="37">
        <v>1.04477781711963E-3</v>
      </c>
      <c r="I25" s="22">
        <f t="shared" si="3"/>
        <v>4.3530707556735937E-2</v>
      </c>
      <c r="J25" s="37">
        <v>1.2870721998108599E-2</v>
      </c>
      <c r="K25" s="43">
        <f t="shared" si="4"/>
        <v>556493027351196.19</v>
      </c>
      <c r="L25" s="44">
        <f t="shared" si="5"/>
        <v>70.433005295552604</v>
      </c>
      <c r="M25" s="63"/>
      <c r="N25" s="65"/>
      <c r="O25" s="65"/>
      <c r="P25" s="67"/>
      <c r="Q25" s="36">
        <v>0.79122370800502395</v>
      </c>
      <c r="R25" s="37">
        <f>G25</f>
        <v>-1.8774319996294773E-16</v>
      </c>
      <c r="S25" s="37">
        <v>0.22167804809623901</v>
      </c>
      <c r="T25" s="37">
        <f>PRODUCT(S25,R25,Q25)</f>
        <v>-3.292958037582488E-17</v>
      </c>
    </row>
    <row r="26" spans="1:20" x14ac:dyDescent="0.25">
      <c r="A26" s="68">
        <v>40</v>
      </c>
      <c r="B26" s="10">
        <v>0</v>
      </c>
      <c r="C26" s="9">
        <v>0.39537022096621299</v>
      </c>
      <c r="D26" s="9">
        <v>7.9508815015409007E-3</v>
      </c>
      <c r="E26" s="9">
        <f t="shared" ref="E26:E29" si="12">SQRT(D26*D26+C26*C26)</f>
        <v>0.39545015886142165</v>
      </c>
      <c r="F26" s="1">
        <f t="shared" ref="F26:F29" si="13">1/0.96*(E26-0.04/E26)</f>
        <v>0.30656209537306905</v>
      </c>
      <c r="G26" s="20">
        <f t="shared" ref="G26:G29" si="14">-F26*D26/E26</f>
        <v>-6.1637069515744162E-3</v>
      </c>
      <c r="H26" s="9">
        <v>-6.1637069515744197E-3</v>
      </c>
      <c r="I26" s="20">
        <f t="shared" ref="I26:I29" si="15">F26*C26/E26</f>
        <v>0.30650012567067864</v>
      </c>
      <c r="J26" s="9">
        <v>0.30650012567067902</v>
      </c>
      <c r="K26" s="41">
        <f t="shared" ref="K26:K29" si="16">ABS((G26-H26)/G26)*100</f>
        <v>5.6288317715484534E-14</v>
      </c>
      <c r="L26" s="42">
        <f t="shared" ref="L26:L29" si="17">ABS((I26-J26)/I26)*100</f>
        <v>1.2677908622990758E-13</v>
      </c>
      <c r="M26" s="71">
        <f>-1/12*C26*D26/(D26*D26+C26*C26)^2</f>
        <v>-1.0712010084713345E-2</v>
      </c>
      <c r="N26" s="73">
        <f>-1/0.96*(1-0.04*(C26*C26-D26*D26)/(C26*C26+D26*D26)^2)</f>
        <v>-0.77543851138881104</v>
      </c>
      <c r="O26" s="73">
        <f>1/0.96*(1-0.04*(D26*D26-C26*C26)/(C26*C26+D26*D26)^2)</f>
        <v>1.3078948219445226</v>
      </c>
      <c r="P26" s="75">
        <f>1/12*C26*D26/(C26*C26+D26*D26)^2</f>
        <v>1.0712010084713345E-2</v>
      </c>
      <c r="Q26" s="46" t="s">
        <v>18</v>
      </c>
      <c r="R26" s="61">
        <v>2.2071216869002101E-2</v>
      </c>
      <c r="S26" s="61"/>
      <c r="T26" s="47">
        <f>1/R26*(T27+T28+T29)</f>
        <v>-0.68947992996743568</v>
      </c>
    </row>
    <row r="27" spans="1:20" x14ac:dyDescent="0.25">
      <c r="A27" s="69"/>
      <c r="B27" s="6">
        <v>1</v>
      </c>
      <c r="C27" s="48">
        <v>0.43740138094217501</v>
      </c>
      <c r="D27" s="48">
        <v>-4.9015814875987898E-2</v>
      </c>
      <c r="E27" s="48">
        <f t="shared" si="12"/>
        <v>0.44013920315972627</v>
      </c>
      <c r="F27" s="14">
        <f t="shared" si="13"/>
        <v>0.36381131681019985</v>
      </c>
      <c r="G27" s="21">
        <f t="shared" si="14"/>
        <v>4.051560966744136E-2</v>
      </c>
      <c r="H27" s="48">
        <v>4.3588135281183202E-2</v>
      </c>
      <c r="I27" s="21">
        <f t="shared" si="15"/>
        <v>0.36154828116372939</v>
      </c>
      <c r="J27" s="38">
        <v>0.36399373191229201</v>
      </c>
      <c r="K27" s="39">
        <f t="shared" si="16"/>
        <v>7.5835601116745517</v>
      </c>
      <c r="L27" s="40">
        <f t="shared" si="17"/>
        <v>0.67638289986923728</v>
      </c>
      <c r="M27" s="72"/>
      <c r="N27" s="74"/>
      <c r="O27" s="74"/>
      <c r="P27" s="66"/>
      <c r="Q27" s="50">
        <v>-0.97492791218182395</v>
      </c>
      <c r="R27" s="48">
        <f>G27</f>
        <v>4.051560966744136E-2</v>
      </c>
      <c r="S27" s="48">
        <v>0.25785226170875097</v>
      </c>
      <c r="T27" s="48">
        <f>PRODUCT(S27,R27,Q27)</f>
        <v>-1.0185112443142803E-2</v>
      </c>
    </row>
    <row r="28" spans="1:20" x14ac:dyDescent="0.25">
      <c r="A28" s="69"/>
      <c r="B28" s="6">
        <v>2</v>
      </c>
      <c r="C28" s="48">
        <v>0.439311549274363</v>
      </c>
      <c r="D28" s="48">
        <v>6.3484214904851705E-2</v>
      </c>
      <c r="E28" s="48">
        <f t="shared" si="12"/>
        <v>0.44387485045666469</v>
      </c>
      <c r="F28" s="14">
        <f t="shared" si="13"/>
        <v>0.36849933298197923</v>
      </c>
      <c r="G28" s="21">
        <f t="shared" si="14"/>
        <v>-5.270379888217256E-2</v>
      </c>
      <c r="H28" s="48">
        <v>-5.51047832874694E-2</v>
      </c>
      <c r="I28" s="21">
        <f t="shared" si="15"/>
        <v>0.36471093758146478</v>
      </c>
      <c r="J28" s="38">
        <v>0.36686242109897899</v>
      </c>
      <c r="K28" s="39">
        <f t="shared" si="16"/>
        <v>4.5556192460900382</v>
      </c>
      <c r="L28" s="40">
        <f t="shared" si="17"/>
        <v>0.58991472309042969</v>
      </c>
      <c r="M28" s="62">
        <v>4.2494947331724502E-3</v>
      </c>
      <c r="N28" s="64">
        <v>-0.72330452341279605</v>
      </c>
      <c r="O28" s="64">
        <v>1.49634410244349</v>
      </c>
      <c r="P28" s="66">
        <v>3.69710590315382E-3</v>
      </c>
      <c r="Q28" s="50">
        <v>0.36645744143242598</v>
      </c>
      <c r="R28" s="48">
        <f>G28</f>
        <v>-5.270379888217256E-2</v>
      </c>
      <c r="S28" s="48">
        <v>0.20736497985691299</v>
      </c>
      <c r="T28" s="48">
        <f>PRODUCT(S28,R28,Q28)</f>
        <v>-4.0049848646750352E-3</v>
      </c>
    </row>
    <row r="29" spans="1:20" ht="16.5" thickBot="1" x14ac:dyDescent="0.3">
      <c r="A29" s="70"/>
      <c r="B29" s="7">
        <v>3</v>
      </c>
      <c r="C29" s="49">
        <v>0.32583384566137102</v>
      </c>
      <c r="D29" s="53">
        <v>9.0199352315710607E-3</v>
      </c>
      <c r="E29" s="49">
        <f t="shared" si="12"/>
        <v>0.32595866948136215</v>
      </c>
      <c r="F29" s="2">
        <f t="shared" si="13"/>
        <v>0.21171221363314055</v>
      </c>
      <c r="G29" s="22">
        <f t="shared" si="14"/>
        <v>-5.8585048765289966E-3</v>
      </c>
      <c r="H29" s="49">
        <v>-6.74027903468815E-3</v>
      </c>
      <c r="I29" s="22">
        <f t="shared" si="15"/>
        <v>0.21163113977403286</v>
      </c>
      <c r="J29" s="49">
        <v>0.21117556748083199</v>
      </c>
      <c r="K29" s="43">
        <f t="shared" si="16"/>
        <v>15.051180749064773</v>
      </c>
      <c r="L29" s="44">
        <f t="shared" si="17"/>
        <v>0.21526713587012794</v>
      </c>
      <c r="M29" s="63"/>
      <c r="N29" s="65"/>
      <c r="O29" s="65"/>
      <c r="P29" s="67"/>
      <c r="Q29" s="51">
        <v>0.79122370800502395</v>
      </c>
      <c r="R29" s="49">
        <f>G29</f>
        <v>-5.8585048765289966E-3</v>
      </c>
      <c r="S29" s="49">
        <v>0.22167804809623901</v>
      </c>
      <c r="T29" s="49">
        <f>PRODUCT(S29,R29,Q29)</f>
        <v>-1.0275637533178148E-3</v>
      </c>
    </row>
    <row r="30" spans="1:20" x14ac:dyDescent="0.25">
      <c r="A30" s="68">
        <v>41</v>
      </c>
      <c r="B30" s="10">
        <v>0</v>
      </c>
      <c r="C30" s="9">
        <v>0.243601890128918</v>
      </c>
      <c r="D30" s="9">
        <v>-0.19564603142567499</v>
      </c>
      <c r="E30" s="9">
        <f t="shared" ref="E30:E33" si="18">SQRT(D30*D30+C30*C30)</f>
        <v>0.31244079517085738</v>
      </c>
      <c r="F30" s="1">
        <f t="shared" ref="F30:F33" si="19">1/0.96*(E30-0.04/E30)</f>
        <v>0.19210056278918622</v>
      </c>
      <c r="G30" s="20">
        <f t="shared" ref="G30:G33" si="20">-F30*D30/E30</f>
        <v>0.12029067050540065</v>
      </c>
      <c r="H30" s="9">
        <v>0.1202906705054</v>
      </c>
      <c r="I30" s="20">
        <f t="shared" ref="I30:I33" si="21">F30*C30/E30</f>
        <v>0.14977576844497648</v>
      </c>
      <c r="J30" s="9">
        <v>0.149775768444976</v>
      </c>
      <c r="K30" s="41">
        <f t="shared" ref="K30:K33" si="22">ABS((G30-H30)/G30)*100</f>
        <v>5.4223326233599748E-13</v>
      </c>
      <c r="L30" s="42">
        <f t="shared" ref="L30:L33" si="23">ABS((I30-J30)/I30)*100</f>
        <v>3.1503412759256476E-13</v>
      </c>
      <c r="M30" s="71">
        <f>-1/12*C30*D30/(D30*D30+C30*C30)^2</f>
        <v>0.4167729392960593</v>
      </c>
      <c r="N30" s="73">
        <f>-1/0.96*(1-0.04*(C30*C30-D30*D30)/(C30*C30+D30*D30)^2)</f>
        <v>-0.94956463556768067</v>
      </c>
      <c r="O30" s="73">
        <f>1/0.96*(1-0.04*(D30*D30-C30*C30)/(C30*C30+D30*D30)^2)</f>
        <v>1.1337686977656527</v>
      </c>
      <c r="P30" s="75">
        <f>1/12*C30*D30/(C30*C30+D30*D30)^2</f>
        <v>-0.4167729392960593</v>
      </c>
      <c r="Q30" s="46" t="s">
        <v>18</v>
      </c>
      <c r="R30" s="61">
        <v>2.2071216869002101E-2</v>
      </c>
      <c r="S30" s="61"/>
      <c r="T30" s="47">
        <f>1/R30*(T31+T32+T33)</f>
        <v>-0.93406452254290984</v>
      </c>
    </row>
    <row r="31" spans="1:20" x14ac:dyDescent="0.25">
      <c r="A31" s="69"/>
      <c r="B31" s="6">
        <v>1</v>
      </c>
      <c r="C31" s="48">
        <v>0.208185326479425</v>
      </c>
      <c r="D31" s="48">
        <v>-0.26105614228856</v>
      </c>
      <c r="E31" s="48">
        <f t="shared" si="18"/>
        <v>0.33390333868940225</v>
      </c>
      <c r="F31" s="14">
        <f t="shared" si="19"/>
        <v>0.22302936491459432</v>
      </c>
      <c r="G31" s="21">
        <f t="shared" si="20"/>
        <v>0.17437137900508048</v>
      </c>
      <c r="H31" s="48">
        <v>5</v>
      </c>
      <c r="I31" s="21">
        <f t="shared" si="21"/>
        <v>0.1390565345392796</v>
      </c>
      <c r="J31" s="38">
        <v>0.144052933281102</v>
      </c>
      <c r="K31" s="39">
        <f t="shared" si="22"/>
        <v>2767.4430566121291</v>
      </c>
      <c r="L31" s="40">
        <f t="shared" si="23"/>
        <v>3.593070083600459</v>
      </c>
      <c r="M31" s="72"/>
      <c r="N31" s="74"/>
      <c r="O31" s="74"/>
      <c r="P31" s="66"/>
      <c r="Q31" s="50">
        <v>-0.97492791218182395</v>
      </c>
      <c r="R31" s="48">
        <f>G31</f>
        <v>0.17437137900508048</v>
      </c>
      <c r="S31" s="48">
        <v>0.25785226170875097</v>
      </c>
      <c r="T31" s="48">
        <f>PRODUCT(S31,R31,Q31)</f>
        <v>-4.3834761875984188E-2</v>
      </c>
    </row>
    <row r="32" spans="1:20" x14ac:dyDescent="0.25">
      <c r="A32" s="69"/>
      <c r="B32" s="6">
        <v>2</v>
      </c>
      <c r="C32" s="48">
        <v>0.30779818495814298</v>
      </c>
      <c r="D32" s="48">
        <v>-0.23461304131639099</v>
      </c>
      <c r="E32" s="48">
        <f t="shared" si="18"/>
        <v>0.38701808978296326</v>
      </c>
      <c r="F32" s="14">
        <f t="shared" si="19"/>
        <v>0.29548307063851564</v>
      </c>
      <c r="G32" s="21">
        <f t="shared" si="20"/>
        <v>0.17912387996872345</v>
      </c>
      <c r="H32" s="48">
        <v>0.16907534403736699</v>
      </c>
      <c r="I32" s="21">
        <f t="shared" si="21"/>
        <v>0.23499974608266361</v>
      </c>
      <c r="J32" s="38">
        <v>0.240578823941101</v>
      </c>
      <c r="K32" s="39">
        <f t="shared" si="22"/>
        <v>5.6098248503276178</v>
      </c>
      <c r="L32" s="40">
        <f t="shared" si="23"/>
        <v>2.3740782496313395</v>
      </c>
      <c r="M32" s="62">
        <v>4.2494947331724502E-3</v>
      </c>
      <c r="N32" s="64">
        <v>-0.72330452341279605</v>
      </c>
      <c r="O32" s="64">
        <v>1.49634410244349</v>
      </c>
      <c r="P32" s="66">
        <v>3.69710590315382E-3</v>
      </c>
      <c r="Q32" s="50">
        <v>0.36645744143242598</v>
      </c>
      <c r="R32" s="48">
        <f>G32</f>
        <v>0.17912387996872345</v>
      </c>
      <c r="S32" s="48">
        <v>0.20736497985691299</v>
      </c>
      <c r="T32" s="48">
        <f>PRODUCT(S32,R32,Q32)</f>
        <v>1.3611702446353765E-2</v>
      </c>
    </row>
    <row r="33" spans="1:20" ht="16.5" thickBot="1" x14ac:dyDescent="0.3">
      <c r="A33" s="70"/>
      <c r="B33" s="7">
        <v>3</v>
      </c>
      <c r="C33" s="49">
        <v>0.224310818850464</v>
      </c>
      <c r="D33" s="53">
        <v>-0.129923195521437</v>
      </c>
      <c r="E33" s="49">
        <f t="shared" si="18"/>
        <v>0.25922071712705991</v>
      </c>
      <c r="F33" s="2">
        <f t="shared" si="19"/>
        <v>0.10928339888490782</v>
      </c>
      <c r="G33" s="22">
        <f t="shared" si="20"/>
        <v>5.4773586609636382E-2</v>
      </c>
      <c r="H33" s="49">
        <v>5.7055193492655101E-2</v>
      </c>
      <c r="I33" s="22">
        <f t="shared" si="21"/>
        <v>9.4565931929815689E-2</v>
      </c>
      <c r="J33" s="49">
        <v>9.49118754788673E-2</v>
      </c>
      <c r="K33" s="43">
        <f t="shared" si="22"/>
        <v>4.165523976509717</v>
      </c>
      <c r="L33" s="44">
        <f t="shared" si="23"/>
        <v>0.36582259804552147</v>
      </c>
      <c r="M33" s="63"/>
      <c r="N33" s="65"/>
      <c r="O33" s="65"/>
      <c r="P33" s="67"/>
      <c r="Q33" s="51">
        <v>0.79122370800502395</v>
      </c>
      <c r="R33" s="49">
        <f>G33</f>
        <v>5.4773586609636382E-2</v>
      </c>
      <c r="S33" s="49">
        <v>0.22167804809623901</v>
      </c>
      <c r="T33" s="49">
        <f>PRODUCT(S33,R33,Q33)</f>
        <v>9.6071187829449602E-3</v>
      </c>
    </row>
    <row r="34" spans="1:20" x14ac:dyDescent="0.25">
      <c r="A34" s="68">
        <v>364</v>
      </c>
      <c r="B34" s="10">
        <v>0</v>
      </c>
      <c r="C34" s="9">
        <v>0.16266592302028701</v>
      </c>
      <c r="D34" s="9">
        <v>0.170574160934653</v>
      </c>
      <c r="E34" s="9">
        <f t="shared" ref="E34:E37" si="24">SQRT(D34*D34+C34*C34)</f>
        <v>0.23570266627809461</v>
      </c>
      <c r="F34" s="1">
        <f t="shared" ref="F34:F37" si="25">1/0.96*(E34-0.04/E34)</f>
        <v>6.8747219821121544E-2</v>
      </c>
      <c r="G34" s="20">
        <f t="shared" ref="G34:G37" si="26">-F34*D34/E34</f>
        <v>-4.9751237534760857E-2</v>
      </c>
      <c r="H34" s="9">
        <v>-4.9821272710786499E-2</v>
      </c>
      <c r="I34" s="20">
        <f t="shared" ref="I34:I37" si="27">F34*C34/E34</f>
        <v>4.7444647715979615E-2</v>
      </c>
      <c r="J34" s="9">
        <v>4.74030964458153E-2</v>
      </c>
      <c r="K34" s="41">
        <f t="shared" ref="K34:K37" si="28">ABS((G34-H34)/G34)*100</f>
        <v>0.1407707214854875</v>
      </c>
      <c r="L34" s="42">
        <f t="shared" ref="L34:L37" si="29">ABS((I34-J34)/I34)*100</f>
        <v>8.757841435151098E-2</v>
      </c>
      <c r="M34" s="71">
        <f>-1/12*C34*D34/(D34*D34+C34*C34)^2</f>
        <v>-0.74915312973798254</v>
      </c>
      <c r="N34" s="73">
        <f>-1/0.96*(1-0.04*(C34*C34-D34*D34)/(C34*C34+D34*D34)^2)</f>
        <v>-1.077243536808574</v>
      </c>
      <c r="O34" s="73">
        <f>1/0.96*(1-0.04*(D34*D34-C34*C34)/(C34*C34+D34*D34)^2)</f>
        <v>1.0060897965247595</v>
      </c>
      <c r="P34" s="75">
        <f>1/12*C34*D34/(C34*C34+D34*D34)^2</f>
        <v>0.74915312973798254</v>
      </c>
      <c r="Q34" s="46" t="s">
        <v>18</v>
      </c>
      <c r="R34" s="61">
        <v>2.2071216869002101E-2</v>
      </c>
      <c r="S34" s="61"/>
      <c r="T34" s="47">
        <f>1/R34*(T35+T36+T37)</f>
        <v>-2.4115655385880033E-2</v>
      </c>
    </row>
    <row r="35" spans="1:20" x14ac:dyDescent="0.25">
      <c r="A35" s="69"/>
      <c r="B35" s="6">
        <v>1</v>
      </c>
      <c r="C35" s="54">
        <v>0.16929317254114401</v>
      </c>
      <c r="D35" s="54">
        <v>0.156382989326319</v>
      </c>
      <c r="E35" s="54">
        <f t="shared" si="24"/>
        <v>0.23046869119184313</v>
      </c>
      <c r="F35" s="14">
        <f t="shared" si="25"/>
        <v>5.928054674085266E-2</v>
      </c>
      <c r="G35" s="21">
        <f t="shared" si="26"/>
        <v>-4.0224418597996629E-2</v>
      </c>
      <c r="H35" s="54">
        <v>-4.0422691818457701E-2</v>
      </c>
      <c r="I35" s="21">
        <f t="shared" si="27"/>
        <v>4.3545141753673973E-2</v>
      </c>
      <c r="J35" s="38">
        <v>4.4621315593747102E-2</v>
      </c>
      <c r="K35" s="39">
        <f t="shared" si="28"/>
        <v>0.49291755449001512</v>
      </c>
      <c r="L35" s="40">
        <f t="shared" si="29"/>
        <v>2.4713981783796362</v>
      </c>
      <c r="M35" s="72"/>
      <c r="N35" s="74"/>
      <c r="O35" s="74"/>
      <c r="P35" s="66"/>
      <c r="Q35" s="56">
        <v>-0.97492791218182395</v>
      </c>
      <c r="R35" s="54">
        <f>G35</f>
        <v>-4.0224418597996629E-2</v>
      </c>
      <c r="S35" s="54">
        <v>0.25785226170875097</v>
      </c>
      <c r="T35" s="54">
        <f>PRODUCT(S35,R35,Q35)</f>
        <v>1.0111910686854858E-2</v>
      </c>
    </row>
    <row r="36" spans="1:20" x14ac:dyDescent="0.25">
      <c r="A36" s="69"/>
      <c r="B36" s="6">
        <v>2</v>
      </c>
      <c r="C36" s="54">
        <v>0.17067558899268601</v>
      </c>
      <c r="D36" s="54">
        <v>0.183800741121391</v>
      </c>
      <c r="E36" s="54">
        <f t="shared" si="24"/>
        <v>0.25082437902798216</v>
      </c>
      <c r="F36" s="14">
        <f t="shared" si="25"/>
        <v>9.5156507860395728E-2</v>
      </c>
      <c r="G36" s="21">
        <f t="shared" si="26"/>
        <v>-6.9729412806850896E-2</v>
      </c>
      <c r="H36" s="54">
        <v>-6.9679068746406198E-2</v>
      </c>
      <c r="I36" s="21">
        <f t="shared" si="27"/>
        <v>6.4750057743583014E-2</v>
      </c>
      <c r="J36" s="38">
        <v>6.3485586911665004E-2</v>
      </c>
      <c r="K36" s="39">
        <f t="shared" si="28"/>
        <v>7.2199174520730144E-2</v>
      </c>
      <c r="L36" s="40">
        <f t="shared" si="29"/>
        <v>1.9528489641282589</v>
      </c>
      <c r="M36" s="62">
        <v>-0.81932865874933403</v>
      </c>
      <c r="N36" s="64">
        <v>-1.02900896566263</v>
      </c>
      <c r="O36" s="64">
        <v>0.97651165749386404</v>
      </c>
      <c r="P36" s="66">
        <v>0.64829219454167797</v>
      </c>
      <c r="Q36" s="56">
        <v>0.36645744143242598</v>
      </c>
      <c r="R36" s="54">
        <f>G36</f>
        <v>-6.9729412806850896E-2</v>
      </c>
      <c r="S36" s="54">
        <v>0.20736497985691299</v>
      </c>
      <c r="T36" s="54">
        <f>PRODUCT(S36,R36,Q36)</f>
        <v>-5.2987687574183361E-3</v>
      </c>
    </row>
    <row r="37" spans="1:20" ht="16.5" thickBot="1" x14ac:dyDescent="0.3">
      <c r="A37" s="70"/>
      <c r="B37" s="7">
        <v>3</v>
      </c>
      <c r="C37" s="55">
        <v>0.14717614193582401</v>
      </c>
      <c r="D37" s="53">
        <v>0.16432717298080901</v>
      </c>
      <c r="E37" s="54">
        <f t="shared" si="24"/>
        <v>0.22059972016069862</v>
      </c>
      <c r="F37" s="14">
        <f t="shared" si="25"/>
        <v>4.0912320215221017E-2</v>
      </c>
      <c r="G37" s="22">
        <f t="shared" si="26"/>
        <v>-3.0476040115351988E-2</v>
      </c>
      <c r="H37" s="55">
        <v>-3.1284129024110902E-2</v>
      </c>
      <c r="I37" s="22">
        <f t="shared" si="27"/>
        <v>2.7295217974587397E-2</v>
      </c>
      <c r="J37" s="55">
        <v>2.86753663857734E-2</v>
      </c>
      <c r="K37" s="43">
        <f t="shared" si="28"/>
        <v>2.6515548138809786</v>
      </c>
      <c r="L37" s="44">
        <f t="shared" si="29"/>
        <v>5.0563743893562583</v>
      </c>
      <c r="M37" s="63"/>
      <c r="N37" s="65"/>
      <c r="O37" s="65"/>
      <c r="P37" s="67"/>
      <c r="Q37" s="57">
        <v>0.79122370800502395</v>
      </c>
      <c r="R37" s="55">
        <f>G37</f>
        <v>-3.0476040115351988E-2</v>
      </c>
      <c r="S37" s="55">
        <v>0.22167804809623901</v>
      </c>
      <c r="T37" s="55">
        <f>PRODUCT(S37,R37,Q37)</f>
        <v>-5.3454037893963984E-3</v>
      </c>
    </row>
    <row r="38" spans="1:20" x14ac:dyDescent="0.25">
      <c r="A38" s="68">
        <v>1477</v>
      </c>
      <c r="B38" s="10">
        <v>0</v>
      </c>
      <c r="C38" s="9">
        <v>0.132780953914101</v>
      </c>
      <c r="D38" s="9">
        <v>0.16647370137800099</v>
      </c>
      <c r="E38" s="9">
        <f t="shared" ref="E38:E41" si="30">SQRT(D38*D38+C38*C38)</f>
        <v>0.21294195212036179</v>
      </c>
      <c r="F38" s="1">
        <f t="shared" ref="F38:F41" si="31">1/0.96*(E38-0.04/E38)</f>
        <v>2.6143054674129057E-2</v>
      </c>
      <c r="G38" s="20">
        <f t="shared" ref="G38:G41" si="32">-F38*D38/E38</f>
        <v>-2.0438110168492053E-2</v>
      </c>
      <c r="H38" s="9">
        <v>-2.22358796421399E-2</v>
      </c>
      <c r="I38" s="20">
        <f t="shared" ref="I38:I41" si="33">F38*C38/E38</f>
        <v>1.6301624472275244E-2</v>
      </c>
      <c r="J38" s="9">
        <v>1.7483603040998299E-2</v>
      </c>
      <c r="K38" s="41">
        <f t="shared" ref="K38:K41" si="34">ABS((G38-H38)/G38)*100</f>
        <v>8.7961629467059925</v>
      </c>
      <c r="L38" s="42">
        <f t="shared" ref="L38:L41" si="35">ABS((I38-J38)/I38)*100</f>
        <v>7.2506796530203976</v>
      </c>
      <c r="M38" s="71">
        <f>-1/12*C38*D38/(D38*D38+C38*C38)^2</f>
        <v>-0.89589115662280894</v>
      </c>
      <c r="N38" s="73">
        <f>-1/0.96*(1-0.04*(C38*C38-D38*D38)/(C38*C38+D38*D38)^2)</f>
        <v>-1.2459915106056709</v>
      </c>
      <c r="O38" s="73">
        <f>1/0.96*(1-0.04*(D38*D38-C38*C38)/(C38*C38+D38*D38)^2)</f>
        <v>0.83734182272766244</v>
      </c>
      <c r="P38" s="75">
        <f>1/12*C38*D38/(C38*C38+D38*D38)^2</f>
        <v>0.89589115662280894</v>
      </c>
      <c r="Q38" s="46" t="s">
        <v>18</v>
      </c>
      <c r="R38" s="61">
        <v>2.2071216869002101E-2</v>
      </c>
      <c r="S38" s="61"/>
      <c r="T38" s="47">
        <f>1/R38*(T39+T40+T41)</f>
        <v>0.2500691168865119</v>
      </c>
    </row>
    <row r="39" spans="1:20" x14ac:dyDescent="0.25">
      <c r="A39" s="69"/>
      <c r="B39" s="6">
        <v>1</v>
      </c>
      <c r="C39" s="54">
        <v>0.14717614193582401</v>
      </c>
      <c r="D39" s="54">
        <v>0.16432717298080901</v>
      </c>
      <c r="E39" s="54">
        <f t="shared" si="30"/>
        <v>0.22059972016069862</v>
      </c>
      <c r="F39" s="14">
        <f t="shared" si="31"/>
        <v>4.0912320215221017E-2</v>
      </c>
      <c r="G39" s="21">
        <f t="shared" si="32"/>
        <v>-3.0476040115351988E-2</v>
      </c>
      <c r="H39" s="54">
        <v>-3.05721185498335E-2</v>
      </c>
      <c r="I39" s="21">
        <f t="shared" si="33"/>
        <v>2.7295217974587397E-2</v>
      </c>
      <c r="J39" s="38">
        <v>2.8489952245997499E-2</v>
      </c>
      <c r="K39" s="39">
        <f t="shared" si="34"/>
        <v>0.31525891854012295</v>
      </c>
      <c r="L39" s="40">
        <f t="shared" si="35"/>
        <v>4.3770827275401603</v>
      </c>
      <c r="M39" s="72"/>
      <c r="N39" s="74"/>
      <c r="O39" s="74"/>
      <c r="P39" s="66"/>
      <c r="Q39" s="56">
        <v>-0.97492791218182395</v>
      </c>
      <c r="R39" s="54">
        <f>G39</f>
        <v>-3.0476040115351988E-2</v>
      </c>
      <c r="S39" s="54">
        <v>0.25785226170875097</v>
      </c>
      <c r="T39" s="54">
        <f>PRODUCT(S39,R39,Q39)</f>
        <v>7.6612914860326549E-3</v>
      </c>
    </row>
    <row r="40" spans="1:20" x14ac:dyDescent="0.25">
      <c r="A40" s="69"/>
      <c r="B40" s="6">
        <v>2</v>
      </c>
      <c r="C40" s="54">
        <v>0.12786195869158301</v>
      </c>
      <c r="D40" s="54">
        <v>0.18030525493814201</v>
      </c>
      <c r="E40" s="54">
        <f t="shared" si="30"/>
        <v>0.22103996344271429</v>
      </c>
      <c r="F40" s="14">
        <f t="shared" si="31"/>
        <v>4.1747095660808725E-2</v>
      </c>
      <c r="G40" s="21">
        <f t="shared" si="32"/>
        <v>-3.4053664363728996E-2</v>
      </c>
      <c r="H40" s="54">
        <v>-3.5913816134640703E-2</v>
      </c>
      <c r="I40" s="21">
        <f t="shared" si="33"/>
        <v>2.4148870356917495E-2</v>
      </c>
      <c r="J40" s="38">
        <v>2.5007122904801098E-2</v>
      </c>
      <c r="K40" s="39">
        <f t="shared" si="34"/>
        <v>5.4624129463523428</v>
      </c>
      <c r="L40" s="40">
        <f t="shared" si="35"/>
        <v>3.5540070206130996</v>
      </c>
      <c r="M40" s="62">
        <v>-0.75102409503844803</v>
      </c>
      <c r="N40" s="64">
        <v>-1.2240644664056901</v>
      </c>
      <c r="O40" s="64">
        <v>0.88608863953621098</v>
      </c>
      <c r="P40" s="66">
        <v>0.83453592960603096</v>
      </c>
      <c r="Q40" s="56">
        <v>0.36645744143242598</v>
      </c>
      <c r="R40" s="54">
        <f>G40</f>
        <v>-3.4053664363728996E-2</v>
      </c>
      <c r="S40" s="54">
        <v>0.20736497985691299</v>
      </c>
      <c r="T40" s="54">
        <f>PRODUCT(S40,R40,Q40)</f>
        <v>-2.5877529372857261E-3</v>
      </c>
    </row>
    <row r="41" spans="1:20" ht="16.5" thickBot="1" x14ac:dyDescent="0.3">
      <c r="A41" s="70"/>
      <c r="B41" s="7">
        <v>3</v>
      </c>
      <c r="C41" s="55">
        <v>0.12647954224004099</v>
      </c>
      <c r="D41" s="53">
        <v>0.15288750314307001</v>
      </c>
      <c r="E41" s="54">
        <f t="shared" si="30"/>
        <v>0.19842294026289539</v>
      </c>
      <c r="F41" s="14">
        <f t="shared" si="31"/>
        <v>-3.2985978114210999E-3</v>
      </c>
      <c r="G41" s="22">
        <f t="shared" si="32"/>
        <v>2.5416132962911889E-3</v>
      </c>
      <c r="H41" s="55">
        <v>0</v>
      </c>
      <c r="I41" s="22">
        <f t="shared" si="33"/>
        <v>-2.1026053775323383E-3</v>
      </c>
      <c r="J41" s="55">
        <v>0</v>
      </c>
      <c r="K41" s="43">
        <f t="shared" si="34"/>
        <v>100</v>
      </c>
      <c r="L41" s="44">
        <f t="shared" si="35"/>
        <v>100</v>
      </c>
      <c r="M41" s="63"/>
      <c r="N41" s="65"/>
      <c r="O41" s="65"/>
      <c r="P41" s="67"/>
      <c r="Q41" s="57">
        <v>0.79122370800502395</v>
      </c>
      <c r="R41" s="55">
        <f>G41</f>
        <v>2.5416132962911889E-3</v>
      </c>
      <c r="S41" s="55">
        <v>0.22167804809623901</v>
      </c>
      <c r="T41" s="55">
        <f>PRODUCT(S41,R41,Q41)</f>
        <v>4.4579116229511107E-4</v>
      </c>
    </row>
    <row r="42" spans="1:20" x14ac:dyDescent="0.25">
      <c r="A42" s="68">
        <v>2852</v>
      </c>
      <c r="B42" s="10">
        <v>0</v>
      </c>
      <c r="C42" s="9">
        <v>0.17715768943628299</v>
      </c>
      <c r="D42" s="9">
        <v>0.19617714751179399</v>
      </c>
      <c r="E42" s="9">
        <f t="shared" ref="E42:E45" si="36">SQRT(D42*D42+C42*C42)</f>
        <v>0.2643299455836714</v>
      </c>
      <c r="F42" s="1">
        <f t="shared" ref="F42:F45" si="37">1/0.96*(E42-0.04/E42)</f>
        <v>0.11771241709197607</v>
      </c>
      <c r="G42" s="20">
        <f t="shared" ref="G42:G45" si="38">-F42*D42/E42</f>
        <v>-8.736235374630559E-2</v>
      </c>
      <c r="H42" s="9">
        <v>-8.7475485322046798E-2</v>
      </c>
      <c r="I42" s="20">
        <f t="shared" ref="I42:I45" si="39">F42*C42/E42</f>
        <v>7.8892536310735395E-2</v>
      </c>
      <c r="J42" s="9">
        <v>7.8693889002107206E-2</v>
      </c>
      <c r="K42" s="41">
        <f t="shared" ref="K42:K45" si="40">ABS((G42-H42)/G42)*100</f>
        <v>0.12949694106197462</v>
      </c>
      <c r="L42" s="42">
        <f t="shared" ref="L42:L45" si="41">ABS((I42-J42)/I42)*100</f>
        <v>0.25179480584294195</v>
      </c>
      <c r="M42" s="71">
        <f>-1/12*C42*D42/(D42*D42+C42*C42)^2</f>
        <v>-0.59325541444884999</v>
      </c>
      <c r="N42" s="73">
        <f>-1/0.96*(1-0.04*(C42*C42-D42*D42)/(C42*C42+D42*D42)^2)</f>
        <v>-1.1022704793938467</v>
      </c>
      <c r="O42" s="73">
        <f>1/0.96*(1-0.04*(D42*D42-C42*C42)/(C42*C42+D42*D42)^2)</f>
        <v>0.98106285393948667</v>
      </c>
      <c r="P42" s="75">
        <f>1/12*C42*D42/(C42*C42+D42*D42)^2</f>
        <v>0.59325541444884999</v>
      </c>
      <c r="Q42" s="46" t="s">
        <v>18</v>
      </c>
      <c r="R42" s="61">
        <v>2.2071216869002101E-2</v>
      </c>
      <c r="S42" s="61"/>
      <c r="T42" s="47">
        <f>1/R42*(T43+T44+T45)</f>
        <v>-0.29773700889616811</v>
      </c>
    </row>
    <row r="43" spans="1:20" x14ac:dyDescent="0.25">
      <c r="A43" s="69"/>
      <c r="B43" s="6">
        <v>1</v>
      </c>
      <c r="C43" s="54">
        <v>0.17067558899268601</v>
      </c>
      <c r="D43" s="54">
        <v>0.183800741121391</v>
      </c>
      <c r="E43" s="54">
        <f t="shared" si="36"/>
        <v>0.25082437902798216</v>
      </c>
      <c r="F43" s="14">
        <f t="shared" si="37"/>
        <v>9.5156507860395728E-2</v>
      </c>
      <c r="G43" s="21">
        <f t="shared" si="38"/>
        <v>-6.9729412806850896E-2</v>
      </c>
      <c r="H43" s="54">
        <v>-6.9755873844883798E-2</v>
      </c>
      <c r="I43" s="21">
        <f t="shared" si="39"/>
        <v>6.4750057743583014E-2</v>
      </c>
      <c r="J43" s="38">
        <v>6.4201132118491905E-2</v>
      </c>
      <c r="K43" s="39">
        <f t="shared" si="40"/>
        <v>3.7948172754872077E-2</v>
      </c>
      <c r="L43" s="40">
        <f t="shared" si="41"/>
        <v>0.84776082712530121</v>
      </c>
      <c r="M43" s="72"/>
      <c r="N43" s="74"/>
      <c r="O43" s="74"/>
      <c r="P43" s="66"/>
      <c r="Q43" s="56">
        <v>-0.97492791218182395</v>
      </c>
      <c r="R43" s="54">
        <f>G43</f>
        <v>-6.9729412806850896E-2</v>
      </c>
      <c r="S43" s="54">
        <v>0.25785226170875097</v>
      </c>
      <c r="T43" s="54">
        <f>PRODUCT(S43,R43,Q43)</f>
        <v>1.7529093499062454E-2</v>
      </c>
    </row>
    <row r="44" spans="1:20" x14ac:dyDescent="0.25">
      <c r="A44" s="69"/>
      <c r="B44" s="6">
        <v>2</v>
      </c>
      <c r="C44" s="54">
        <v>0.19079091432554299</v>
      </c>
      <c r="D44" s="54">
        <v>0.19916708732833099</v>
      </c>
      <c r="E44" s="54">
        <f t="shared" si="36"/>
        <v>0.27580555045906474</v>
      </c>
      <c r="F44" s="14">
        <f t="shared" si="37"/>
        <v>0.13622483003270303</v>
      </c>
      <c r="G44" s="21">
        <f t="shared" si="38"/>
        <v>-9.8371851379536634E-2</v>
      </c>
      <c r="H44" s="54">
        <v>-9.8239181907517403E-2</v>
      </c>
      <c r="I44" s="21">
        <f t="shared" si="39"/>
        <v>9.4234723820899396E-2</v>
      </c>
      <c r="J44" s="38">
        <v>9.4359132507671403E-2</v>
      </c>
      <c r="K44" s="39">
        <f t="shared" si="40"/>
        <v>0.13486527920204333</v>
      </c>
      <c r="L44" s="40">
        <f t="shared" si="41"/>
        <v>0.13202000465184724</v>
      </c>
      <c r="M44" s="62">
        <v>-0.75102409503844803</v>
      </c>
      <c r="N44" s="64">
        <v>-1.2240644664056901</v>
      </c>
      <c r="O44" s="64">
        <v>0.88608863953621098</v>
      </c>
      <c r="P44" s="66">
        <v>0.83453592960603096</v>
      </c>
      <c r="Q44" s="56">
        <v>0.36645744143242598</v>
      </c>
      <c r="R44" s="54">
        <f>G44</f>
        <v>-9.8371851379536634E-2</v>
      </c>
      <c r="S44" s="54">
        <v>0.20736497985691299</v>
      </c>
      <c r="T44" s="54">
        <f>PRODUCT(S44,R44,Q44)</f>
        <v>-7.4753202661140992E-3</v>
      </c>
    </row>
    <row r="45" spans="1:20" ht="16.5" thickBot="1" x14ac:dyDescent="0.3">
      <c r="A45" s="70"/>
      <c r="B45" s="7">
        <v>3</v>
      </c>
      <c r="C45" s="55">
        <v>0.16867388372022299</v>
      </c>
      <c r="D45" s="53">
        <v>0.20711127098282101</v>
      </c>
      <c r="E45" s="54">
        <f t="shared" si="36"/>
        <v>0.26710664090842601</v>
      </c>
      <c r="F45" s="14">
        <f t="shared" si="37"/>
        <v>0.12224345704668613</v>
      </c>
      <c r="G45" s="22">
        <f t="shared" si="38"/>
        <v>-9.4786103678167227E-2</v>
      </c>
      <c r="H45" s="55">
        <v>-9.5495789160229799E-2</v>
      </c>
      <c r="I45" s="22">
        <f t="shared" si="39"/>
        <v>7.7194930793652028E-2</v>
      </c>
      <c r="J45" s="55">
        <v>7.7173257560877798E-2</v>
      </c>
      <c r="K45" s="43">
        <f t="shared" si="40"/>
        <v>0.74872312978726119</v>
      </c>
      <c r="L45" s="44">
        <f t="shared" si="41"/>
        <v>2.8075979279215228E-2</v>
      </c>
      <c r="M45" s="63"/>
      <c r="N45" s="65"/>
      <c r="O45" s="65"/>
      <c r="P45" s="67"/>
      <c r="Q45" s="57">
        <v>0.79122370800502395</v>
      </c>
      <c r="R45" s="55">
        <f>G45</f>
        <v>-9.4786103678167227E-2</v>
      </c>
      <c r="S45" s="55">
        <v>0.22167804809623901</v>
      </c>
      <c r="T45" s="55">
        <f>PRODUCT(S45,R45,Q45)</f>
        <v>-1.6625191326223688E-2</v>
      </c>
    </row>
    <row r="46" spans="1:20" x14ac:dyDescent="0.25">
      <c r="A46" s="68">
        <v>237</v>
      </c>
      <c r="B46" s="10">
        <v>0</v>
      </c>
      <c r="C46" s="9">
        <v>0.18440870361653799</v>
      </c>
      <c r="D46" s="9">
        <v>0.148979292368354</v>
      </c>
      <c r="E46" s="9">
        <f t="shared" ref="E46:E49" si="42">SQRT(D46*D46+C46*C46)</f>
        <v>0.23706834357228646</v>
      </c>
      <c r="F46" s="1">
        <f t="shared" ref="F46:F49" si="43">1/0.96*(E46-0.04/E46)</f>
        <v>7.1188154366406159E-2</v>
      </c>
      <c r="G46" s="20">
        <f t="shared" ref="G46:G49" si="44">-F46*D46/E46</f>
        <v>-4.4736301366540367E-2</v>
      </c>
      <c r="H46" s="9">
        <v>-4.4646686648069402E-2</v>
      </c>
      <c r="I46" s="20">
        <f t="shared" ref="I46:I49" si="45">F46*C46/E46</f>
        <v>5.5375235097806591E-2</v>
      </c>
      <c r="J46" s="9">
        <v>5.53780975932169E-2</v>
      </c>
      <c r="K46" s="41">
        <f t="shared" ref="K46:K49" si="46">ABS((G46-H46)/G46)*100</f>
        <v>0.2003176743126793</v>
      </c>
      <c r="L46" s="42">
        <f t="shared" ref="L46:L49" si="47">ABS((I46-J46)/I46)*100</f>
        <v>5.1692699909145672E-3</v>
      </c>
      <c r="M46" s="71">
        <f>-1/12*C46*D46/(D46*D46+C46*C46)^2</f>
        <v>-0.72482274799905011</v>
      </c>
      <c r="N46" s="73">
        <f>-1/0.96*(1-0.04*(C46*C46-D46*D46)/(C46*C46+D46*D46)^2)</f>
        <v>-0.88585197977901009</v>
      </c>
      <c r="O46" s="73">
        <f>1/0.96*(1-0.04*(D46*D46-C46*C46)/(C46*C46+D46*D46)^2)</f>
        <v>1.1974813535543234</v>
      </c>
      <c r="P46" s="75">
        <f>1/12*C46*D46/(C46*C46+D46*D46)^2</f>
        <v>0.72482274799905011</v>
      </c>
      <c r="Q46" s="46" t="s">
        <v>18</v>
      </c>
      <c r="R46" s="61">
        <v>2.2071216869002101E-2</v>
      </c>
      <c r="S46" s="61"/>
      <c r="T46" s="47">
        <f>1/R46*(T47+T48+T49)</f>
        <v>0.33108809472551159</v>
      </c>
    </row>
    <row r="47" spans="1:20" x14ac:dyDescent="0.25">
      <c r="A47" s="69"/>
      <c r="B47" s="6">
        <v>1</v>
      </c>
      <c r="C47" s="54">
        <v>0.198988077875493</v>
      </c>
      <c r="D47" s="54">
        <v>0.15382021341055599</v>
      </c>
      <c r="E47" s="54">
        <f t="shared" si="42"/>
        <v>0.25150927058510636</v>
      </c>
      <c r="F47" s="14">
        <f t="shared" si="43"/>
        <v>9.6322299307247408E-2</v>
      </c>
      <c r="G47" s="21">
        <f t="shared" si="44"/>
        <v>-5.890962429006235E-2</v>
      </c>
      <c r="H47" s="54">
        <v>-5.7907826553650399E-2</v>
      </c>
      <c r="I47" s="21">
        <f t="shared" si="45"/>
        <v>7.6207883515018657E-2</v>
      </c>
      <c r="J47" s="38">
        <v>7.5901343852150402E-2</v>
      </c>
      <c r="K47" s="39">
        <f t="shared" si="46"/>
        <v>1.7005671797858459</v>
      </c>
      <c r="L47" s="40">
        <f t="shared" si="47"/>
        <v>0.40224140696394439</v>
      </c>
      <c r="M47" s="72"/>
      <c r="N47" s="74"/>
      <c r="O47" s="74"/>
      <c r="P47" s="66"/>
      <c r="Q47" s="56">
        <v>-0.97492791218182395</v>
      </c>
      <c r="R47" s="54">
        <f>G47</f>
        <v>-5.890962429006235E-2</v>
      </c>
      <c r="S47" s="54">
        <v>0.25785226170875097</v>
      </c>
      <c r="T47" s="54">
        <f>PRODUCT(S47,R47,Q47)</f>
        <v>1.4809135350608999E-2</v>
      </c>
    </row>
    <row r="48" spans="1:20" x14ac:dyDescent="0.25">
      <c r="A48" s="69"/>
      <c r="B48" s="6">
        <v>2</v>
      </c>
      <c r="C48" s="54">
        <v>0.16929317254114401</v>
      </c>
      <c r="D48" s="54">
        <v>0.156382989326319</v>
      </c>
      <c r="E48" s="54">
        <f t="shared" si="42"/>
        <v>0.23046869119184313</v>
      </c>
      <c r="F48" s="14">
        <f t="shared" si="43"/>
        <v>5.928054674085266E-2</v>
      </c>
      <c r="G48" s="21">
        <f t="shared" si="44"/>
        <v>-4.0224418597996629E-2</v>
      </c>
      <c r="H48" s="54">
        <v>-4.1328236357924902E-2</v>
      </c>
      <c r="I48" s="21">
        <f t="shared" si="45"/>
        <v>4.3545141753673973E-2</v>
      </c>
      <c r="J48" s="38">
        <v>4.36731455082656E-2</v>
      </c>
      <c r="K48" s="39">
        <f t="shared" si="46"/>
        <v>2.7441484511183178</v>
      </c>
      <c r="L48" s="40">
        <f t="shared" si="47"/>
        <v>0.29395645400747134</v>
      </c>
      <c r="M48" s="62">
        <v>-0.75102409503844803</v>
      </c>
      <c r="N48" s="64">
        <v>-1.2240644664056901</v>
      </c>
      <c r="O48" s="64">
        <v>0.88608863953621098</v>
      </c>
      <c r="P48" s="66">
        <v>0.83453592960603096</v>
      </c>
      <c r="Q48" s="56">
        <v>0.36645744143242598</v>
      </c>
      <c r="R48" s="54">
        <f>G48</f>
        <v>-4.0224418597996629E-2</v>
      </c>
      <c r="S48" s="54">
        <v>0.20736497985691299</v>
      </c>
      <c r="T48" s="54">
        <f>PRODUCT(S48,R48,Q48)</f>
        <v>-3.0566712664392417E-3</v>
      </c>
    </row>
    <row r="49" spans="1:20" ht="16.5" thickBot="1" x14ac:dyDescent="0.3">
      <c r="A49" s="70"/>
      <c r="B49" s="7">
        <v>3</v>
      </c>
      <c r="C49" s="55">
        <v>0.17548863081863</v>
      </c>
      <c r="D49" s="53">
        <v>0.134346645269975</v>
      </c>
      <c r="E49" s="54">
        <f t="shared" si="42"/>
        <v>0.22100968449797379</v>
      </c>
      <c r="F49" s="14">
        <f t="shared" si="43"/>
        <v>4.168972967362114E-2</v>
      </c>
      <c r="G49" s="22">
        <f t="shared" si="44"/>
        <v>-2.5342216729486704E-2</v>
      </c>
      <c r="H49" s="55">
        <v>-2.6734015754154801E-2</v>
      </c>
      <c r="I49" s="22">
        <f t="shared" si="45"/>
        <v>3.310295472454583E-2</v>
      </c>
      <c r="J49" s="55">
        <v>3.38277113344271E-2</v>
      </c>
      <c r="K49" s="43">
        <f t="shared" si="46"/>
        <v>5.4920176854484932</v>
      </c>
      <c r="L49" s="44">
        <f t="shared" si="47"/>
        <v>2.1894015682650338</v>
      </c>
      <c r="M49" s="63"/>
      <c r="N49" s="65"/>
      <c r="O49" s="65"/>
      <c r="P49" s="67"/>
      <c r="Q49" s="57">
        <v>0.79122370800502395</v>
      </c>
      <c r="R49" s="55">
        <f>G49</f>
        <v>-2.5342216729486704E-2</v>
      </c>
      <c r="S49" s="55">
        <v>0.22167804809623901</v>
      </c>
      <c r="T49" s="55">
        <f>PRODUCT(S49,R49,Q49)</f>
        <v>-4.4449469427382815E-3</v>
      </c>
    </row>
    <row r="50" spans="1:20" x14ac:dyDescent="0.25">
      <c r="A50" s="68">
        <v>265</v>
      </c>
      <c r="B50" s="10">
        <v>0</v>
      </c>
      <c r="C50" s="9">
        <v>0.17611626891648099</v>
      </c>
      <c r="D50" s="9">
        <v>0.119777285151598</v>
      </c>
      <c r="E50" s="9">
        <f t="shared" ref="E50:E53" si="48">SQRT(D50*D50+C50*C50)</f>
        <v>0.21298717852337842</v>
      </c>
      <c r="F50" s="1">
        <f t="shared" ref="F50:F53" si="49">1/0.96*(E50-0.04/E50)</f>
        <v>2.6231715040579813E-2</v>
      </c>
      <c r="G50" s="20">
        <f t="shared" ref="G50:G53" si="50">-F50*D50/E50</f>
        <v>-1.4751890861290105E-2</v>
      </c>
      <c r="H50" s="9">
        <v>-1.5655313257074099E-2</v>
      </c>
      <c r="I50" s="20">
        <f t="shared" ref="I50:I53" si="51">F50*C50/E50</f>
        <v>2.169065674401692E-2</v>
      </c>
      <c r="J50" s="9">
        <v>2.3750757772751999E-2</v>
      </c>
      <c r="K50" s="41">
        <f t="shared" ref="K50:K53" si="52">ABS((G50-H50)/G50)*100</f>
        <v>6.1241125241417755</v>
      </c>
      <c r="L50" s="42">
        <f t="shared" ref="L50:L53" si="53">ABS((I50-J50)/I50)*100</f>
        <v>9.4976424782681139</v>
      </c>
      <c r="M50" s="71">
        <f>-1/12*C50*D50/(D50*D50+C50*C50)^2</f>
        <v>-0.85423793511527568</v>
      </c>
      <c r="N50" s="73">
        <f>-1/0.96*(1-0.04*(C50*C50-D50*D50)/(C50*C50+D50*D50)^2)</f>
        <v>-0.70413118701963817</v>
      </c>
      <c r="O50" s="73">
        <f>1/0.96*(1-0.04*(D50*D50-C50*C50)/(C50*C50+D50*D50)^2)</f>
        <v>1.3792021463136952</v>
      </c>
      <c r="P50" s="75">
        <f>1/12*C50*D50/(C50*C50+D50*D50)^2</f>
        <v>0.85423793511527568</v>
      </c>
      <c r="Q50" s="46" t="s">
        <v>18</v>
      </c>
      <c r="R50" s="61">
        <v>2.2071216869002101E-2</v>
      </c>
      <c r="S50" s="61"/>
      <c r="T50" s="47">
        <f>1/R50*(T51+T52+T53)</f>
        <v>0.18112807147188245</v>
      </c>
    </row>
    <row r="51" spans="1:20" x14ac:dyDescent="0.25">
      <c r="A51" s="69"/>
      <c r="B51" s="6">
        <v>1</v>
      </c>
      <c r="C51" s="54">
        <v>0.190222436080876</v>
      </c>
      <c r="D51" s="54">
        <v>0.114067302087277</v>
      </c>
      <c r="E51" s="54">
        <f t="shared" si="48"/>
        <v>0.22180154326337106</v>
      </c>
      <c r="F51" s="14">
        <f t="shared" si="49"/>
        <v>4.3187653150768342E-2</v>
      </c>
      <c r="G51" s="21">
        <f t="shared" si="50"/>
        <v>-2.2210391352145184E-2</v>
      </c>
      <c r="H51" s="54">
        <v>-2.3030983868594701E-2</v>
      </c>
      <c r="I51" s="21">
        <f t="shared" si="51"/>
        <v>3.7038789135926474E-2</v>
      </c>
      <c r="J51" s="38">
        <v>3.9279212352311701E-2</v>
      </c>
      <c r="K51" s="39">
        <f t="shared" si="52"/>
        <v>3.6946333067213621</v>
      </c>
      <c r="L51" s="40">
        <f t="shared" si="53"/>
        <v>6.0488565329801416</v>
      </c>
      <c r="M51" s="72"/>
      <c r="N51" s="74"/>
      <c r="O51" s="74"/>
      <c r="P51" s="66"/>
      <c r="Q51" s="56">
        <v>-0.97492791218182395</v>
      </c>
      <c r="R51" s="54">
        <f>G51</f>
        <v>-2.2210391352145184E-2</v>
      </c>
      <c r="S51" s="54">
        <v>0.25785226170875097</v>
      </c>
      <c r="T51" s="54">
        <f>PRODUCT(S51,R51,Q51)</f>
        <v>5.5834118055884405E-3</v>
      </c>
    </row>
    <row r="52" spans="1:20" x14ac:dyDescent="0.25">
      <c r="A52" s="69"/>
      <c r="B52" s="6">
        <v>2</v>
      </c>
      <c r="C52" s="54">
        <v>0.17548863081863</v>
      </c>
      <c r="D52" s="54">
        <v>0.134346645269975</v>
      </c>
      <c r="E52" s="54">
        <f t="shared" si="48"/>
        <v>0.22100968449797379</v>
      </c>
      <c r="F52" s="14">
        <f t="shared" si="49"/>
        <v>4.168972967362114E-2</v>
      </c>
      <c r="G52" s="21">
        <f t="shared" si="50"/>
        <v>-2.5342216729486704E-2</v>
      </c>
      <c r="H52" s="54">
        <v>-2.63582618704498E-2</v>
      </c>
      <c r="I52" s="21">
        <f t="shared" si="51"/>
        <v>3.310295472454583E-2</v>
      </c>
      <c r="J52" s="38">
        <v>3.2982648593747901E-2</v>
      </c>
      <c r="K52" s="39">
        <f t="shared" si="52"/>
        <v>4.0092986016526551</v>
      </c>
      <c r="L52" s="40">
        <f t="shared" si="53"/>
        <v>0.36343018863123316</v>
      </c>
      <c r="M52" s="62">
        <v>-0.75102409503844803</v>
      </c>
      <c r="N52" s="64">
        <v>-1.2240644664056901</v>
      </c>
      <c r="O52" s="64">
        <v>0.88608863953621098</v>
      </c>
      <c r="P52" s="66">
        <v>0.83453592960603096</v>
      </c>
      <c r="Q52" s="56">
        <v>0.36645744143242598</v>
      </c>
      <c r="R52" s="54">
        <f>G52</f>
        <v>-2.5342216729486704E-2</v>
      </c>
      <c r="S52" s="54">
        <v>0.20736497985691299</v>
      </c>
      <c r="T52" s="54">
        <f>PRODUCT(S52,R52,Q52)</f>
        <v>-1.9257661988619987E-3</v>
      </c>
    </row>
    <row r="53" spans="1:20" ht="16.5" thickBot="1" x14ac:dyDescent="0.3">
      <c r="A53" s="70"/>
      <c r="B53" s="7">
        <v>3</v>
      </c>
      <c r="C53" s="55">
        <v>0.16052753074652701</v>
      </c>
      <c r="D53" s="53">
        <v>0.11663007800304</v>
      </c>
      <c r="E53" s="54">
        <f t="shared" si="48"/>
        <v>0.19842294026289492</v>
      </c>
      <c r="F53" s="14">
        <f t="shared" si="49"/>
        <v>-3.2985978114220831E-3</v>
      </c>
      <c r="G53" s="22">
        <f t="shared" si="50"/>
        <v>1.9388671467981287E-3</v>
      </c>
      <c r="H53" s="55">
        <v>0</v>
      </c>
      <c r="I53" s="22">
        <f t="shared" si="51"/>
        <v>-2.6686216870484736E-3</v>
      </c>
      <c r="J53" s="55">
        <v>0</v>
      </c>
      <c r="K53" s="43">
        <f t="shared" si="52"/>
        <v>100</v>
      </c>
      <c r="L53" s="44">
        <f t="shared" si="53"/>
        <v>100</v>
      </c>
      <c r="M53" s="63"/>
      <c r="N53" s="65"/>
      <c r="O53" s="65"/>
      <c r="P53" s="67"/>
      <c r="Q53" s="57">
        <v>0.79122370800502395</v>
      </c>
      <c r="R53" s="55">
        <f>G53</f>
        <v>1.9388671467981287E-3</v>
      </c>
      <c r="S53" s="55">
        <v>0.22167804809623901</v>
      </c>
      <c r="T53" s="55">
        <f>PRODUCT(S53,R53,Q53)</f>
        <v>3.4007133979358856E-4</v>
      </c>
    </row>
    <row r="54" spans="1:20" x14ac:dyDescent="0.25">
      <c r="A54" s="68">
        <v>1419</v>
      </c>
      <c r="B54" s="10">
        <v>0</v>
      </c>
      <c r="C54" s="9">
        <v>9.1362656029267006E-2</v>
      </c>
      <c r="D54" s="9">
        <v>0.19207488331744399</v>
      </c>
      <c r="E54" s="9">
        <f t="shared" ref="E54:E57" si="54">SQRT(D54*D54+C54*C54)</f>
        <v>0.21269672239630746</v>
      </c>
      <c r="F54" s="1">
        <f t="shared" ref="F54:F57" si="55">1/0.96*(E54-0.04/E54)</f>
        <v>2.5662006658557383E-2</v>
      </c>
      <c r="G54" s="20">
        <f t="shared" ref="G54:G57" si="56">-F54*D54/E54</f>
        <v>-2.3173967511590818E-2</v>
      </c>
      <c r="H54" s="9">
        <v>-2.47660064342646E-2</v>
      </c>
      <c r="I54" s="20">
        <f t="shared" ref="I54:I57" si="57">F54*C54/E54</f>
        <v>1.1022967636511357E-2</v>
      </c>
      <c r="J54" s="9">
        <v>1.18796956014718E-2</v>
      </c>
      <c r="K54" s="41">
        <f t="shared" ref="K54:K57" si="58">ABS((G54-H54)/G54)*100</f>
        <v>6.8699454328547693</v>
      </c>
      <c r="L54" s="42">
        <f t="shared" ref="L54:L57" si="59">ABS((I54-J54)/I54)*100</f>
        <v>7.772207931761538</v>
      </c>
      <c r="M54" s="71">
        <f>-1/12*C54*D54/(D54*D54+C54*C54)^2</f>
        <v>-0.71452077108437129</v>
      </c>
      <c r="N54" s="73">
        <f>-1/0.96*(1-0.04*(C54*C54-D54*D54)/(C54*C54+D54*D54)^2)</f>
        <v>-1.6228125124004411</v>
      </c>
      <c r="O54" s="73">
        <f>1/0.96*(1-0.04*(D54*D54-C54*C54)/(C54*C54+D54*D54)^2)</f>
        <v>0.46052082093289243</v>
      </c>
      <c r="P54" s="75">
        <f>1/12*C54*D54/(C54*C54+D54*D54)^2</f>
        <v>0.71452077108437129</v>
      </c>
      <c r="Q54" s="46" t="s">
        <v>18</v>
      </c>
      <c r="R54" s="61">
        <v>2.2071216869002101E-2</v>
      </c>
      <c r="S54" s="61"/>
      <c r="T54" s="47">
        <f>1/R54*(T55+T56+T57)</f>
        <v>0.2943818876084543</v>
      </c>
    </row>
    <row r="55" spans="1:20" x14ac:dyDescent="0.25">
      <c r="A55" s="69"/>
      <c r="B55" s="6">
        <v>1</v>
      </c>
      <c r="C55" s="54">
        <v>0.105607718609916</v>
      </c>
      <c r="D55" s="54">
        <v>0.192951450932385</v>
      </c>
      <c r="E55" s="54">
        <f t="shared" si="54"/>
        <v>0.21996193454073767</v>
      </c>
      <c r="F55" s="14">
        <f t="shared" si="55"/>
        <v>3.9700300230390353E-2</v>
      </c>
      <c r="G55" s="21">
        <f t="shared" si="56"/>
        <v>-3.4825255323831572E-2</v>
      </c>
      <c r="H55" s="54">
        <v>-3.5485857118764397E-2</v>
      </c>
      <c r="I55" s="21">
        <f t="shared" si="57"/>
        <v>1.9060834976807103E-2</v>
      </c>
      <c r="J55" s="38">
        <v>2.0167930096840099E-2</v>
      </c>
      <c r="K55" s="39">
        <f t="shared" si="58"/>
        <v>1.896904383873282</v>
      </c>
      <c r="L55" s="40">
        <f t="shared" si="59"/>
        <v>5.8082194267989351</v>
      </c>
      <c r="M55" s="72"/>
      <c r="N55" s="74"/>
      <c r="O55" s="74"/>
      <c r="P55" s="66"/>
      <c r="Q55" s="56">
        <v>-0.97492791218182395</v>
      </c>
      <c r="R55" s="54">
        <f>G55</f>
        <v>-3.4825255323831572E-2</v>
      </c>
      <c r="S55" s="54">
        <v>0.25785226170875097</v>
      </c>
      <c r="T55" s="54">
        <f>PRODUCT(S55,R55,Q55)</f>
        <v>8.7546292465005386E-3</v>
      </c>
    </row>
    <row r="56" spans="1:20" x14ac:dyDescent="0.25">
      <c r="A56" s="69"/>
      <c r="B56" s="6">
        <v>2</v>
      </c>
      <c r="C56" s="54">
        <v>8.2926738549511395E-2</v>
      </c>
      <c r="D56" s="54">
        <v>0.20362431001169901</v>
      </c>
      <c r="E56" s="54">
        <f t="shared" si="54"/>
        <v>0.21986292000744354</v>
      </c>
      <c r="F56" s="14">
        <f t="shared" si="55"/>
        <v>3.9511852401777063E-2</v>
      </c>
      <c r="G56" s="21">
        <f t="shared" si="56"/>
        <v>-3.6593590598740164E-2</v>
      </c>
      <c r="H56" s="54">
        <v>-3.8356842277377297E-2</v>
      </c>
      <c r="I56" s="21">
        <f t="shared" si="57"/>
        <v>1.4902872451699087E-2</v>
      </c>
      <c r="J56" s="38">
        <v>1.49908296678752E-2</v>
      </c>
      <c r="K56" s="39">
        <f t="shared" si="58"/>
        <v>4.8184713491816726</v>
      </c>
      <c r="L56" s="40">
        <f t="shared" si="59"/>
        <v>0.59020310655671626</v>
      </c>
      <c r="M56" s="62">
        <v>-0.75102409503844803</v>
      </c>
      <c r="N56" s="64">
        <v>-1.2240644664056901</v>
      </c>
      <c r="O56" s="64">
        <v>0.88608863953621098</v>
      </c>
      <c r="P56" s="66">
        <v>0.83453592960603096</v>
      </c>
      <c r="Q56" s="56">
        <v>0.36645744143242598</v>
      </c>
      <c r="R56" s="54">
        <f>G56</f>
        <v>-3.6593590598740164E-2</v>
      </c>
      <c r="S56" s="54">
        <v>0.20736497985691299</v>
      </c>
      <c r="T56" s="54">
        <f>PRODUCT(S56,R56,Q56)</f>
        <v>-2.7807630493528403E-3</v>
      </c>
    </row>
    <row r="57" spans="1:20" ht="16.5" thickBot="1" x14ac:dyDescent="0.3">
      <c r="A57" s="70"/>
      <c r="B57" s="7">
        <v>3</v>
      </c>
      <c r="C57" s="55">
        <v>8.4484378935394594E-2</v>
      </c>
      <c r="D57" s="53">
        <v>0.17953844417971601</v>
      </c>
      <c r="E57" s="54">
        <f t="shared" si="54"/>
        <v>0.19842294026289486</v>
      </c>
      <c r="F57" s="14">
        <f t="shared" si="55"/>
        <v>-3.2985978114221984E-3</v>
      </c>
      <c r="G57" s="22">
        <f t="shared" si="56"/>
        <v>2.9846605349800074E-3</v>
      </c>
      <c r="H57" s="55">
        <v>0</v>
      </c>
      <c r="I57" s="22">
        <f t="shared" si="57"/>
        <v>-1.404474639305451E-3</v>
      </c>
      <c r="J57" s="55">
        <v>0</v>
      </c>
      <c r="K57" s="43">
        <f t="shared" si="58"/>
        <v>100</v>
      </c>
      <c r="L57" s="44">
        <f t="shared" si="59"/>
        <v>100</v>
      </c>
      <c r="M57" s="63"/>
      <c r="N57" s="65"/>
      <c r="O57" s="65"/>
      <c r="P57" s="67"/>
      <c r="Q57" s="57">
        <v>0.79122370800502395</v>
      </c>
      <c r="R57" s="55">
        <f>G57</f>
        <v>2.9846605349800074E-3</v>
      </c>
      <c r="S57" s="55">
        <v>0.22167804809623901</v>
      </c>
      <c r="T57" s="55">
        <f>PRODUCT(S57,R57,Q57)</f>
        <v>5.2350028656469861E-4</v>
      </c>
    </row>
  </sheetData>
  <mergeCells count="140">
    <mergeCell ref="R54:S54"/>
    <mergeCell ref="M56:M57"/>
    <mergeCell ref="N56:N57"/>
    <mergeCell ref="O56:O57"/>
    <mergeCell ref="P56:P57"/>
    <mergeCell ref="A54:A57"/>
    <mergeCell ref="M54:M55"/>
    <mergeCell ref="N54:N55"/>
    <mergeCell ref="O54:O55"/>
    <mergeCell ref="P54:P55"/>
    <mergeCell ref="R50:S50"/>
    <mergeCell ref="M52:M53"/>
    <mergeCell ref="N52:N53"/>
    <mergeCell ref="O52:O53"/>
    <mergeCell ref="P52:P53"/>
    <mergeCell ref="A50:A53"/>
    <mergeCell ref="M50:M51"/>
    <mergeCell ref="N50:N51"/>
    <mergeCell ref="O50:O51"/>
    <mergeCell ref="P50:P51"/>
    <mergeCell ref="R46:S46"/>
    <mergeCell ref="M48:M49"/>
    <mergeCell ref="N48:N49"/>
    <mergeCell ref="O48:O49"/>
    <mergeCell ref="P48:P49"/>
    <mergeCell ref="A46:A49"/>
    <mergeCell ref="M46:M47"/>
    <mergeCell ref="N46:N47"/>
    <mergeCell ref="O46:O47"/>
    <mergeCell ref="P46:P47"/>
    <mergeCell ref="R42:S42"/>
    <mergeCell ref="M44:M45"/>
    <mergeCell ref="N44:N45"/>
    <mergeCell ref="O44:O45"/>
    <mergeCell ref="P44:P45"/>
    <mergeCell ref="A42:A45"/>
    <mergeCell ref="M42:M43"/>
    <mergeCell ref="N42:N43"/>
    <mergeCell ref="O42:O43"/>
    <mergeCell ref="P42:P43"/>
    <mergeCell ref="R38:S38"/>
    <mergeCell ref="M40:M41"/>
    <mergeCell ref="N40:N41"/>
    <mergeCell ref="O40:O41"/>
    <mergeCell ref="P40:P41"/>
    <mergeCell ref="A38:A41"/>
    <mergeCell ref="M38:M39"/>
    <mergeCell ref="N38:N39"/>
    <mergeCell ref="O38:O39"/>
    <mergeCell ref="P38:P39"/>
    <mergeCell ref="R34:S34"/>
    <mergeCell ref="M36:M37"/>
    <mergeCell ref="N36:N37"/>
    <mergeCell ref="O36:O37"/>
    <mergeCell ref="P36:P37"/>
    <mergeCell ref="A34:A37"/>
    <mergeCell ref="M34:M35"/>
    <mergeCell ref="N34:N35"/>
    <mergeCell ref="O34:O35"/>
    <mergeCell ref="P34:P35"/>
    <mergeCell ref="R22:S22"/>
    <mergeCell ref="M24:M25"/>
    <mergeCell ref="N24:N25"/>
    <mergeCell ref="O24:O25"/>
    <mergeCell ref="P24:P25"/>
    <mergeCell ref="A22:A25"/>
    <mergeCell ref="M22:M23"/>
    <mergeCell ref="N22:N23"/>
    <mergeCell ref="O22:O23"/>
    <mergeCell ref="P22:P23"/>
    <mergeCell ref="A2:A5"/>
    <mergeCell ref="A6:A9"/>
    <mergeCell ref="A10:A13"/>
    <mergeCell ref="A14:A17"/>
    <mergeCell ref="M2:M3"/>
    <mergeCell ref="M4:M5"/>
    <mergeCell ref="M14:M15"/>
    <mergeCell ref="M16:M17"/>
    <mergeCell ref="P2:P3"/>
    <mergeCell ref="O2:O3"/>
    <mergeCell ref="N2:N3"/>
    <mergeCell ref="P4:P5"/>
    <mergeCell ref="O4:O5"/>
    <mergeCell ref="N4:N5"/>
    <mergeCell ref="P6:P7"/>
    <mergeCell ref="O6:O7"/>
    <mergeCell ref="N6:N7"/>
    <mergeCell ref="M6:M7"/>
    <mergeCell ref="P8:P9"/>
    <mergeCell ref="O8:O9"/>
    <mergeCell ref="N8:N9"/>
    <mergeCell ref="M8:M9"/>
    <mergeCell ref="P12:P13"/>
    <mergeCell ref="O12:O13"/>
    <mergeCell ref="N12:N13"/>
    <mergeCell ref="M12:M13"/>
    <mergeCell ref="P10:P11"/>
    <mergeCell ref="O10:O11"/>
    <mergeCell ref="N10:N11"/>
    <mergeCell ref="M10:M11"/>
    <mergeCell ref="P14:P15"/>
    <mergeCell ref="O14:O15"/>
    <mergeCell ref="N14:N15"/>
    <mergeCell ref="O16:O17"/>
    <mergeCell ref="N16:N17"/>
    <mergeCell ref="P16:P17"/>
    <mergeCell ref="A18:A21"/>
    <mergeCell ref="M18:M19"/>
    <mergeCell ref="N18:N19"/>
    <mergeCell ref="O18:O19"/>
    <mergeCell ref="P18:P19"/>
    <mergeCell ref="M20:M21"/>
    <mergeCell ref="N20:N21"/>
    <mergeCell ref="O20:O21"/>
    <mergeCell ref="P20:P21"/>
    <mergeCell ref="R14:S14"/>
    <mergeCell ref="R18:S18"/>
    <mergeCell ref="R2:S2"/>
    <mergeCell ref="R6:S6"/>
    <mergeCell ref="R10:S10"/>
    <mergeCell ref="A26:A29"/>
    <mergeCell ref="M26:M27"/>
    <mergeCell ref="N26:N27"/>
    <mergeCell ref="O26:O27"/>
    <mergeCell ref="P26:P27"/>
    <mergeCell ref="R26:S26"/>
    <mergeCell ref="M28:M29"/>
    <mergeCell ref="N28:N29"/>
    <mergeCell ref="O28:O29"/>
    <mergeCell ref="P28:P29"/>
    <mergeCell ref="A30:A33"/>
    <mergeCell ref="M30:M31"/>
    <mergeCell ref="N30:N31"/>
    <mergeCell ref="O30:O31"/>
    <mergeCell ref="P30:P31"/>
    <mergeCell ref="R30:S30"/>
    <mergeCell ref="M32:M33"/>
    <mergeCell ref="N32:N33"/>
    <mergeCell ref="O32:O33"/>
    <mergeCell ref="P32:P33"/>
  </mergeCells>
  <conditionalFormatting sqref="K2:L33 K58:L1048576">
    <cfRule type="cellIs" dxfId="11" priority="7" operator="greaterThan">
      <formula>5</formula>
    </cfRule>
  </conditionalFormatting>
  <conditionalFormatting sqref="K34:L37">
    <cfRule type="cellIs" dxfId="10" priority="6" operator="greaterThan">
      <formula>5</formula>
    </cfRule>
  </conditionalFormatting>
  <conditionalFormatting sqref="K38:L41">
    <cfRule type="cellIs" dxfId="9" priority="5" operator="greaterThan">
      <formula>5</formula>
    </cfRule>
  </conditionalFormatting>
  <conditionalFormatting sqref="K42:L45">
    <cfRule type="cellIs" dxfId="8" priority="4" operator="greaterThan">
      <formula>5</formula>
    </cfRule>
  </conditionalFormatting>
  <conditionalFormatting sqref="K46:L49">
    <cfRule type="cellIs" dxfId="5" priority="3" operator="greaterThan">
      <formula>5</formula>
    </cfRule>
  </conditionalFormatting>
  <conditionalFormatting sqref="K50:L53">
    <cfRule type="cellIs" dxfId="3" priority="2" operator="greaterThan">
      <formula>5</formula>
    </cfRule>
  </conditionalFormatting>
  <conditionalFormatting sqref="K54:L57">
    <cfRule type="cellIs" dxfId="1" priority="1" operator="greaterThan">
      <formula>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MUSCL; beta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2023-01-27T04:13:04Z</dcterms:modified>
</cp:coreProperties>
</file>