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2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D24" i="8" l="1"/>
  <c r="D23" i="8"/>
  <c r="H19" i="8"/>
  <c r="G19" i="8"/>
  <c r="H18" i="8"/>
  <c r="G18" i="8"/>
  <c r="H17" i="8"/>
  <c r="G17" i="8"/>
  <c r="H14" i="8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<sst xmlns="http://schemas.openxmlformats.org/spreadsheetml/2006/main" count="378" uniqueCount="120">
  <si>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</si>
  <si>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</si>
  <si>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</si>
  <si>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</si>
  <si>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</si>
  <si>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</si>
  <si>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</si>
  <si>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</si>
  <si>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</si>
  <si>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</si>
  <si>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</si>
  <si>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</si>
  <si>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</si>
  <si>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</si>
  <si>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</si>
  <si>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</si>
  <si>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</si>
  <si>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</si>
  <si>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</si>
  <si>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</si>
  <si>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</si>
  <si>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</si>
  <si>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</si>
  <si>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</si>
  <si>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</si>
  <si>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</si>
  <si>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</si>
  <si>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</si>
  <si>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</si>
  <si>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</si>
  <si>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</si>
  <si>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</si>
  <si>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</si>
  <si>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</si>
  <si>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</si>
  <si>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</si>
  <si>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</si>
  <si>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</si>
  <si>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</si>
  <si>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</si>
  <si>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</si>
  <si>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</si>
  <si>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</si>
  <si>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</si>
  <si>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</si>
  <si>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</si>
  <si>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</si>
  <si>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</si>
  <si>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</si>
  <si>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</si>
  <si>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</si>
  <si>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</si>
  <si>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</si>
  <si>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</si>
  <si>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</si>
  <si>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</si>
  <si>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</si>
  <si>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</si>
  <si>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</si>
  <si>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</si>
  <si>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</si>
  <si>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</si>
  <si>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</si>
  <si>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</si>
  <si>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</si>
  <si>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</si>
  <si>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</si>
  <si>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</si>
  <si>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</si>
  <si>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</si>
  <si>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</si>
  <si>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</si>
  <si>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</si>
  <si>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</si>
  <si>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</si>
  <si>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</si>
  <si>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</si>
  <si>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</si>
  <si>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</si>
  <si>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</si>
  <si>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</si>
  <si>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</si>
  <si>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</si>
  <si>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</si>
  <si>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</si>
  <si>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</si>
  <si>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</si>
  <si>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</si>
  <si>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</si>
  <si>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</si>
  <si>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</si>
  <si>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</si>
  <si>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</si>
  <si>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</si>
  <si>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</si>
  <si>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</si>
  <si>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</si>
  <si>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</si>
  <si>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</si>
  <si>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</si>
  <si>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</si>
  <si>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</si>
  <si>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</si>
  <si>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</si>
  <si>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</si>
  <si>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</si>
  <si>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</si>
  <si>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</si>
  <si>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</si>
  <si>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</si>
  <si>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</si>
  <si>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</si>
  <si>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</si>
  <si>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</si>
  <si>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</si>
  <si>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</si>
  <si>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</si>
  <si>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</si>
  <si>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</si>
  <si>
    <t>33-43-71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</si>
</sst>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62976"/>
        <c:axId val="232468864"/>
      </c:lineChart>
      <c:catAx>
        <c:axId val="232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68864"/>
        <c:crosses val="autoZero"/>
        <c:auto val="1"/>
        <c:lblAlgn val="ctr"/>
        <c:lblOffset val="100"/>
        <c:noMultiLvlLbl val="0"/>
      </c:catAx>
      <c:valAx>
        <c:axId val="2324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6496"/>
        <c:axId val="232508032"/>
      </c:lineChart>
      <c:catAx>
        <c:axId val="2325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08032"/>
        <c:crosses val="autoZero"/>
        <c:auto val="1"/>
        <c:lblAlgn val="ctr"/>
        <c:lblOffset val="100"/>
        <c:noMultiLvlLbl val="0"/>
      </c:catAx>
      <c:valAx>
        <c:axId val="2325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0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6224"/>
        <c:axId val="233014400"/>
      </c:lineChart>
      <c:catAx>
        <c:axId val="232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14400"/>
        <c:crosses val="autoZero"/>
        <c:auto val="1"/>
        <c:lblAlgn val="ctr"/>
        <c:lblOffset val="100"/>
        <c:noMultiLvlLbl val="0"/>
      </c:catAx>
      <c:valAx>
        <c:axId val="233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76992"/>
        <c:axId val="233082880"/>
      </c:lineChart>
      <c:catAx>
        <c:axId val="233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82880"/>
        <c:crosses val="autoZero"/>
        <c:auto val="1"/>
        <c:lblAlgn val="ctr"/>
        <c:lblOffset val="100"/>
        <c:noMultiLvlLbl val="0"/>
      </c:catAx>
      <c:valAx>
        <c:axId val="2330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20640"/>
        <c:axId val="232734720"/>
      </c:lineChart>
      <c:catAx>
        <c:axId val="2327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734720"/>
        <c:crosses val="autoZero"/>
        <c:auto val="1"/>
        <c:lblAlgn val="ctr"/>
        <c:lblOffset val="100"/>
        <c:noMultiLvlLbl val="0"/>
      </c:catAx>
      <c:valAx>
        <c:axId val="2327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30784"/>
        <c:axId val="233032320"/>
      </c:lineChart>
      <c:catAx>
        <c:axId val="2330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032320"/>
        <c:crosses val="autoZero"/>
        <c:auto val="1"/>
        <c:lblAlgn val="ctr"/>
        <c:lblOffset val="100"/>
        <c:noMultiLvlLbl val="0"/>
      </c:catAx>
      <c:valAx>
        <c:axId val="233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53568"/>
        <c:axId val="232862848"/>
      </c:lineChart>
      <c:catAx>
        <c:axId val="233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62848"/>
        <c:crosses val="autoZero"/>
        <c:auto val="1"/>
        <c:lblAlgn val="ctr"/>
        <c:lblOffset val="100"/>
        <c:noMultiLvlLbl val="0"/>
      </c:catAx>
      <c:valAx>
        <c:axId val="2328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98944"/>
        <c:axId val="232900480"/>
      </c:lineChart>
      <c:catAx>
        <c:axId val="2328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900480"/>
        <c:crosses val="autoZero"/>
        <c:auto val="1"/>
        <c:lblAlgn val="ctr"/>
        <c:lblOffset val="100"/>
        <c:noMultiLvlLbl val="0"/>
      </c:catAx>
      <c:valAx>
        <c:axId val="2329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92384"/>
        <c:axId val="233394176"/>
      </c:lineChart>
      <c:catAx>
        <c:axId val="233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394176"/>
        <c:crosses val="autoZero"/>
        <c:auto val="1"/>
        <c:lblAlgn val="ctr"/>
        <c:lblOffset val="100"/>
        <c:noMultiLvlLbl val="0"/>
      </c:catAx>
      <c:valAx>
        <c:axId val="233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72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75">
        <f>-1/12*C2*D2/(D2*D2+C2*C2)^2</f>
        <v>-0.17714505627851754</v>
      </c>
      <c r="N2" s="177">
        <f>-1/0.96*(1-0.04*(C2*C2-D2*D2)/(C2*C2+D2*D2)^2)</f>
        <v>-0.95388437356372024</v>
      </c>
      <c r="O2" s="177">
        <f>1/0.96*(1-0.04*(D2*D2-C2*C2)/(C2*C2+D2*D2)^2)</f>
        <v>1.1294489597696131</v>
      </c>
      <c r="P2" s="196">
        <f>1/12*C2*D2/(C2*C2+D2*D2)^2</f>
        <v>0.17714505627851754</v>
      </c>
      <c r="Q2" s="28" t="s">
        <v>14</v>
      </c>
      <c r="R2" s="171">
        <v>3.3595399356690099E-2</v>
      </c>
      <c r="S2" s="171"/>
      <c r="T2" s="89">
        <f>1/R2*(T3+T4+T5)</f>
        <v>-0.19877589823901198</v>
      </c>
    </row>
    <row r="3" spans="1:20" x14ac:dyDescent="0.25">
      <c r="A3" s="173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76"/>
      <c r="N3" s="178"/>
      <c r="O3" s="178"/>
      <c r="P3" s="197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73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76">
        <v>-0.35902692542820103</v>
      </c>
      <c r="N4" s="183">
        <v>-1.0914897024077701</v>
      </c>
      <c r="O4" s="183">
        <v>1.0420345935290301</v>
      </c>
      <c r="P4" s="198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74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194"/>
      <c r="N5" s="200"/>
      <c r="O5" s="200"/>
      <c r="P5" s="199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190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188">
        <f>-1/12*C6*D6/(D6*D6+C6*C6)^2</f>
        <v>0.18139049879196079</v>
      </c>
      <c r="N6" s="177">
        <f>-1/0.96*(1-0.04*(C6*C6-D6*D6)/(C6*C6+D6*D6)^2)</f>
        <v>-1.1173271853216982</v>
      </c>
      <c r="O6" s="177">
        <f>1/0.96*(1-0.04*(D6*D6-C6*C6)/(C6*C6+D6*D6)^2)</f>
        <v>0.9660061480116352</v>
      </c>
      <c r="P6" s="201">
        <f>1/12*C6*D6/(C6*C6+D6*D6)^2</f>
        <v>-0.18139049879196079</v>
      </c>
      <c r="Q6" s="28" t="s">
        <v>14</v>
      </c>
      <c r="R6" s="171">
        <v>2.6627499572263999E-2</v>
      </c>
      <c r="S6" s="171"/>
      <c r="T6" s="89">
        <f>1/R6*(T7+T8+T9)</f>
        <v>0.18808304853988989</v>
      </c>
    </row>
    <row r="7" spans="1:20" x14ac:dyDescent="0.25">
      <c r="A7" s="191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189"/>
      <c r="N7" s="178"/>
      <c r="O7" s="178"/>
      <c r="P7" s="202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191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186">
        <v>0.107045965641376</v>
      </c>
      <c r="N8" s="183">
        <v>-1.4426364972369801</v>
      </c>
      <c r="O8" s="183">
        <v>0.67080947092479504</v>
      </c>
      <c r="P8" s="180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192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04"/>
      <c r="N9" s="200"/>
      <c r="O9" s="200"/>
      <c r="P9" s="203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72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188">
        <f>-1/12*C10*D10/(D10*D10+C10*C10)^2</f>
        <v>-0.18335935345765342</v>
      </c>
      <c r="N10" s="177">
        <f>-1/0.96*(1-0.04*(C10*C10-D10*D10)/(C10*C10+D10*D10)^2)</f>
        <v>-1.119777714966725</v>
      </c>
      <c r="O10" s="177">
        <f>1/0.96*(1-0.04*(D10*D10-C10*C10)/(C10*C10+D10*D10)^2)</f>
        <v>0.96355561836660841</v>
      </c>
      <c r="P10" s="179">
        <f>1/12*C10*D10/(C10*C10+D10*D10)^2</f>
        <v>0.18335935345765342</v>
      </c>
      <c r="Q10" s="28" t="s">
        <v>14</v>
      </c>
      <c r="R10" s="171">
        <v>2.6392541544123901E-2</v>
      </c>
      <c r="S10" s="171"/>
      <c r="T10" s="89">
        <f>1/R10*(T11+T12+T13)</f>
        <v>-0.1911334874233169</v>
      </c>
    </row>
    <row r="11" spans="1:20" x14ac:dyDescent="0.25">
      <c r="A11" s="173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189"/>
      <c r="N11" s="178"/>
      <c r="O11" s="178"/>
      <c r="P11" s="180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73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186">
        <v>-0.104824971018492</v>
      </c>
      <c r="N12" s="183">
        <v>-1.46024818061613</v>
      </c>
      <c r="O12" s="183">
        <v>0.652876492651698</v>
      </c>
      <c r="P12" s="180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74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187"/>
      <c r="N13" s="184"/>
      <c r="O13" s="184"/>
      <c r="P13" s="185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72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75">
        <f>-1/12*C14*D14/(D14*D14+C14*C14)^2</f>
        <v>3.7302354651390701E-2</v>
      </c>
      <c r="N14" s="177">
        <f>-1/0.96*(1-0.04*(C14*C14-D14*D14)/(C14*C14+D14*D14)^2)</f>
        <v>-1.2322201399103134</v>
      </c>
      <c r="O14" s="177">
        <f>1/0.96*(1-0.04*(D14*D14-C14*C14)/(C14*C14+D14*D14)^2)</f>
        <v>0.85111319342302016</v>
      </c>
      <c r="P14" s="179">
        <f>1/12*C14*D14/(C14*C14+D14*D14)^2</f>
        <v>-3.7302354651390701E-2</v>
      </c>
      <c r="Q14" s="28" t="s">
        <v>14</v>
      </c>
      <c r="R14" s="171">
        <v>2.55995896546895E-2</v>
      </c>
      <c r="S14" s="171"/>
      <c r="T14" s="89">
        <f>1/R14*(T15+T16+T17)</f>
        <v>5.6805923474184228E-2</v>
      </c>
    </row>
    <row r="15" spans="1:20" x14ac:dyDescent="0.25">
      <c r="A15" s="173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76"/>
      <c r="N15" s="178"/>
      <c r="O15" s="178"/>
      <c r="P15" s="180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73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76">
        <v>-0.25599602913307401</v>
      </c>
      <c r="N16" s="183">
        <v>-1.2419024142499</v>
      </c>
      <c r="O16" s="183">
        <v>0.85538374952637497</v>
      </c>
      <c r="P16" s="180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193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195"/>
      <c r="N17" s="184"/>
      <c r="O17" s="184"/>
      <c r="P17" s="185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72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75">
        <f>-1/12*C18*D18/(D18*D18+C18*C18)^2</f>
        <v>-2.5222044975306834E-2</v>
      </c>
      <c r="N18" s="177">
        <f>-1/0.96*(1-0.04*(C18*C18-D18*D18)/(C18*C18+D18*D18)^2)</f>
        <v>-1.396649583736314</v>
      </c>
      <c r="O18" s="177">
        <f>1/0.96*(1-0.04*(D18*D18-C18*C18)/(C18*C18+D18*D18)^2)</f>
        <v>0.68668374959701939</v>
      </c>
      <c r="P18" s="179">
        <f>1/12*C18*D18/(C18*C18+D18*D18)^2</f>
        <v>2.5222044975306834E-2</v>
      </c>
      <c r="Q18" s="28" t="s">
        <v>14</v>
      </c>
      <c r="R18" s="171">
        <v>2.2071216869002101E-2</v>
      </c>
      <c r="S18" s="171"/>
      <c r="T18" s="89">
        <f>1/R18*(T19+T20+T21)</f>
        <v>-0.10804456298867827</v>
      </c>
    </row>
    <row r="19" spans="1:20" x14ac:dyDescent="0.25">
      <c r="A19" s="173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76"/>
      <c r="N19" s="178"/>
      <c r="O19" s="178"/>
      <c r="P19" s="180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73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1">
        <v>-0.28508076834840401</v>
      </c>
      <c r="N20" s="183">
        <v>-1.23675617757671</v>
      </c>
      <c r="O20" s="183">
        <v>0.66058979494532</v>
      </c>
      <c r="P20" s="180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74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2"/>
      <c r="N21" s="184"/>
      <c r="O21" s="184"/>
      <c r="P21" s="185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72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75">
        <f>-1/12*C22*D22/(D22*D22+C22*C22)^2</f>
        <v>1.1739570444985466E-2</v>
      </c>
      <c r="N22" s="177">
        <f>-1/0.96*(1-0.04*(C22*C22-D22*D22)/(C22*C22+D22*D22)^2)</f>
        <v>-0.32321186477652114</v>
      </c>
      <c r="O22" s="177">
        <f>1/0.96*(1-0.04*(D22*D22-C22*C22)/(C22*C22+D22*D22)^2)</f>
        <v>1.7601214685568123</v>
      </c>
      <c r="P22" s="179">
        <f>1/12*C22*D22/(C22*C22+D22*D22)^2</f>
        <v>-1.1739570444985466E-2</v>
      </c>
      <c r="Q22" s="28" t="s">
        <v>14</v>
      </c>
      <c r="R22" s="171">
        <v>2.2071216869002101E-2</v>
      </c>
      <c r="S22" s="171"/>
      <c r="T22" s="89">
        <f>1/R22*(T23+T24+T25)</f>
        <v>0.3895429356863287</v>
      </c>
    </row>
    <row r="23" spans="1:20" x14ac:dyDescent="0.25">
      <c r="A23" s="173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76"/>
      <c r="N23" s="178"/>
      <c r="O23" s="178"/>
      <c r="P23" s="180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73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1">
        <v>4.2494947331724502E-3</v>
      </c>
      <c r="N24" s="183">
        <v>-0.72330452341279605</v>
      </c>
      <c r="O24" s="183">
        <v>1.49634410244349</v>
      </c>
      <c r="P24" s="180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74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2"/>
      <c r="N25" s="184"/>
      <c r="O25" s="184"/>
      <c r="P25" s="185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72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75">
        <f>-1/12*C26*D26/(D26*D26+C26*C26)^2</f>
        <v>-1.0712010084713345E-2</v>
      </c>
      <c r="N26" s="177">
        <f>-1/0.96*(1-0.04*(C26*C26-D26*D26)/(C26*C26+D26*D26)^2)</f>
        <v>-0.77543851138881104</v>
      </c>
      <c r="O26" s="177">
        <f>1/0.96*(1-0.04*(D26*D26-C26*C26)/(C26*C26+D26*D26)^2)</f>
        <v>1.3078948219445226</v>
      </c>
      <c r="P26" s="179">
        <f>1/12*C26*D26/(C26*C26+D26*D26)^2</f>
        <v>1.0712010084713345E-2</v>
      </c>
      <c r="Q26" s="28" t="s">
        <v>14</v>
      </c>
      <c r="R26" s="171">
        <v>2.2071216869002101E-2</v>
      </c>
      <c r="S26" s="171"/>
      <c r="T26" s="89">
        <f>1/R26*(T27+T28+T29)</f>
        <v>-0.68947992996743568</v>
      </c>
    </row>
    <row r="27" spans="1:20" x14ac:dyDescent="0.25">
      <c r="A27" s="173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76"/>
      <c r="N27" s="178"/>
      <c r="O27" s="178"/>
      <c r="P27" s="180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73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1">
        <v>4.2494947331724502E-3</v>
      </c>
      <c r="N28" s="183">
        <v>-0.72330452341279605</v>
      </c>
      <c r="O28" s="183">
        <v>1.49634410244349</v>
      </c>
      <c r="P28" s="180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74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2"/>
      <c r="N29" s="184"/>
      <c r="O29" s="184"/>
      <c r="P29" s="185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56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59">
        <f>-1/12*C30*D30/(D30*D30+C30*C30)^2</f>
        <v>-5.4975002363563528E-2</v>
      </c>
      <c r="N30" s="161">
        <f>-1/0.96*(1-0.04*(C30*C30-D30*D30)/(C30*C30+D30*D30)^2)</f>
        <v>-0.95330562940850405</v>
      </c>
      <c r="O30" s="161">
        <f>1/0.96*(1-0.04*(D30*D30-C30*C30)/(C30*C30+D30*D30)^2)</f>
        <v>1.1300277039248292</v>
      </c>
      <c r="P30" s="163">
        <f>1/12*C30*D30/(C30*C30+D30*D30)^2</f>
        <v>5.4975002363563528E-2</v>
      </c>
      <c r="Q30" s="73" t="s">
        <v>14</v>
      </c>
      <c r="R30" s="165">
        <v>2.2071216869002101E-2</v>
      </c>
      <c r="S30" s="165"/>
      <c r="T30" s="74">
        <f>1/R30*(T31+T32+T33)</f>
        <v>-0.14638409399961166</v>
      </c>
    </row>
    <row r="31" spans="1:20" s="63" customFormat="1" x14ac:dyDescent="0.25">
      <c r="A31" s="157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60"/>
      <c r="N31" s="162"/>
      <c r="O31" s="162"/>
      <c r="P31" s="164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57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166">
        <v>-1.25962993460506E-2</v>
      </c>
      <c r="N32" s="168">
        <v>-0.99529561078374396</v>
      </c>
      <c r="O32" s="168">
        <v>1.08721830086341</v>
      </c>
      <c r="P32" s="164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58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167"/>
      <c r="N33" s="169"/>
      <c r="O33" s="169"/>
      <c r="P33" s="170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72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75">
        <f>-1/12*C34*D34/(D34*D34+C34*C34)^2</f>
        <v>-0.74915312973798254</v>
      </c>
      <c r="N34" s="177">
        <f>-1/0.96*(1-0.04*(C34*C34-D34*D34)/(C34*C34+D34*D34)^2)</f>
        <v>-1.077243536808574</v>
      </c>
      <c r="O34" s="177">
        <f>1/0.96*(1-0.04*(D34*D34-C34*C34)/(C34*C34+D34*D34)^2)</f>
        <v>1.0060897965247595</v>
      </c>
      <c r="P34" s="179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73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76"/>
      <c r="N35" s="178"/>
      <c r="O35" s="178"/>
      <c r="P35" s="180"/>
      <c r="Q35" s="37">
        <v>-4.2545420685385204E-3</v>
      </c>
      <c r="R35" s="2"/>
      <c r="S35" s="30"/>
      <c r="T35" s="30"/>
    </row>
    <row r="36" spans="1:20" x14ac:dyDescent="0.25">
      <c r="A36" s="173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1">
        <v>-0.81932865874933403</v>
      </c>
      <c r="N36" s="183">
        <v>-1.02900896566263</v>
      </c>
      <c r="O36" s="183">
        <v>0.97651165749386404</v>
      </c>
      <c r="P36" s="180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74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2"/>
      <c r="N37" s="184"/>
      <c r="O37" s="184"/>
      <c r="P37" s="185"/>
      <c r="Q37" s="38">
        <v>2.0125580093833398E-3</v>
      </c>
      <c r="R37" s="3"/>
      <c r="S37" s="31"/>
      <c r="T37" s="31"/>
    </row>
    <row r="38" spans="1:20" x14ac:dyDescent="0.25">
      <c r="A38" s="172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75">
        <f>-1/12*C38*D38/(D38*D38+C38*C38)^2</f>
        <v>-0.89589115662280894</v>
      </c>
      <c r="N38" s="177">
        <f>-1/0.96*(1-0.04*(C38*C38-D38*D38)/(C38*C38+D38*D38)^2)</f>
        <v>-1.2459915106056709</v>
      </c>
      <c r="O38" s="177">
        <f>1/0.96*(1-0.04*(D38*D38-C38*C38)/(C38*C38+D38*D38)^2)</f>
        <v>0.83734182272766244</v>
      </c>
      <c r="P38" s="179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73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76"/>
      <c r="N39" s="178"/>
      <c r="O39" s="178"/>
      <c r="P39" s="180"/>
      <c r="Q39" s="37">
        <v>-2.0144207752970699E-3</v>
      </c>
      <c r="R39" s="2"/>
      <c r="S39" s="30"/>
      <c r="T39" s="30"/>
    </row>
    <row r="40" spans="1:20" x14ac:dyDescent="0.25">
      <c r="A40" s="173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1">
        <v>-0.75102409503844803</v>
      </c>
      <c r="N40" s="183">
        <v>-1.2240644664056901</v>
      </c>
      <c r="O40" s="183">
        <v>0.88608863953621098</v>
      </c>
      <c r="P40" s="180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74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2"/>
      <c r="N41" s="184"/>
      <c r="O41" s="184"/>
      <c r="P41" s="185"/>
      <c r="Q41" s="38">
        <v>0</v>
      </c>
      <c r="R41" s="3"/>
      <c r="S41" s="31"/>
      <c r="T41" s="31"/>
    </row>
    <row r="42" spans="1:20" x14ac:dyDescent="0.25">
      <c r="A42" s="172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75">
        <f>-1/12*C42*D42/(D42*D42+C42*C42)^2</f>
        <v>-0.59325541444884999</v>
      </c>
      <c r="N42" s="177">
        <f>-1/0.96*(1-0.04*(C42*C42-D42*D42)/(C42*C42+D42*D42)^2)</f>
        <v>-1.1022704793938467</v>
      </c>
      <c r="O42" s="177">
        <f>1/0.96*(1-0.04*(D42*D42-C42*C42)/(C42*C42+D42*D42)^2)</f>
        <v>0.98106285393948667</v>
      </c>
      <c r="P42" s="179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73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76"/>
      <c r="N43" s="178"/>
      <c r="O43" s="178"/>
      <c r="P43" s="180"/>
      <c r="Q43" s="37">
        <v>-1.70347245203076E-3</v>
      </c>
      <c r="R43" s="2"/>
      <c r="S43" s="30"/>
      <c r="T43" s="30"/>
    </row>
    <row r="44" spans="1:20" x14ac:dyDescent="0.25">
      <c r="A44" s="173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1">
        <v>-0.75102409503844803</v>
      </c>
      <c r="N44" s="183">
        <v>-1.2240644664056901</v>
      </c>
      <c r="O44" s="183">
        <v>0.88608863953621098</v>
      </c>
      <c r="P44" s="180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74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2"/>
      <c r="N45" s="184"/>
      <c r="O45" s="184"/>
      <c r="P45" s="185"/>
      <c r="Q45" s="38">
        <v>6.0950430441033899E-3</v>
      </c>
      <c r="R45" s="3"/>
      <c r="S45" s="31"/>
      <c r="T45" s="31"/>
    </row>
    <row r="46" spans="1:20" x14ac:dyDescent="0.25">
      <c r="A46" s="172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75">
        <f>-1/12*C46*D46/(D46*D46+C46*C46)^2</f>
        <v>-0.72482274799905011</v>
      </c>
      <c r="N46" s="177">
        <f>-1/0.96*(1-0.04*(C46*C46-D46*D46)/(C46*C46+D46*D46)^2)</f>
        <v>-0.88585197977901009</v>
      </c>
      <c r="O46" s="177">
        <f>1/0.96*(1-0.04*(D46*D46-C46*C46)/(C46*C46+D46*D46)^2)</f>
        <v>1.1974813535543234</v>
      </c>
      <c r="P46" s="179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73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76"/>
      <c r="N47" s="178"/>
      <c r="O47" s="178"/>
      <c r="P47" s="180"/>
      <c r="Q47" s="37">
        <v>-1.5975050735224101E-3</v>
      </c>
      <c r="R47" s="2"/>
      <c r="S47" s="30"/>
      <c r="T47" s="30"/>
    </row>
    <row r="48" spans="1:20" x14ac:dyDescent="0.25">
      <c r="A48" s="173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1">
        <v>-0.75102409503844803</v>
      </c>
      <c r="N48" s="183">
        <v>-1.2240644664056901</v>
      </c>
      <c r="O48" s="183">
        <v>0.88608863953621098</v>
      </c>
      <c r="P48" s="180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74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2"/>
      <c r="N49" s="184"/>
      <c r="O49" s="184"/>
      <c r="P49" s="185"/>
      <c r="Q49" s="38">
        <v>-2.1360094564363799E-3</v>
      </c>
      <c r="R49" s="3"/>
      <c r="S49" s="31"/>
      <c r="T49" s="31"/>
    </row>
    <row r="50" spans="1:23" s="48" customFormat="1" x14ac:dyDescent="0.25">
      <c r="A50" s="211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14">
        <f>-1/12*C50*D50/(D50*D50+C50*C50)^2</f>
        <v>-0.85423793511527568</v>
      </c>
      <c r="N50" s="216">
        <f>-1/0.96*(1-0.04*(C50*C50-D50*D50)/(C50*C50+D50*D50)^2)</f>
        <v>-0.70413118701963817</v>
      </c>
      <c r="O50" s="216">
        <f>1/0.96*(1-0.04*(D50*D50-C50*C50)/(C50*C50+D50*D50)^2)</f>
        <v>1.3792021463136952</v>
      </c>
      <c r="P50" s="218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12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15"/>
      <c r="N51" s="217"/>
      <c r="O51" s="217"/>
      <c r="P51" s="209"/>
      <c r="Q51" s="55">
        <v>-1.76483335659508E-3</v>
      </c>
      <c r="R51" s="49"/>
      <c r="S51" s="50"/>
      <c r="T51" s="50"/>
    </row>
    <row r="52" spans="1:23" s="48" customFormat="1" x14ac:dyDescent="0.25">
      <c r="A52" s="212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05">
        <v>-0.83478975574671499</v>
      </c>
      <c r="N52" s="207">
        <v>-0.77058253599049198</v>
      </c>
      <c r="O52" s="207">
        <v>1.38140952302927</v>
      </c>
      <c r="P52" s="209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13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06"/>
      <c r="N53" s="208"/>
      <c r="O53" s="208"/>
      <c r="P53" s="210"/>
      <c r="Q53" s="61">
        <v>0</v>
      </c>
      <c r="R53" s="56"/>
      <c r="S53" s="58"/>
      <c r="T53" s="58"/>
    </row>
    <row r="54" spans="1:23" x14ac:dyDescent="0.25">
      <c r="A54" s="172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75">
        <f>-1/12*C54*D54/(D54*D54+C54*C54)^2</f>
        <v>-1.7647392819587937E-2</v>
      </c>
      <c r="N54" s="177">
        <f>-1/0.96*(1-0.04*(C54*C54-D54*D54)/(C54*C54+D54*D54)^2)</f>
        <v>-0.20034423343735036</v>
      </c>
      <c r="O54" s="177">
        <f>1/0.96*(1-0.04*(D54*D54-C54*C54)/(C54*C54+D54*D54)^2)</f>
        <v>1.8829890998959831</v>
      </c>
      <c r="P54" s="179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73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76"/>
      <c r="N55" s="178"/>
      <c r="O55" s="178"/>
      <c r="P55" s="180"/>
      <c r="Q55" s="37">
        <v>-1.5541388968049301E-3</v>
      </c>
      <c r="R55" s="2"/>
      <c r="S55" s="30"/>
      <c r="T55" s="30"/>
    </row>
    <row r="56" spans="1:23" x14ac:dyDescent="0.25">
      <c r="A56" s="173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1">
        <v>-0.75102409503844803</v>
      </c>
      <c r="N56" s="183">
        <v>-1.2240644664056901</v>
      </c>
      <c r="O56" s="183">
        <v>0.88608863953621098</v>
      </c>
      <c r="P56" s="180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74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2"/>
      <c r="N57" s="184"/>
      <c r="O57" s="184"/>
      <c r="P57" s="185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54" t="s">
        <v>39</v>
      </c>
      <c r="O59" s="154"/>
      <c r="P59" s="154"/>
      <c r="Q59" s="154"/>
      <c r="R59" s="154"/>
      <c r="S59" s="155" t="s">
        <v>40</v>
      </c>
      <c r="T59" s="155"/>
      <c r="U59" s="155"/>
      <c r="V59" s="155"/>
      <c r="W59" s="155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 t="shared" ref="E61" si="12"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 t="shared" ref="I61" si="13"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4">0.5*(D58+D59)</f>
        <v>0.12766838731105251</v>
      </c>
      <c r="E62" s="1">
        <f t="shared" si="14"/>
        <v>0.23255906611877844</v>
      </c>
      <c r="F62" s="1">
        <f t="shared" si="14"/>
        <v>6.301568893898854E-2</v>
      </c>
      <c r="G62" s="1">
        <f t="shared" si="14"/>
        <v>-3.5156996499593252E-2</v>
      </c>
      <c r="H62" s="1">
        <f t="shared" si="14"/>
        <v>0.5</v>
      </c>
      <c r="I62" s="1">
        <f t="shared" si="14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4"/>
        <v>0.21323636446408267</v>
      </c>
      <c r="F63" s="1">
        <f t="shared" si="14"/>
        <v>2.5772312850074426E-2</v>
      </c>
      <c r="G63" s="1">
        <f t="shared" si="14"/>
        <v>-1.2788845816323065E-2</v>
      </c>
      <c r="H63" s="1">
        <f t="shared" si="14"/>
        <v>0</v>
      </c>
      <c r="I63" s="1">
        <f t="shared" si="14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4"/>
        <v>0.1912516998830755</v>
      </c>
      <c r="F64" s="1">
        <f t="shared" si="14"/>
        <v>-1.8949208043637141E-2</v>
      </c>
      <c r="G64" s="1">
        <f t="shared" si="14"/>
        <v>7.3759454306452001E-3</v>
      </c>
      <c r="H64" s="1">
        <f t="shared" si="14"/>
        <v>0</v>
      </c>
      <c r="I64" s="1">
        <f t="shared" si="14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5" si="15">0.5*(E61+E62)</f>
        <v>0.20831976281101725</v>
      </c>
      <c r="F65" s="1">
        <f t="shared" si="15"/>
        <v>1.420793533156817E-2</v>
      </c>
      <c r="G65" s="1">
        <f t="shared" si="15"/>
        <v>-1.0202552819151426E-2</v>
      </c>
      <c r="H65" s="1">
        <f t="shared" si="15"/>
        <v>0.25</v>
      </c>
      <c r="I65" s="1">
        <f t="shared" si="15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ref="E66:I66" si="16">0.5*(E62+E63)</f>
        <v>0.22289771529143054</v>
      </c>
      <c r="F66" s="1">
        <f t="shared" si="16"/>
        <v>4.439400089453148E-2</v>
      </c>
      <c r="G66" s="1">
        <f t="shared" si="16"/>
        <v>-2.3972921157958158E-2</v>
      </c>
      <c r="H66" s="1">
        <f t="shared" si="16"/>
        <v>0.25</v>
      </c>
      <c r="I66" s="1">
        <f t="shared" si="16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>N68/2</f>
        <v>2.3003416935436949E-2</v>
      </c>
      <c r="O67" s="1">
        <f>O68/2</f>
        <v>2.3003416935436949E-2</v>
      </c>
      <c r="P67" s="62">
        <f t="shared" ref="P67:S67" si="17">P68/2</f>
        <v>2.6541805787253701E-2</v>
      </c>
      <c r="Q67" s="1">
        <f t="shared" si="17"/>
        <v>2.0104614443582251E-2</v>
      </c>
      <c r="R67" s="62">
        <f t="shared" si="17"/>
        <v>2.86179832805003E-2</v>
      </c>
      <c r="S67" s="1">
        <f t="shared" si="17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 t="shared" ref="P72:R72" si="18">P69*P68*0.5*(P63+P61)</f>
        <v>5.3216963706966339E-4</v>
      </c>
      <c r="Q72" s="1">
        <f>Q69*Q68*0.5*(O63+O61)</f>
        <v>7.2359210140875716E-4</v>
      </c>
      <c r="R72" s="62">
        <f t="shared" si="18"/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 t="shared" ref="R73" si="19"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 t="shared" ref="R77" si="20"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 t="shared" ref="P82" si="21"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 t="shared" ref="P86:R86" si="22">P70*P68*0.5*(U61+U63)</f>
        <v>5.5519356226279562E-4</v>
      </c>
      <c r="Q86" s="67">
        <f>Q70*Q68*0.5*(T61+T63)</f>
        <v>6.6121278104409854E-4</v>
      </c>
      <c r="R86" s="62">
        <f t="shared" si="22"/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 t="shared" ref="P87:R87" si="23">P70*P68*(U61+4*U62+U63)/6</f>
        <v>-1.7335830544638124E-4</v>
      </c>
      <c r="Q87" s="67">
        <f>Q70*Q68*(T61+4*T62+T63)/6</f>
        <v>6.0659078331306681E-4</v>
      </c>
      <c r="R87" s="62">
        <f t="shared" si="23"/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19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22">
        <f>-1/12*C2*D2/(D2*D2+C2*C2)^2</f>
        <v>-0.85423793511527568</v>
      </c>
      <c r="N2" s="224">
        <f>-1/0.96*(1-0.04*(C2*C2-D2*D2)/(C2*C2+D2*D2)^2)</f>
        <v>-0.70413118701963817</v>
      </c>
      <c r="O2" s="224">
        <f>1/0.96*(1-0.04*(D2*D2-C2*C2)/(C2*C2+D2*D2)^2)</f>
        <v>1.3792021463136952</v>
      </c>
      <c r="P2" s="226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20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23"/>
      <c r="N3" s="225"/>
      <c r="O3" s="225"/>
      <c r="P3" s="227"/>
      <c r="Q3" s="106"/>
      <c r="R3" s="106"/>
      <c r="S3" s="106"/>
      <c r="T3" s="106"/>
      <c r="U3" s="106"/>
      <c r="V3" s="48"/>
      <c r="W3" s="48"/>
    </row>
    <row r="4" spans="1:23" x14ac:dyDescent="0.25">
      <c r="A4" s="220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28">
        <v>-0.83478975574671499</v>
      </c>
      <c r="N4" s="230">
        <v>-0.77058253599049198</v>
      </c>
      <c r="O4" s="230">
        <v>1.38140952302927</v>
      </c>
      <c r="P4" s="232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21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29"/>
      <c r="N5" s="231"/>
      <c r="O5" s="231"/>
      <c r="P5" s="233"/>
      <c r="Q5" s="106"/>
      <c r="R5" s="106"/>
      <c r="S5" s="106"/>
      <c r="T5" s="106"/>
      <c r="U5" s="106"/>
      <c r="V5" s="48"/>
      <c r="W5" s="48"/>
    </row>
    <row r="6" spans="1:23" x14ac:dyDescent="0.25">
      <c r="A6" s="172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75">
        <f>-1/12*C6*D6/(D6*D6+C6*C6)^2</f>
        <v>-1.7647392819587937E-2</v>
      </c>
      <c r="N6" s="177">
        <f>-1/0.96*(1-0.04*(C6*C6-D6*D6)/(C6*C6+D6*D6)^2)</f>
        <v>-0.20034423343735036</v>
      </c>
      <c r="O6" s="177">
        <f>1/0.96*(1-0.04*(D6*D6-C6*C6)/(C6*C6+D6*D6)^2)</f>
        <v>1.8829890998959831</v>
      </c>
      <c r="P6" s="179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73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76"/>
      <c r="N7" s="178"/>
      <c r="O7" s="178"/>
      <c r="P7" s="180"/>
      <c r="Q7" s="103"/>
      <c r="R7" s="103"/>
      <c r="S7" s="103"/>
      <c r="T7" s="103"/>
      <c r="U7" s="103"/>
      <c r="V7" s="1"/>
      <c r="W7" s="1"/>
    </row>
    <row r="8" spans="1:23" x14ac:dyDescent="0.25">
      <c r="A8" s="173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76">
        <v>-0.75102409503844803</v>
      </c>
      <c r="N8" s="183">
        <v>-1.2240644664056901</v>
      </c>
      <c r="O8" s="183">
        <v>0.88608863953621098</v>
      </c>
      <c r="P8" s="180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74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195"/>
      <c r="N9" s="184"/>
      <c r="O9" s="184"/>
      <c r="P9" s="185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54" t="s">
        <v>39</v>
      </c>
      <c r="O11" s="154"/>
      <c r="P11" s="154"/>
      <c r="Q11" s="154"/>
      <c r="R11" s="154"/>
      <c r="S11" s="155" t="s">
        <v>40</v>
      </c>
      <c r="T11" s="155"/>
      <c r="U11" s="155"/>
      <c r="V11" s="155"/>
      <c r="W11" s="155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 t="shared" ref="I13" si="6"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7">0.5*(D10+D11)</f>
        <v>0.12766838731105251</v>
      </c>
      <c r="E14" s="1">
        <f t="shared" si="7"/>
        <v>0.23255906611877844</v>
      </c>
      <c r="F14" s="1">
        <f t="shared" si="7"/>
        <v>6.301568893898854E-2</v>
      </c>
      <c r="G14" s="1">
        <f t="shared" si="7"/>
        <v>-3.5156996499593252E-2</v>
      </c>
      <c r="H14" s="1">
        <f t="shared" si="7"/>
        <v>0.5</v>
      </c>
      <c r="I14" s="1">
        <f t="shared" si="7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7"/>
        <v>0.21323636446408267</v>
      </c>
      <c r="F15" s="1">
        <f t="shared" si="7"/>
        <v>2.5772312850074426E-2</v>
      </c>
      <c r="G15" s="1">
        <f t="shared" si="7"/>
        <v>-1.2788845816323065E-2</v>
      </c>
      <c r="H15" s="1">
        <f t="shared" si="7"/>
        <v>0</v>
      </c>
      <c r="I15" s="1">
        <f t="shared" si="7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7"/>
        <v>0.1912516998830755</v>
      </c>
      <c r="F16" s="1">
        <f t="shared" si="7"/>
        <v>-1.8949208043637141E-2</v>
      </c>
      <c r="G16" s="1">
        <f t="shared" si="7"/>
        <v>7.3759454306452001E-3</v>
      </c>
      <c r="H16" s="1">
        <f t="shared" si="7"/>
        <v>0</v>
      </c>
      <c r="I16" s="1">
        <f t="shared" si="7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7"/>
        <v>0.20831976281101725</v>
      </c>
      <c r="F17" s="1">
        <f t="shared" si="7"/>
        <v>1.420793533156817E-2</v>
      </c>
      <c r="G17" s="1">
        <f t="shared" si="7"/>
        <v>-1.0202552819151426E-2</v>
      </c>
      <c r="H17" s="1">
        <f t="shared" si="7"/>
        <v>0.25</v>
      </c>
      <c r="I17" s="1">
        <f t="shared" si="7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7"/>
        <v>0.22289771529143054</v>
      </c>
      <c r="F18" s="1">
        <f t="shared" si="7"/>
        <v>4.439400089453148E-2</v>
      </c>
      <c r="G18" s="1">
        <f t="shared" si="7"/>
        <v>-2.3972921157958158E-2</v>
      </c>
      <c r="H18" s="1">
        <f t="shared" si="7"/>
        <v>0.25</v>
      </c>
      <c r="I18" s="1">
        <f t="shared" si="7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>N20/2</f>
        <v>2.3003416935436949E-2</v>
      </c>
      <c r="O19" s="1">
        <f>O20/2</f>
        <v>2.3003416935436949E-2</v>
      </c>
      <c r="P19" s="62">
        <f t="shared" ref="P19:S19" si="8">P20/2</f>
        <v>2.6541805787253701E-2</v>
      </c>
      <c r="Q19" s="1">
        <f t="shared" si="8"/>
        <v>2.0104614443582251E-2</v>
      </c>
      <c r="R19" s="62">
        <f t="shared" si="8"/>
        <v>2.86179832805003E-2</v>
      </c>
      <c r="S19" s="1">
        <f t="shared" si="8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 t="shared" ref="P24:R24" si="9">P21*P20*0.5*(P15+P13)</f>
        <v>5.3216963706966339E-4</v>
      </c>
      <c r="Q24" s="1">
        <f>Q21*Q20*0.5*(O15+O13)</f>
        <v>7.2359210140875716E-4</v>
      </c>
      <c r="R24" s="62">
        <f t="shared" si="9"/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 t="shared" ref="R25" si="10"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 t="shared" ref="R29" si="11"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D2" sqref="D2"/>
    </sheetView>
  </sheetViews>
  <sheetFormatPr defaultRowHeight="15.75" x14ac:dyDescent="0.25"/>
  <cols>
    <col min="3" max="3" width="11.375" bestFit="1" customWidth="1"/>
    <col min="4" max="4" width="12.5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48" t="s">
        <v>70</v>
      </c>
      <c r="B2" s="6">
        <v>0</v>
      </c>
      <c r="C2">
        <v>0.11572452687469635</v>
      </c>
      <c r="D2" s="5">
        <v>-0.31527911186869151</v>
      </c>
      <c r="E2" s="5">
        <f t="shared" ref="E2:E5" si="0">SQRT(D2*D2+C2*C2)</f>
        <v>0.33584681701794228</v>
      </c>
      <c r="F2" s="5">
        <f t="shared" ref="F2:F5" si="1">1/0.96*(E2-0.04/E2)</f>
        <v>0.22577593666632073</v>
      </c>
      <c r="G2" s="88">
        <f t="shared" ref="G2:G5" si="2">-F2*D2/E2</f>
        <v>0.21194911842703781</v>
      </c>
      <c r="H2" s="5">
        <v>0.213355019466066</v>
      </c>
      <c r="I2" s="88">
        <f t="shared" ref="I2:I9" si="3">F2*C2/E2</f>
        <v>7.7796817258522721E-2</v>
      </c>
      <c r="J2" s="5">
        <v>0.114503007649962</v>
      </c>
      <c r="K2" s="4">
        <f t="shared" ref="K2:K9" si="4">ABS((G2-H2)/G2)*100</f>
        <v>0.66332006920432518</v>
      </c>
      <c r="L2" s="7">
        <f t="shared" ref="L2:L9" si="5">ABS((I2-J2)/I2)*100</f>
        <v>47.182123491585486</v>
      </c>
      <c r="M2" s="251">
        <f>-1/12*C2*D2/(D2*D2+C2*C2)^2</f>
        <v>0.23898707823955934</v>
      </c>
      <c r="N2" s="253">
        <f>-1/0.96*(1-0.04*(C2*C2-D2*D2)/(C2*C2+D2*D2)^2)</f>
        <v>-1.3233534426094955</v>
      </c>
      <c r="O2" s="255">
        <f>1/0.96*(1-0.04*(D2*D2-C2*C2)/(C2*C2+D2*D2)^2)</f>
        <v>0.75997989072383798</v>
      </c>
      <c r="P2" s="251">
        <f>1/12*C2*D2/(C2*C2+D2*D2)^2</f>
        <v>-0.23898707823955934</v>
      </c>
      <c r="Q2" s="239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52"/>
      <c r="N3" s="254"/>
      <c r="O3" s="256"/>
      <c r="P3" s="252"/>
      <c r="Q3" s="240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49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44">
        <v>0.49003311552115603</v>
      </c>
      <c r="N4" s="204">
        <v>-1.1847673396731999</v>
      </c>
      <c r="O4" s="242">
        <v>0.74624297082319102</v>
      </c>
      <c r="P4" s="244">
        <v>-0.211992642771656</v>
      </c>
      <c r="Q4" s="257"/>
      <c r="R4" s="136">
        <f>SQRT(POWER((C5-C4),2)+POWER((D5-D4),2))</f>
        <v>0.26780667737880604</v>
      </c>
      <c r="S4" s="136">
        <f t="shared" ref="S4:S5" si="6"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45"/>
      <c r="N5" s="241"/>
      <c r="O5" s="243"/>
      <c r="P5" s="245"/>
      <c r="Q5" s="258"/>
      <c r="R5" s="137">
        <f>SQRT(POWER((C3-C5),2)+POWER((D3-D5),2))</f>
        <v>0.21664393425670642</v>
      </c>
      <c r="S5" s="137">
        <f t="shared" si="6"/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49"/>
      <c r="B6" s="6">
        <v>0</v>
      </c>
      <c r="C6" s="5">
        <v>0.16434804458275601</v>
      </c>
      <c r="D6" s="5">
        <v>-0.306231958188876</v>
      </c>
      <c r="E6" s="5">
        <f t="shared" ref="E6" si="7">SQRT(D6*D6+C6*C6)</f>
        <v>0.34754610050232049</v>
      </c>
      <c r="F6" s="5">
        <f t="shared" ref="F6" si="8">1/0.96*(E6-0.04/E6)</f>
        <v>0.24213901604708857</v>
      </c>
      <c r="G6" s="88">
        <f t="shared" ref="G6" si="9">-F6*D6/E6</f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51">
        <f>-1/12*C6*D6/(D6*D6+C6*C6)^2</f>
        <v>0.2874644381839454</v>
      </c>
      <c r="N6" s="253">
        <f>-1/0.96*(1-0.04*(C6*C6-D6*D6)/(C6*C6+D6*D6)^2)</f>
        <v>-1.2323469133988534</v>
      </c>
      <c r="O6" s="255">
        <f>1/0.96*(1-0.04*(D6*D6-C6*C6)/(C6*C6+D6*D6)^2)</f>
        <v>0.85098641993448032</v>
      </c>
      <c r="P6" s="251">
        <f>1/12*C6*D6/(C6*C6+D6*D6)^2</f>
        <v>-0.2874644381839454</v>
      </c>
      <c r="Q6" s="239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0.19136528810919901</v>
      </c>
      <c r="D7" s="30">
        <v>-0.368064248858951</v>
      </c>
      <c r="E7" s="30">
        <f t="shared" ref="E7:E9" si="10">SQRT(D7*D7+C7*C7)</f>
        <v>0.41483968563918827</v>
      </c>
      <c r="F7" s="30">
        <f t="shared" ref="F7:F9" si="11">1/0.96*(E7-0.04/E7)</f>
        <v>0.33168426601976631</v>
      </c>
      <c r="G7" s="90">
        <f t="shared" ref="G7:G9" si="12">-F7*D7/E7</f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52"/>
      <c r="N7" s="254"/>
      <c r="O7" s="256"/>
      <c r="P7" s="252"/>
      <c r="Q7" s="240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49"/>
      <c r="B8" s="2" t="s">
        <v>56</v>
      </c>
      <c r="C8" s="30">
        <v>0.208185326479425</v>
      </c>
      <c r="D8" s="30">
        <v>-0.26105614228856</v>
      </c>
      <c r="E8" s="30">
        <f t="shared" si="10"/>
        <v>0.33390333868940225</v>
      </c>
      <c r="F8" s="30">
        <f t="shared" si="11"/>
        <v>0.22302936491459432</v>
      </c>
      <c r="G8" s="90">
        <f t="shared" si="1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44">
        <v>5.3318310616940701E-2</v>
      </c>
      <c r="N8" s="204">
        <v>-0.95309232617540096</v>
      </c>
      <c r="O8" s="242">
        <v>1.1537363051412</v>
      </c>
      <c r="P8" s="244">
        <v>1.4888037333078701E-3</v>
      </c>
      <c r="Q8" s="246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50"/>
      <c r="B9" s="3" t="s">
        <v>57</v>
      </c>
      <c r="C9" s="31">
        <v>0.10787792200151999</v>
      </c>
      <c r="D9" s="31">
        <v>-0.26337440306399601</v>
      </c>
      <c r="E9" s="31">
        <f t="shared" si="10"/>
        <v>0.28461152865736528</v>
      </c>
      <c r="F9" s="31">
        <f t="shared" si="11"/>
        <v>0.15007196255554314</v>
      </c>
      <c r="G9" s="90">
        <f t="shared" si="1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45"/>
      <c r="N9" s="241"/>
      <c r="O9" s="243"/>
      <c r="P9" s="245"/>
      <c r="Q9" s="247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34" t="s">
        <v>70</v>
      </c>
      <c r="B26" s="145">
        <v>1</v>
      </c>
      <c r="C26" s="264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35"/>
      <c r="B27" s="147">
        <v>2</v>
      </c>
      <c r="C27" s="265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 t="shared" ref="I27:I28" si="13">H27-C27</f>
        <v>3.0262653540892442E-3</v>
      </c>
    </row>
    <row r="28" spans="1:22" s="100" customFormat="1" x14ac:dyDescent="0.25">
      <c r="A28" s="235"/>
      <c r="B28" s="147">
        <v>3</v>
      </c>
      <c r="C28" s="265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 t="shared" si="13"/>
        <v>2.1367584688823348E-3</v>
      </c>
    </row>
    <row r="29" spans="1:22" s="100" customFormat="1" ht="19.5" thickBot="1" x14ac:dyDescent="0.3">
      <c r="A29" s="236"/>
      <c r="B29" s="138" t="s">
        <v>108</v>
      </c>
      <c r="C29" s="266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263">
        <f>SUM(H26:H28)</f>
        <v>6.1964316779299332E-3</v>
      </c>
    </row>
  </sheetData>
  <mergeCells count="23"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26" sqref="H26:H29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48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51">
        <f>-1/12*C2*D2/(D2*D2+C2*C2)^2</f>
        <v>2.5577265057762963E-2</v>
      </c>
      <c r="N2" s="253">
        <f>-1/0.96*(1-0.04*(C2*C2-D2*D2)/(C2*C2+D2*D2)^2)</f>
        <v>-0.95147905432174695</v>
      </c>
      <c r="O2" s="255">
        <f>1/0.96*(1-0.04*(D2*D2-C2*C2)/(C2*C2+D2*D2)^2)</f>
        <v>1.1318542790115866</v>
      </c>
      <c r="P2" s="251">
        <f>1/12*C2*D2/(C2*C2+D2*D2)^2</f>
        <v>-2.5577265057762963E-2</v>
      </c>
      <c r="Q2" s="239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52"/>
      <c r="N3" s="254"/>
      <c r="O3" s="256"/>
      <c r="P3" s="252"/>
      <c r="Q3" s="240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49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44">
        <v>5.3318310616940701E-2</v>
      </c>
      <c r="N4" s="204">
        <v>-0.95309232617540096</v>
      </c>
      <c r="O4" s="242">
        <v>1.1537363051412</v>
      </c>
      <c r="P4" s="244">
        <v>1.4888037333078701E-3</v>
      </c>
      <c r="Q4" s="257"/>
      <c r="R4" s="136">
        <f>SQRT(POWER((C5-C4),2)+POWER((D5-D4),2))</f>
        <v>0.48488963030579385</v>
      </c>
      <c r="S4" s="136">
        <f t="shared" ref="S4:S5" si="6"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49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45"/>
      <c r="N5" s="241"/>
      <c r="O5" s="243"/>
      <c r="P5" s="245"/>
      <c r="Q5" s="258"/>
      <c r="R5" s="137">
        <f>SQRT(POWER((C3-C5),2)+POWER((D3-D5),2))</f>
        <v>0.44915396297778803</v>
      </c>
      <c r="S5" s="137">
        <f t="shared" si="6"/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49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51">
        <f>-1/12*C6*D6/(D6*D6+C6*C6)^2</f>
        <v>2.5577265057762963E-2</v>
      </c>
      <c r="N6" s="253">
        <f>-1/0.96*(1-0.04*(C6*C6-D6*D6)/(C6*C6+D6*D6)^2)</f>
        <v>-0.95147905432174695</v>
      </c>
      <c r="O6" s="255">
        <f>1/0.96*(1-0.04*(D6*D6-C6*C6)/(C6*C6+D6*D6)^2)</f>
        <v>1.1318542790115866</v>
      </c>
      <c r="P6" s="251">
        <f>1/12*C6*D6/(C6*C6+D6*D6)^2</f>
        <v>-2.5577265057762963E-2</v>
      </c>
      <c r="Q6" s="239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52"/>
      <c r="N7" s="254"/>
      <c r="O7" s="256"/>
      <c r="P7" s="252"/>
      <c r="Q7" s="259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49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44">
        <v>-5.6957584114745899E-2</v>
      </c>
      <c r="N8" s="204">
        <v>-0.95759798272257901</v>
      </c>
      <c r="O8" s="242">
        <v>1.1344986861228901</v>
      </c>
      <c r="P8" s="244">
        <v>5.2676185244459398E-2</v>
      </c>
      <c r="Q8" s="246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50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45"/>
      <c r="N9" s="241"/>
      <c r="O9" s="243"/>
      <c r="P9" s="245"/>
      <c r="Q9" s="247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35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35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36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263">
        <f>SUM(H26:H28)</f>
        <v>4.0826134567874539E-3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48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51">
        <f>-1/12*C2*D2/(D2*D2+C2*C2)^2</f>
        <v>0.33521351471629535</v>
      </c>
      <c r="N2" s="253">
        <f>-1/0.96*(1-0.04*(C2*C2-D2*D2)/(C2*C2+D2*D2)^2)</f>
        <v>-1.7015530708291557</v>
      </c>
      <c r="O2" s="255">
        <f>1/0.96*(1-0.04*(D2*D2-C2*C2)/(C2*C2+D2*D2)^2)</f>
        <v>0.38178026250417763</v>
      </c>
      <c r="P2" s="251">
        <f>1/12*C2*D2/(C2*C2+D2*D2)^2</f>
        <v>-0.33521351471629535</v>
      </c>
      <c r="Q2" s="239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49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52"/>
      <c r="N3" s="254"/>
      <c r="O3" s="256"/>
      <c r="P3" s="252"/>
      <c r="Q3" s="240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49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44">
        <v>0.16566277110175201</v>
      </c>
      <c r="N4" s="204">
        <v>-1.4104933914347599</v>
      </c>
      <c r="O4" s="242">
        <v>0.711099224132827</v>
      </c>
      <c r="P4" s="244">
        <v>-0.16558433425369001</v>
      </c>
      <c r="Q4" s="257"/>
      <c r="R4" s="136">
        <f>SQRT(POWER((C5-C4),2)+POWER((D5-D4),2))</f>
        <v>0.21664393425670642</v>
      </c>
      <c r="S4" s="136">
        <f t="shared" ref="S4:S5" si="6"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49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45"/>
      <c r="N5" s="241"/>
      <c r="O5" s="243"/>
      <c r="P5" s="245"/>
      <c r="Q5" s="258"/>
      <c r="R5" s="137">
        <f>SQRT(POWER((C3-C5),2)+POWER((D3-D5),2))</f>
        <v>0.17355349564702202</v>
      </c>
      <c r="S5" s="137">
        <f t="shared" si="6"/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49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51">
        <f>-1/12*C6*D6/(D6*D6+C6*C6)^2</f>
        <v>0.33521351471629535</v>
      </c>
      <c r="N6" s="253">
        <f>-1/0.96*(1-0.04*(C6*C6-D6*D6)/(C6*C6+D6*D6)^2)</f>
        <v>-1.7015530708291557</v>
      </c>
      <c r="O6" s="255">
        <f>1/0.96*(1-0.04*(D6*D6-C6*C6)/(C6*C6+D6*D6)^2)</f>
        <v>0.38178026250417763</v>
      </c>
      <c r="P6" s="251">
        <f>1/12*C6*D6/(C6*C6+D6*D6)^2</f>
        <v>-0.33521351471629535</v>
      </c>
      <c r="Q6" s="239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49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52"/>
      <c r="N7" s="254"/>
      <c r="O7" s="256"/>
      <c r="P7" s="252"/>
      <c r="Q7" s="259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49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44">
        <f>M4</f>
        <v>0.16566277110175201</v>
      </c>
      <c r="N8" s="257">
        <f t="shared" ref="N8:P8" si="7">N4</f>
        <v>-1.4104933914347599</v>
      </c>
      <c r="O8" s="260">
        <f t="shared" si="7"/>
        <v>0.711099224132827</v>
      </c>
      <c r="P8" s="244">
        <f t="shared" si="7"/>
        <v>-0.16558433425369001</v>
      </c>
      <c r="Q8" s="246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50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45"/>
      <c r="N9" s="258"/>
      <c r="O9" s="261"/>
      <c r="P9" s="245"/>
      <c r="Q9" s="247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37" t="s">
        <v>99</v>
      </c>
      <c r="B25" s="238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34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35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35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36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</sheetData>
  <mergeCells count="23">
    <mergeCell ref="O4:O5"/>
    <mergeCell ref="P4:P5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M4:M5"/>
    <mergeCell ref="N4:N5"/>
    <mergeCell ref="A26:A29"/>
    <mergeCell ref="M8:M9"/>
    <mergeCell ref="N8:N9"/>
    <mergeCell ref="O8:O9"/>
    <mergeCell ref="P8:P9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18" width="12.125" style="101" bestFit="1" customWidth="1"/>
    <col min="19" max="19" width="11.375" style="101" bestFit="1" customWidth="1"/>
    <col min="20" max="16384" width="9" style="101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172" t="s">
        <v>60</v>
      </c>
      <c r="B2" s="6">
        <v>0</v>
      </c>
      <c r="C2" s="5">
        <v>0.215999570887704</v>
      </c>
      <c r="D2" s="5">
        <v>8.7535826562047503E-2</v>
      </c>
      <c r="E2" s="5">
        <f t="shared" ref="E2:E5" si="0">SQRT(D2*D2+C2*C2)</f>
        <v>0.23306294333414124</v>
      </c>
      <c r="F2" s="5">
        <f t="shared" ref="F2:F5" si="1">1/0.96*(E2-0.04/E2)</f>
        <v>6.3995299540198489E-2</v>
      </c>
      <c r="G2" s="88">
        <f t="shared" ref="G2:G5" si="2">-F2*D2/E2</f>
        <v>-2.4035916483324003E-2</v>
      </c>
      <c r="H2" s="5">
        <v>-2.9028580553714899E-2</v>
      </c>
      <c r="I2" s="88">
        <f t="shared" ref="I2:I29" si="3">F2*C2/E2</f>
        <v>5.9309974557795943E-2</v>
      </c>
      <c r="J2" s="5">
        <v>7.37070171687665E-2</v>
      </c>
      <c r="K2" s="125" t="s">
        <v>64</v>
      </c>
      <c r="L2" s="4">
        <f t="shared" ref="L2:L29" si="4">ABS((G2-H2)/G2)*100</f>
        <v>20.771681719957634</v>
      </c>
      <c r="M2" s="7">
        <f t="shared" ref="M2:M29" si="5">ABS((I2-J2)/I2)*100</f>
        <v>24.274235014113916</v>
      </c>
      <c r="N2" s="117">
        <f>-1/12*C2*D2/(D2*D2+C2*C2)^2</f>
        <v>-0.53402866836813123</v>
      </c>
      <c r="O2" s="253">
        <f>-1/0.96*(1-0.04*(C2*C2-D2*D2)/(C2*C2+D2*D2)^2)</f>
        <v>-0.49100382475466869</v>
      </c>
      <c r="P2" s="255">
        <f>1/0.96*(1-0.04*(D2*D2-C2*C2)/(C2*C2+D2*D2)^2)</f>
        <v>1.5923295085786646</v>
      </c>
      <c r="Q2" s="121">
        <f>1/12*C2*D2/(C2*C2+D2*D2)^2</f>
        <v>0.53402866836813123</v>
      </c>
      <c r="R2" s="262">
        <v>-2.3529370910404901E-3</v>
      </c>
    </row>
    <row r="3" spans="1:18" x14ac:dyDescent="0.25">
      <c r="A3" s="173"/>
      <c r="B3" s="2" t="s">
        <v>55</v>
      </c>
      <c r="C3" s="30">
        <v>0.26387200699677998</v>
      </c>
      <c r="D3" s="30">
        <v>6.0759982506205297E-2</v>
      </c>
      <c r="E3" s="30">
        <f t="shared" si="0"/>
        <v>0.27077705137375119</v>
      </c>
      <c r="F3" s="30">
        <f t="shared" si="1"/>
        <v>0.12818129720564639</v>
      </c>
      <c r="G3" s="90">
        <f t="shared" si="2"/>
        <v>-2.8762752738184093E-2</v>
      </c>
      <c r="H3" s="30">
        <v>-2.71776400341752E-2</v>
      </c>
      <c r="I3" s="90">
        <f t="shared" si="3"/>
        <v>0.12491256545377782</v>
      </c>
      <c r="J3" s="30">
        <v>0.133975249197297</v>
      </c>
      <c r="K3" s="126">
        <v>-2.0404952538293199E-2</v>
      </c>
      <c r="L3" s="16">
        <f t="shared" si="4"/>
        <v>5.5109909626437474</v>
      </c>
      <c r="M3" s="8">
        <f t="shared" si="5"/>
        <v>7.2552218510576498</v>
      </c>
      <c r="N3" s="118"/>
      <c r="O3" s="254"/>
      <c r="P3" s="256"/>
      <c r="Q3" s="122"/>
      <c r="R3" s="259"/>
    </row>
    <row r="4" spans="1:18" x14ac:dyDescent="0.25">
      <c r="A4" s="173"/>
      <c r="B4" s="2" t="s">
        <v>56</v>
      </c>
      <c r="C4" s="30">
        <v>0.22622098718265299</v>
      </c>
      <c r="D4" s="30">
        <v>0.13894313075300799</v>
      </c>
      <c r="E4" s="30">
        <f t="shared" si="0"/>
        <v>0.26548282171421472</v>
      </c>
      <c r="F4" s="30">
        <f t="shared" si="1"/>
        <v>0.11959785362525914</v>
      </c>
      <c r="G4" s="90">
        <f t="shared" si="2"/>
        <v>-6.2592751224866738E-2</v>
      </c>
      <c r="H4" s="30">
        <v>-7.2232755478001495E-2</v>
      </c>
      <c r="I4" s="90">
        <f t="shared" si="3"/>
        <v>0.10191071624648143</v>
      </c>
      <c r="J4" s="30">
        <v>0.101247965715746</v>
      </c>
      <c r="K4" s="126">
        <v>1.8052015447252701E-2</v>
      </c>
      <c r="L4" s="16">
        <f t="shared" si="4"/>
        <v>15.401151194812785</v>
      </c>
      <c r="M4" s="8">
        <f t="shared" si="5"/>
        <v>0.65032467158066276</v>
      </c>
      <c r="N4" s="119">
        <v>-5.6957584114745899E-2</v>
      </c>
      <c r="O4" s="204">
        <v>-0.95759798272257901</v>
      </c>
      <c r="P4" s="242">
        <v>1.1344986861228901</v>
      </c>
      <c r="Q4" s="123">
        <v>5.2676185244459398E-2</v>
      </c>
      <c r="R4" s="246">
        <f>K3+K4+K5</f>
        <v>-2.3529370910404974E-3</v>
      </c>
    </row>
    <row r="5" spans="1:18" ht="16.5" thickBot="1" x14ac:dyDescent="0.3">
      <c r="A5" s="193"/>
      <c r="B5" s="3" t="s">
        <v>57</v>
      </c>
      <c r="C5" s="31">
        <v>0.16234898018587299</v>
      </c>
      <c r="D5" s="31">
        <v>7.81831482468031E-2</v>
      </c>
      <c r="E5" s="31">
        <f t="shared" si="0"/>
        <v>0.18019377358048355</v>
      </c>
      <c r="F5" s="31">
        <f t="shared" si="1"/>
        <v>-4.353070755673466E-2</v>
      </c>
      <c r="G5" s="93">
        <f t="shared" si="2"/>
        <v>1.8887266161149035E-2</v>
      </c>
      <c r="H5" s="31">
        <v>0</v>
      </c>
      <c r="I5" s="93">
        <f t="shared" si="3"/>
        <v>-3.9219812306382482E-2</v>
      </c>
      <c r="J5" s="31">
        <v>0</v>
      </c>
      <c r="K5" s="127">
        <v>0</v>
      </c>
      <c r="L5" s="19">
        <f t="shared" si="4"/>
        <v>100</v>
      </c>
      <c r="M5" s="102">
        <f t="shared" si="5"/>
        <v>100</v>
      </c>
      <c r="N5" s="120"/>
      <c r="O5" s="241"/>
      <c r="P5" s="243"/>
      <c r="Q5" s="124"/>
      <c r="R5" s="247"/>
    </row>
    <row r="6" spans="1:18" x14ac:dyDescent="0.25">
      <c r="A6" s="173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6">SQRT(D6*D6+C6*C6)</f>
        <v>0.23306294333414124</v>
      </c>
      <c r="F6" s="5">
        <f t="shared" ref="F6:F13" si="7">1/0.96*(E6-0.04/E6)</f>
        <v>6.3995299540198489E-2</v>
      </c>
      <c r="G6" s="88">
        <f t="shared" ref="G6:G13" si="8">-F6*D6/E6</f>
        <v>-2.4035916483324003E-2</v>
      </c>
      <c r="H6" s="5">
        <v>-2.9028580553714899E-2</v>
      </c>
      <c r="I6" s="88">
        <f t="shared" si="3"/>
        <v>5.9309974557795943E-2</v>
      </c>
      <c r="J6" s="5">
        <v>7.37070171687665E-2</v>
      </c>
      <c r="K6" s="125" t="s">
        <v>64</v>
      </c>
      <c r="L6" s="4">
        <f t="shared" si="4"/>
        <v>20.771681719957634</v>
      </c>
      <c r="M6" s="7">
        <f t="shared" si="5"/>
        <v>24.274235014113916</v>
      </c>
      <c r="N6" s="117">
        <f>-1/12*C6*D6/(D6*D6+C6*C6)^2</f>
        <v>-0.53402866836813123</v>
      </c>
      <c r="O6" s="253">
        <f>-1/0.96*(1-0.04*(C6*C6-D6*D6)/(C6*C6+D6*D6)^2)</f>
        <v>-0.49100382475466869</v>
      </c>
      <c r="P6" s="255">
        <f>1/0.96*(1-0.04*(D6*D6-C6*C6)/(C6*C6+D6*D6)^2)</f>
        <v>1.5923295085786646</v>
      </c>
      <c r="Q6" s="121">
        <f>1/12*C6*D6/(C6*C6+D6*D6)^2</f>
        <v>0.53402866836813123</v>
      </c>
      <c r="R6" s="262">
        <v>1.52082465948405E-2</v>
      </c>
    </row>
    <row r="7" spans="1:18" x14ac:dyDescent="0.25">
      <c r="A7" s="173"/>
      <c r="B7" s="2" t="s">
        <v>55</v>
      </c>
      <c r="C7" s="30">
        <v>0.26387200699677998</v>
      </c>
      <c r="D7" s="30">
        <v>6.0759982506205297E-2</v>
      </c>
      <c r="E7" s="30">
        <f t="shared" si="6"/>
        <v>0.27077705137375119</v>
      </c>
      <c r="F7" s="30">
        <f t="shared" si="7"/>
        <v>0.12818129720564639</v>
      </c>
      <c r="G7" s="90">
        <f t="shared" si="8"/>
        <v>-2.8762752738184093E-2</v>
      </c>
      <c r="H7" s="30">
        <v>-1.9446955419259601E-2</v>
      </c>
      <c r="I7" s="90">
        <f t="shared" si="3"/>
        <v>0.12491256545377782</v>
      </c>
      <c r="J7" s="30">
        <v>0.128605755576468</v>
      </c>
      <c r="K7" s="126">
        <v>-1.8779599346129099E-2</v>
      </c>
      <c r="L7" s="16">
        <f t="shared" si="4"/>
        <v>32.388406644254438</v>
      </c>
      <c r="M7" s="8">
        <f t="shared" si="5"/>
        <v>2.9566201841053297</v>
      </c>
      <c r="N7" s="118"/>
      <c r="O7" s="254"/>
      <c r="P7" s="256"/>
      <c r="Q7" s="122"/>
      <c r="R7" s="259"/>
    </row>
    <row r="8" spans="1:18" x14ac:dyDescent="0.25">
      <c r="A8" s="173"/>
      <c r="B8" s="2" t="s">
        <v>56</v>
      </c>
      <c r="C8" s="30">
        <v>0.22622098718265299</v>
      </c>
      <c r="D8" s="30">
        <v>0.13894313075300799</v>
      </c>
      <c r="E8" s="30">
        <f t="shared" si="6"/>
        <v>0.26548282171421472</v>
      </c>
      <c r="F8" s="30">
        <f t="shared" si="7"/>
        <v>0.11959785362525914</v>
      </c>
      <c r="G8" s="90">
        <f t="shared" si="8"/>
        <v>-6.2592751224866738E-2</v>
      </c>
      <c r="H8" s="30">
        <v>-7.2147538592033295E-2</v>
      </c>
      <c r="I8" s="90">
        <f t="shared" si="3"/>
        <v>0.10191071624648143</v>
      </c>
      <c r="J8" s="30">
        <v>0.17971716378022401</v>
      </c>
      <c r="K8" s="126">
        <v>3.3987845940969597E-2</v>
      </c>
      <c r="L8" s="16">
        <f t="shared" si="4"/>
        <v>15.265006219075808</v>
      </c>
      <c r="M8" s="8">
        <f t="shared" si="5"/>
        <v>76.34766038299621</v>
      </c>
      <c r="N8" s="119">
        <v>-5.6957584114745899E-2</v>
      </c>
      <c r="O8" s="204">
        <v>-0.95759798272257901</v>
      </c>
      <c r="P8" s="242">
        <v>1.1344986861228901</v>
      </c>
      <c r="Q8" s="123">
        <v>5.2676185244459398E-2</v>
      </c>
      <c r="R8" s="246">
        <f>K7+K8+K9</f>
        <v>1.5208246594840498E-2</v>
      </c>
    </row>
    <row r="9" spans="1:18" ht="16.5" thickBot="1" x14ac:dyDescent="0.3">
      <c r="A9" s="174"/>
      <c r="B9" s="3" t="s">
        <v>57</v>
      </c>
      <c r="C9" s="31">
        <v>0.16234898018587299</v>
      </c>
      <c r="D9" s="31">
        <v>7.81831482468031E-2</v>
      </c>
      <c r="E9" s="31">
        <f t="shared" si="6"/>
        <v>0.18019377358048355</v>
      </c>
      <c r="F9" s="31">
        <f t="shared" si="7"/>
        <v>-4.353070755673466E-2</v>
      </c>
      <c r="G9" s="93">
        <f t="shared" si="8"/>
        <v>1.8887266161149035E-2</v>
      </c>
      <c r="H9" s="31">
        <v>0</v>
      </c>
      <c r="I9" s="93">
        <f t="shared" si="3"/>
        <v>-3.9219812306382482E-2</v>
      </c>
      <c r="J9" s="31">
        <v>0</v>
      </c>
      <c r="K9" s="127">
        <v>0</v>
      </c>
      <c r="L9" s="19">
        <f t="shared" si="4"/>
        <v>100</v>
      </c>
      <c r="M9" s="102">
        <f t="shared" si="5"/>
        <v>100</v>
      </c>
      <c r="N9" s="120"/>
      <c r="O9" s="241"/>
      <c r="P9" s="243"/>
      <c r="Q9" s="124"/>
      <c r="R9" s="247"/>
    </row>
    <row r="10" spans="1:18" x14ac:dyDescent="0.25">
      <c r="A10" s="172" t="s">
        <v>65</v>
      </c>
      <c r="B10" s="6">
        <v>0</v>
      </c>
      <c r="C10" s="5">
        <v>0.247879199310308</v>
      </c>
      <c r="D10" s="5">
        <v>0.20326976144112499</v>
      </c>
      <c r="E10" s="5">
        <f t="shared" si="6"/>
        <v>0.32056620746275061</v>
      </c>
      <c r="F10" s="5">
        <f t="shared" si="7"/>
        <v>0.20394478291438509</v>
      </c>
      <c r="G10" s="88">
        <f t="shared" si="8"/>
        <v>-0.12932057841744343</v>
      </c>
      <c r="H10" s="5">
        <v>-0.13515577123328601</v>
      </c>
      <c r="I10" s="88">
        <f t="shared" si="3"/>
        <v>0.15770118095871546</v>
      </c>
      <c r="J10" s="5">
        <v>0.154317453343947</v>
      </c>
      <c r="K10" s="125" t="s">
        <v>64</v>
      </c>
      <c r="L10" s="4">
        <f t="shared" si="4"/>
        <v>4.5121920171179006</v>
      </c>
      <c r="M10" s="7">
        <f t="shared" si="5"/>
        <v>2.1456577523374958</v>
      </c>
      <c r="N10" s="117">
        <f>-1/12*C10*D10/(D10*D10+C10*C10)^2</f>
        <v>-0.39761307687490022</v>
      </c>
      <c r="O10" s="253">
        <f>-1/0.96*(1-0.04*(C10*C10-D10*D10)/(C10*C10+D10*D10)^2)</f>
        <v>-0.96225861994314255</v>
      </c>
      <c r="P10" s="255">
        <f>1/0.96*(1-0.04*(D10*D10-C10*C10)/(C10*C10+D10*D10)^2)</f>
        <v>1.1210747133901908</v>
      </c>
      <c r="Q10" s="121">
        <f>1/12*C10*D10/(C10*C10+D10*D10)^2</f>
        <v>0.39761307687490022</v>
      </c>
      <c r="R10" s="262">
        <v>5.5289471330137504E-3</v>
      </c>
    </row>
    <row r="11" spans="1:18" x14ac:dyDescent="0.25">
      <c r="A11" s="173"/>
      <c r="B11" s="2" t="s">
        <v>55</v>
      </c>
      <c r="C11" s="30">
        <v>0.30970835329033097</v>
      </c>
      <c r="D11" s="30">
        <v>0.24363297654796201</v>
      </c>
      <c r="E11" s="30">
        <f t="shared" si="6"/>
        <v>0.39405112784945595</v>
      </c>
      <c r="F11" s="30">
        <f t="shared" si="7"/>
        <v>0.30473068513065271</v>
      </c>
      <c r="G11" s="90">
        <f t="shared" si="8"/>
        <v>-0.18840814964560751</v>
      </c>
      <c r="H11" s="30">
        <v>-0.18554090555397601</v>
      </c>
      <c r="I11" s="90">
        <f t="shared" si="3"/>
        <v>0.23950607425974685</v>
      </c>
      <c r="J11" s="30">
        <v>0.23748255535377899</v>
      </c>
      <c r="K11" s="126">
        <v>-3.6742325791069397E-2</v>
      </c>
      <c r="L11" s="16">
        <f t="shared" si="4"/>
        <v>1.5218259385407349</v>
      </c>
      <c r="M11" s="8">
        <f t="shared" si="5"/>
        <v>0.84487164353641009</v>
      </c>
      <c r="N11" s="118"/>
      <c r="O11" s="254"/>
      <c r="P11" s="256"/>
      <c r="Q11" s="122"/>
      <c r="R11" s="259"/>
    </row>
    <row r="12" spans="1:18" x14ac:dyDescent="0.25">
      <c r="A12" s="173"/>
      <c r="B12" s="2" t="s">
        <v>56</v>
      </c>
      <c r="C12" s="30">
        <v>0.208185326479424</v>
      </c>
      <c r="D12" s="30">
        <v>0.26105614228856</v>
      </c>
      <c r="E12" s="30">
        <f t="shared" si="6"/>
        <v>0.33390333868940164</v>
      </c>
      <c r="F12" s="30">
        <f t="shared" si="7"/>
        <v>0.22302936491459346</v>
      </c>
      <c r="G12" s="90">
        <f t="shared" si="8"/>
        <v>-0.1743713790050801</v>
      </c>
      <c r="H12" s="30">
        <v>-0.17841260948587401</v>
      </c>
      <c r="I12" s="90">
        <f t="shared" si="3"/>
        <v>0.13905653453927863</v>
      </c>
      <c r="J12" s="30">
        <v>0.137698288618117</v>
      </c>
      <c r="K12" s="126">
        <v>6.0323288371335798E-2</v>
      </c>
      <c r="L12" s="16">
        <f t="shared" si="4"/>
        <v>2.3175996564643646</v>
      </c>
      <c r="M12" s="8">
        <f t="shared" si="5"/>
        <v>0.97675806869613158</v>
      </c>
      <c r="N12" s="119">
        <v>-5.6957584114745899E-2</v>
      </c>
      <c r="O12" s="204">
        <v>-0.95759798272257901</v>
      </c>
      <c r="P12" s="242">
        <v>1.1344986861228901</v>
      </c>
      <c r="Q12" s="123">
        <v>5.2676185244459398E-2</v>
      </c>
      <c r="R12" s="246">
        <f>K11+K12+K13</f>
        <v>5.5289471330137001E-3</v>
      </c>
    </row>
    <row r="13" spans="1:18" ht="16.5" thickBot="1" x14ac:dyDescent="0.3">
      <c r="A13" s="193"/>
      <c r="B13" s="3" t="s">
        <v>57</v>
      </c>
      <c r="C13" s="31">
        <v>0.22622098718265299</v>
      </c>
      <c r="D13" s="31">
        <v>0.13894313075300799</v>
      </c>
      <c r="E13" s="31">
        <f t="shared" si="6"/>
        <v>0.26548282171421472</v>
      </c>
      <c r="F13" s="31">
        <f t="shared" si="7"/>
        <v>0.11959785362525914</v>
      </c>
      <c r="G13" s="93">
        <f t="shared" si="8"/>
        <v>-6.2592751224866738E-2</v>
      </c>
      <c r="H13" s="31">
        <v>-7.2232755478001495E-2</v>
      </c>
      <c r="I13" s="93">
        <f t="shared" si="3"/>
        <v>0.10191071624648143</v>
      </c>
      <c r="J13" s="31">
        <v>0.101247965715746</v>
      </c>
      <c r="K13" s="127">
        <v>-1.8052015447252701E-2</v>
      </c>
      <c r="L13" s="19">
        <f t="shared" si="4"/>
        <v>15.401151194812785</v>
      </c>
      <c r="M13" s="102">
        <f t="shared" si="5"/>
        <v>0.65032467158066276</v>
      </c>
      <c r="N13" s="120"/>
      <c r="O13" s="241"/>
      <c r="P13" s="243"/>
      <c r="Q13" s="124"/>
      <c r="R13" s="247"/>
    </row>
    <row r="14" spans="1:18" x14ac:dyDescent="0.25">
      <c r="A14" s="173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9">SQRT(D14*D14+C14*C14)</f>
        <v>0.32056620746275061</v>
      </c>
      <c r="F14" s="5">
        <f t="shared" ref="F14:F21" si="10">1/0.96*(E14-0.04/E14)</f>
        <v>0.20394478291438509</v>
      </c>
      <c r="G14" s="88">
        <f t="shared" ref="G14:G21" si="11">-F14*D14/E14</f>
        <v>-0.12932057841744343</v>
      </c>
      <c r="H14" s="5">
        <v>-0.13515577123328601</v>
      </c>
      <c r="I14" s="88">
        <f t="shared" si="3"/>
        <v>0.15770118095871546</v>
      </c>
      <c r="J14" s="5">
        <v>0.154317453343947</v>
      </c>
      <c r="K14" s="125" t="s">
        <v>64</v>
      </c>
      <c r="L14" s="4">
        <f t="shared" si="4"/>
        <v>4.5121920171179006</v>
      </c>
      <c r="M14" s="7">
        <f t="shared" si="5"/>
        <v>2.1456577523374958</v>
      </c>
      <c r="N14" s="117">
        <f>-1/12*C14*D14/(D14*D14+C14*C14)^2</f>
        <v>-0.39761307687490022</v>
      </c>
      <c r="O14" s="253">
        <f>-1/0.96*(1-0.04*(C14*C14-D14*D14)/(C14*C14+D14*D14)^2)</f>
        <v>-0.96225861994314255</v>
      </c>
      <c r="P14" s="255">
        <f>1/0.96*(1-0.04*(D14*D14-C14*C14)/(C14*C14+D14*D14)^2)</f>
        <v>1.1210747133901908</v>
      </c>
      <c r="Q14" s="121">
        <f>1/12*C14*D14/(C14*C14+D14*D14)^2</f>
        <v>0.39761307687490022</v>
      </c>
      <c r="R14" s="262">
        <v>4.0323231025556301E-2</v>
      </c>
    </row>
    <row r="15" spans="1:18" x14ac:dyDescent="0.25">
      <c r="A15" s="173"/>
      <c r="B15" s="2" t="s">
        <v>55</v>
      </c>
      <c r="C15" s="30">
        <v>0.30970835329033097</v>
      </c>
      <c r="D15" s="30">
        <v>0.24363297654796201</v>
      </c>
      <c r="E15" s="30">
        <f t="shared" si="9"/>
        <v>0.39405112784945595</v>
      </c>
      <c r="F15" s="30">
        <f t="shared" si="10"/>
        <v>0.30473068513065271</v>
      </c>
      <c r="G15" s="90">
        <f t="shared" si="11"/>
        <v>-0.18840814964560751</v>
      </c>
      <c r="H15" s="30">
        <v>-0.10928521800916099</v>
      </c>
      <c r="I15" s="90">
        <f t="shared" si="3"/>
        <v>0.23950607425974685</v>
      </c>
      <c r="J15" s="30">
        <v>0.20891546658270099</v>
      </c>
      <c r="K15" s="126">
        <v>-1.91491551261549E-2</v>
      </c>
      <c r="L15" s="16">
        <f t="shared" si="4"/>
        <v>41.995493180775561</v>
      </c>
      <c r="M15" s="8">
        <f t="shared" si="5"/>
        <v>12.772372379946415</v>
      </c>
      <c r="N15" s="118"/>
      <c r="O15" s="254"/>
      <c r="P15" s="256"/>
      <c r="Q15" s="122"/>
      <c r="R15" s="259"/>
    </row>
    <row r="16" spans="1:18" x14ac:dyDescent="0.25">
      <c r="A16" s="173"/>
      <c r="B16" s="2" t="s">
        <v>56</v>
      </c>
      <c r="C16" s="30">
        <v>0.208185326479424</v>
      </c>
      <c r="D16" s="30">
        <v>0.26105614228856</v>
      </c>
      <c r="E16" s="30">
        <f t="shared" si="9"/>
        <v>0.33390333868940164</v>
      </c>
      <c r="F16" s="30">
        <f t="shared" si="10"/>
        <v>0.22302936491459346</v>
      </c>
      <c r="G16" s="90">
        <f t="shared" si="11"/>
        <v>-0.1743713790050801</v>
      </c>
      <c r="H16" s="30">
        <v>-0.23443812529143099</v>
      </c>
      <c r="I16" s="90">
        <f t="shared" si="3"/>
        <v>0.13905653453927863</v>
      </c>
      <c r="J16" s="30">
        <v>0.18780054897422499</v>
      </c>
      <c r="K16" s="126">
        <v>8.0419705098214195E-2</v>
      </c>
      <c r="L16" s="16">
        <f t="shared" si="4"/>
        <v>34.447594914415923</v>
      </c>
      <c r="M16" s="8">
        <f t="shared" si="5"/>
        <v>35.053379257900225</v>
      </c>
      <c r="N16" s="119">
        <v>-5.6957584114745899E-2</v>
      </c>
      <c r="O16" s="204">
        <v>-0.95759798272257901</v>
      </c>
      <c r="P16" s="242">
        <v>1.1344986861228901</v>
      </c>
      <c r="Q16" s="123">
        <v>5.2676185244459398E-2</v>
      </c>
      <c r="R16" s="246">
        <f>K15+K16+K17</f>
        <v>4.0323231025556391E-2</v>
      </c>
    </row>
    <row r="17" spans="1:18" ht="16.5" thickBot="1" x14ac:dyDescent="0.3">
      <c r="A17" s="174"/>
      <c r="B17" s="3" t="s">
        <v>57</v>
      </c>
      <c r="C17" s="31">
        <v>0.22622098718265299</v>
      </c>
      <c r="D17" s="31">
        <v>0.13894313075300799</v>
      </c>
      <c r="E17" s="31">
        <f t="shared" si="9"/>
        <v>0.26548282171421472</v>
      </c>
      <c r="F17" s="31">
        <f t="shared" si="10"/>
        <v>0.11959785362525914</v>
      </c>
      <c r="G17" s="93">
        <f t="shared" si="11"/>
        <v>-6.2592751224866738E-2</v>
      </c>
      <c r="H17" s="31">
        <v>-9.3570629844627898E-2</v>
      </c>
      <c r="I17" s="93">
        <f t="shared" si="3"/>
        <v>0.10191071624648143</v>
      </c>
      <c r="J17" s="31">
        <v>0.119169270156912</v>
      </c>
      <c r="K17" s="127">
        <v>-2.09473189465029E-2</v>
      </c>
      <c r="L17" s="19">
        <f t="shared" si="4"/>
        <v>49.49115994034517</v>
      </c>
      <c r="M17" s="102">
        <f t="shared" si="5"/>
        <v>16.934974599421913</v>
      </c>
      <c r="N17" s="120"/>
      <c r="O17" s="241"/>
      <c r="P17" s="243"/>
      <c r="Q17" s="124"/>
      <c r="R17" s="247"/>
    </row>
    <row r="18" spans="1:18" x14ac:dyDescent="0.25">
      <c r="A18" s="172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9"/>
        <v>0.45908043981072943</v>
      </c>
      <c r="F18" s="5">
        <f t="shared" si="10"/>
        <v>0.38744764581092966</v>
      </c>
      <c r="G18" s="88">
        <f t="shared" si="11"/>
        <v>-0.20428210527228444</v>
      </c>
      <c r="H18" s="5">
        <v>-0.20361845640537399</v>
      </c>
      <c r="I18" s="88">
        <f t="shared" si="3"/>
        <v>0.32921801243242288</v>
      </c>
      <c r="J18" s="5">
        <v>0.330064925268372</v>
      </c>
      <c r="K18" s="125" t="s">
        <v>64</v>
      </c>
      <c r="L18" s="4">
        <f t="shared" si="4"/>
        <v>0.32486882099921666</v>
      </c>
      <c r="M18" s="7">
        <f t="shared" si="5"/>
        <v>0.25724984781109528</v>
      </c>
      <c r="N18" s="117">
        <f>-1/12*C18*D18/(D18*D18+C18*C18)^2</f>
        <v>-0.17714505627851754</v>
      </c>
      <c r="O18" s="253">
        <f>-1/0.96*(1-0.04*(C18*C18-D18*D18)/(C18*C18+D18*D18)^2)</f>
        <v>-0.95388437356372024</v>
      </c>
      <c r="P18" s="255">
        <f>1/0.96*(1-0.04*(D18*D18-C18*C18)/(C18*C18+D18*D18)^2)</f>
        <v>1.1294489597696131</v>
      </c>
      <c r="Q18" s="121">
        <f>1/12*C18*D18/(C18*C18+D18*D18)^2</f>
        <v>0.17714505627851754</v>
      </c>
      <c r="R18" s="262">
        <v>-4.6216095055825798E-3</v>
      </c>
    </row>
    <row r="19" spans="1:18" x14ac:dyDescent="0.25">
      <c r="A19" s="173"/>
      <c r="B19" s="2" t="s">
        <v>55</v>
      </c>
      <c r="C19" s="30">
        <v>0.455713651858564</v>
      </c>
      <c r="D19" s="30">
        <v>0.186443664387938</v>
      </c>
      <c r="E19" s="30">
        <f t="shared" si="9"/>
        <v>0.49237807879785889</v>
      </c>
      <c r="F19" s="30">
        <f t="shared" si="10"/>
        <v>0.42827051422666923</v>
      </c>
      <c r="G19" s="90">
        <f t="shared" si="11"/>
        <v>-0.16216872249202571</v>
      </c>
      <c r="H19" s="30">
        <v>-0.163882011377116</v>
      </c>
      <c r="I19" s="90">
        <f t="shared" si="3"/>
        <v>0.396379791111101</v>
      </c>
      <c r="J19" s="30">
        <v>0.39936987018611902</v>
      </c>
      <c r="K19" s="126">
        <v>-0.12358051977053899</v>
      </c>
      <c r="L19" s="16">
        <f t="shared" si="4"/>
        <v>1.0564854053003552</v>
      </c>
      <c r="M19" s="8">
        <f t="shared" si="5"/>
        <v>0.75434700306906899</v>
      </c>
      <c r="N19" s="118"/>
      <c r="O19" s="254"/>
      <c r="P19" s="256"/>
      <c r="Q19" s="122"/>
      <c r="R19" s="259"/>
    </row>
    <row r="20" spans="1:18" x14ac:dyDescent="0.25">
      <c r="A20" s="173"/>
      <c r="B20" s="2" t="s">
        <v>56</v>
      </c>
      <c r="C20" s="30">
        <v>0.43767799115533501</v>
      </c>
      <c r="D20" s="30">
        <v>0.30855667592349001</v>
      </c>
      <c r="E20" s="30">
        <f t="shared" si="9"/>
        <v>0.53550839974618802</v>
      </c>
      <c r="F20" s="30">
        <f t="shared" si="10"/>
        <v>0.48001356887306179</v>
      </c>
      <c r="G20" s="90">
        <f t="shared" si="11"/>
        <v>-0.27658089262435981</v>
      </c>
      <c r="H20" s="30">
        <v>-0.27858397278539698</v>
      </c>
      <c r="I20" s="90">
        <f t="shared" si="3"/>
        <v>0.39232134295417326</v>
      </c>
      <c r="J20" s="30">
        <v>0.39071233441443498</v>
      </c>
      <c r="K20" s="126">
        <v>8.2216584473887702E-2</v>
      </c>
      <c r="L20" s="16">
        <f t="shared" si="4"/>
        <v>0.72422940790695567</v>
      </c>
      <c r="M20" s="8">
        <f t="shared" si="5"/>
        <v>0.41012516107904529</v>
      </c>
      <c r="N20" s="119">
        <v>-5.6957584114745899E-2</v>
      </c>
      <c r="O20" s="204">
        <v>-0.95759798272257901</v>
      </c>
      <c r="P20" s="242">
        <v>1.1344986861228901</v>
      </c>
      <c r="Q20" s="123">
        <v>5.2676185244459398E-2</v>
      </c>
      <c r="R20" s="246">
        <f>K19+K20+K21</f>
        <v>-4.6216095055818945E-3</v>
      </c>
    </row>
    <row r="21" spans="1:18" ht="16.5" thickBot="1" x14ac:dyDescent="0.3">
      <c r="A21" s="193"/>
      <c r="B21" s="3" t="s">
        <v>57</v>
      </c>
      <c r="C21" s="31">
        <v>0.30970835329033097</v>
      </c>
      <c r="D21" s="31">
        <v>0.24363297654796201</v>
      </c>
      <c r="E21" s="31">
        <f t="shared" si="9"/>
        <v>0.39405112784945595</v>
      </c>
      <c r="F21" s="31">
        <f t="shared" si="10"/>
        <v>0.30473068513065271</v>
      </c>
      <c r="G21" s="93">
        <f t="shared" si="11"/>
        <v>-0.18840814964560751</v>
      </c>
      <c r="H21" s="31">
        <v>-0.18554090555397601</v>
      </c>
      <c r="I21" s="93">
        <f t="shared" si="3"/>
        <v>0.23950607425974685</v>
      </c>
      <c r="J21" s="31">
        <v>0.23748255535377899</v>
      </c>
      <c r="K21" s="127">
        <v>3.6742325791069397E-2</v>
      </c>
      <c r="L21" s="19">
        <f t="shared" si="4"/>
        <v>1.5218259385407349</v>
      </c>
      <c r="M21" s="102">
        <f t="shared" si="5"/>
        <v>0.84487164353641009</v>
      </c>
      <c r="N21" s="120"/>
      <c r="O21" s="241"/>
      <c r="P21" s="243"/>
      <c r="Q21" s="124"/>
      <c r="R21" s="247"/>
    </row>
    <row r="22" spans="1:18" x14ac:dyDescent="0.25">
      <c r="A22" s="173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12">SQRT(D22*D22+C22*C22)</f>
        <v>0.45908043981072943</v>
      </c>
      <c r="F22" s="5">
        <f t="shared" ref="F22:F29" si="13">1/0.96*(E22-0.04/E22)</f>
        <v>0.38744764581092966</v>
      </c>
      <c r="G22" s="88">
        <f t="shared" ref="G22:G28" si="14">-F22*D22/E22</f>
        <v>-0.20428210527228444</v>
      </c>
      <c r="H22" s="5">
        <v>-0.20361845640537399</v>
      </c>
      <c r="I22" s="88">
        <f t="shared" si="3"/>
        <v>0.32921801243242288</v>
      </c>
      <c r="J22" s="5">
        <v>0.330064925268372</v>
      </c>
      <c r="K22" s="125" t="s">
        <v>64</v>
      </c>
      <c r="L22" s="4">
        <f t="shared" si="4"/>
        <v>0.32486882099921666</v>
      </c>
      <c r="M22" s="7">
        <f t="shared" si="5"/>
        <v>0.25724984781109528</v>
      </c>
      <c r="N22" s="117">
        <f>-1/12*C22*D22/(D22*D22+C22*C22)^2</f>
        <v>-0.17714505627851754</v>
      </c>
      <c r="O22" s="253">
        <f>-1/0.96*(1-0.04*(C22*C22-D22*D22)/(C22*C22+D22*D22)^2)</f>
        <v>-0.95388437356372024</v>
      </c>
      <c r="P22" s="255">
        <f>1/0.96*(1-0.04*(D22*D22-C22*C22)/(C22*C22+D22*D22)^2)</f>
        <v>1.1294489597696131</v>
      </c>
      <c r="Q22" s="121">
        <f>1/12*C22*D22/(C22*C22+D22*D22)^2</f>
        <v>0.17714505627851754</v>
      </c>
      <c r="R22" s="262">
        <v>5.9126179060860602E-2</v>
      </c>
    </row>
    <row r="23" spans="1:18" x14ac:dyDescent="0.25">
      <c r="A23" s="173"/>
      <c r="B23" s="2" t="s">
        <v>55</v>
      </c>
      <c r="C23" s="30">
        <v>0.455713651858564</v>
      </c>
      <c r="D23" s="30">
        <v>0.186443664387938</v>
      </c>
      <c r="E23" s="30">
        <f t="shared" si="12"/>
        <v>0.49237807879785889</v>
      </c>
      <c r="F23" s="30">
        <f t="shared" si="13"/>
        <v>0.42827051422666923</v>
      </c>
      <c r="G23" s="90">
        <f t="shared" si="14"/>
        <v>-0.16216872249202571</v>
      </c>
      <c r="H23" s="30">
        <v>-9.2213600873070997E-2</v>
      </c>
      <c r="I23" s="90">
        <f t="shared" si="3"/>
        <v>0.396379791111101</v>
      </c>
      <c r="J23" s="30">
        <v>0.25256679995706899</v>
      </c>
      <c r="K23" s="126">
        <v>-7.67018916246021E-2</v>
      </c>
      <c r="L23" s="16">
        <f t="shared" si="4"/>
        <v>43.137246531861038</v>
      </c>
      <c r="M23" s="8">
        <f t="shared" si="5"/>
        <v>36.281615354533244</v>
      </c>
      <c r="N23" s="118"/>
      <c r="O23" s="254"/>
      <c r="P23" s="256"/>
      <c r="Q23" s="122"/>
      <c r="R23" s="259"/>
    </row>
    <row r="24" spans="1:18" x14ac:dyDescent="0.25">
      <c r="A24" s="173"/>
      <c r="B24" s="2" t="s">
        <v>56</v>
      </c>
      <c r="C24" s="30">
        <v>0.43767799115533501</v>
      </c>
      <c r="D24" s="30">
        <v>0.30855667592349001</v>
      </c>
      <c r="E24" s="30">
        <f t="shared" si="12"/>
        <v>0.53550839974618802</v>
      </c>
      <c r="F24" s="30">
        <f t="shared" si="13"/>
        <v>0.48001356887306179</v>
      </c>
      <c r="G24" s="90">
        <f t="shared" si="14"/>
        <v>-0.27658089262435981</v>
      </c>
      <c r="H24" s="30">
        <v>-0.249148420634765</v>
      </c>
      <c r="I24" s="90">
        <f t="shared" si="3"/>
        <v>0.39232134295417326</v>
      </c>
      <c r="J24" s="30">
        <v>0.40821995712584502</v>
      </c>
      <c r="K24" s="126">
        <v>9.0695793797376606E-2</v>
      </c>
      <c r="L24" s="16">
        <f t="shared" si="4"/>
        <v>9.9184262981074411</v>
      </c>
      <c r="M24" s="8">
        <f t="shared" si="5"/>
        <v>4.0524469181195855</v>
      </c>
      <c r="N24" s="119">
        <v>-5.6957584114745899E-2</v>
      </c>
      <c r="O24" s="204">
        <v>-0.95759798272257901</v>
      </c>
      <c r="P24" s="242">
        <v>1.1344986861228901</v>
      </c>
      <c r="Q24" s="123">
        <v>5.2676185244459398E-2</v>
      </c>
      <c r="R24" s="246">
        <f>K23+K24+K25</f>
        <v>5.9126179060860505E-2</v>
      </c>
    </row>
    <row r="25" spans="1:18" ht="16.5" thickBot="1" x14ac:dyDescent="0.3">
      <c r="A25" s="174"/>
      <c r="B25" s="3" t="s">
        <v>57</v>
      </c>
      <c r="C25" s="31">
        <v>0.30970835329033097</v>
      </c>
      <c r="D25" s="31">
        <v>0.24363297654796201</v>
      </c>
      <c r="E25" s="31">
        <f t="shared" si="12"/>
        <v>0.39405112784945595</v>
      </c>
      <c r="F25" s="31">
        <f t="shared" si="13"/>
        <v>0.30473068513065271</v>
      </c>
      <c r="G25" s="93">
        <f t="shared" si="14"/>
        <v>-0.18840814964560751</v>
      </c>
      <c r="H25" s="31">
        <v>-0.217046816661215</v>
      </c>
      <c r="I25" s="93">
        <f t="shared" si="3"/>
        <v>0.23950607425974685</v>
      </c>
      <c r="J25" s="31">
        <v>0.21820442256157499</v>
      </c>
      <c r="K25" s="127">
        <v>4.5132276888086E-2</v>
      </c>
      <c r="L25" s="19">
        <f t="shared" si="4"/>
        <v>15.200333461942241</v>
      </c>
      <c r="M25" s="102">
        <f t="shared" si="5"/>
        <v>8.8939922563592244</v>
      </c>
      <c r="N25" s="120"/>
      <c r="O25" s="241"/>
      <c r="P25" s="243"/>
      <c r="Q25" s="124"/>
      <c r="R25" s="247"/>
    </row>
    <row r="26" spans="1:18" x14ac:dyDescent="0.25">
      <c r="A26" s="172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12"/>
        <v>0.83862007708632547</v>
      </c>
      <c r="F26" s="5">
        <f t="shared" si="13"/>
        <v>0.82387778523416422</v>
      </c>
      <c r="G26" s="88">
        <f t="shared" si="14"/>
        <v>-0.79668042246916526</v>
      </c>
      <c r="H26" s="5">
        <v>-0.79768972897205603</v>
      </c>
      <c r="I26" s="88">
        <f t="shared" si="3"/>
        <v>0.20994025211165193</v>
      </c>
      <c r="J26" s="5">
        <v>0.20354624043290701</v>
      </c>
      <c r="K26" s="125" t="s">
        <v>64</v>
      </c>
      <c r="L26" s="4">
        <f t="shared" si="4"/>
        <v>0.12668900533072111</v>
      </c>
      <c r="M26" s="7">
        <f t="shared" si="5"/>
        <v>3.0456339908291703</v>
      </c>
      <c r="N26" s="117">
        <f>-1/12*C26*D26/(D26*D26+C26*C26)^2</f>
        <v>-2.9197288200581158E-2</v>
      </c>
      <c r="O26" s="253">
        <f>-1/0.96*(1-0.04*(C26*C26-D26*D26)/(C26*C26+D26*D26)^2)</f>
        <v>-1.0932185255859852</v>
      </c>
      <c r="P26" s="255">
        <f>1/0.96*(1-0.04*(D26*D26-C26*C26)/(C26*C26+D26*D26)^2)</f>
        <v>0.99011480774734817</v>
      </c>
      <c r="Q26" s="121">
        <f>1/12*C26*D26/(C26*C26+D26*D26)^2</f>
        <v>2.9197288200581158E-2</v>
      </c>
      <c r="R26" s="262">
        <v>-2.3529370910404901E-3</v>
      </c>
    </row>
    <row r="27" spans="1:18" x14ac:dyDescent="0.25">
      <c r="A27" s="173"/>
      <c r="B27" s="2" t="s">
        <v>55</v>
      </c>
      <c r="C27" s="30">
        <v>7.8782216460385301E-2</v>
      </c>
      <c r="D27" s="30">
        <v>0.80500445235153695</v>
      </c>
      <c r="E27" s="30">
        <f t="shared" si="12"/>
        <v>0.80885029884163906</v>
      </c>
      <c r="F27" s="30">
        <f t="shared" si="13"/>
        <v>0.79103894803920183</v>
      </c>
      <c r="G27" s="90">
        <f t="shared" si="14"/>
        <v>-0.78727778931031545</v>
      </c>
      <c r="H27" s="30">
        <v>-0.78669057342002002</v>
      </c>
      <c r="I27" s="90">
        <f t="shared" si="3"/>
        <v>7.7047386546396243E-2</v>
      </c>
      <c r="J27" s="30">
        <v>6.7870822556525406E-2</v>
      </c>
      <c r="K27" s="126">
        <v>-2.0404952538293199E-2</v>
      </c>
      <c r="L27" s="16">
        <f t="shared" si="4"/>
        <v>7.4588143888810285E-2</v>
      </c>
      <c r="M27" s="8">
        <f t="shared" si="5"/>
        <v>11.910285865887108</v>
      </c>
      <c r="N27" s="118"/>
      <c r="O27" s="254"/>
      <c r="P27" s="256"/>
      <c r="Q27" s="122"/>
      <c r="R27" s="259"/>
    </row>
    <row r="28" spans="1:18" x14ac:dyDescent="0.25">
      <c r="A28" s="173"/>
      <c r="B28" s="2" t="s">
        <v>56</v>
      </c>
      <c r="C28" s="30">
        <v>0.32878221646038502</v>
      </c>
      <c r="D28" s="30">
        <v>0.73801715424375602</v>
      </c>
      <c r="E28" s="30">
        <f t="shared" si="12"/>
        <v>0.80794001375018898</v>
      </c>
      <c r="F28" s="30">
        <f t="shared" si="13"/>
        <v>0.79003269553597311</v>
      </c>
      <c r="G28" s="90">
        <f t="shared" si="14"/>
        <v>-0.72165961803602563</v>
      </c>
      <c r="H28" s="30">
        <v>-0.72636715957160303</v>
      </c>
      <c r="I28" s="90">
        <f t="shared" si="3"/>
        <v>0.32149503217302311</v>
      </c>
      <c r="J28" s="30">
        <v>0.31149134468011203</v>
      </c>
      <c r="K28" s="126">
        <v>1.8052015447252701E-2</v>
      </c>
      <c r="L28" s="16">
        <f t="shared" si="4"/>
        <v>0.65232159565597236</v>
      </c>
      <c r="M28" s="8">
        <f t="shared" si="5"/>
        <v>3.1116149525841728</v>
      </c>
      <c r="N28" s="119">
        <v>-5.6957584114745899E-2</v>
      </c>
      <c r="O28" s="204">
        <v>-0.95759798272257901</v>
      </c>
      <c r="P28" s="242">
        <v>1.1344986861228901</v>
      </c>
      <c r="Q28" s="123">
        <v>5.2676185244459398E-2</v>
      </c>
      <c r="R28" s="246">
        <f>K27+K28+K29</f>
        <v>-2.3529370910404974E-3</v>
      </c>
    </row>
    <row r="29" spans="1:18" ht="16.5" thickBot="1" x14ac:dyDescent="0.3">
      <c r="A29" s="174"/>
      <c r="B29" s="3" t="s">
        <v>57</v>
      </c>
      <c r="C29" s="31">
        <v>0.249999999999999</v>
      </c>
      <c r="D29" s="31">
        <v>0.93301270189221897</v>
      </c>
      <c r="E29" s="31">
        <f t="shared" si="12"/>
        <v>0.96592582628906765</v>
      </c>
      <c r="F29" s="31">
        <f t="shared" si="13"/>
        <v>0.96303622820069212</v>
      </c>
      <c r="G29" s="93">
        <f>-F29*D29/E29</f>
        <v>-0.93022156447106152</v>
      </c>
      <c r="H29" s="31">
        <v>-0.93301270189221897</v>
      </c>
      <c r="I29" s="93">
        <f t="shared" si="3"/>
        <v>0.24925211698203556</v>
      </c>
      <c r="J29" s="31">
        <v>0.249999999999999</v>
      </c>
      <c r="K29" s="127">
        <v>0</v>
      </c>
      <c r="L29" s="19">
        <f t="shared" si="4"/>
        <v>0.30005081883309442</v>
      </c>
      <c r="M29" s="102">
        <f t="shared" si="5"/>
        <v>0.30005081883310281</v>
      </c>
      <c r="N29" s="120"/>
      <c r="O29" s="241"/>
      <c r="P29" s="243"/>
      <c r="Q29" s="124"/>
      <c r="R29" s="247"/>
    </row>
  </sheetData>
  <mergeCells count="49">
    <mergeCell ref="A6:A9"/>
    <mergeCell ref="A2:A5"/>
    <mergeCell ref="A10:A13"/>
    <mergeCell ref="O10:O11"/>
    <mergeCell ref="P10:P11"/>
    <mergeCell ref="O12:O13"/>
    <mergeCell ref="P12:P13"/>
    <mergeCell ref="A14:A17"/>
    <mergeCell ref="O14:O15"/>
    <mergeCell ref="P14:P15"/>
    <mergeCell ref="O16:O17"/>
    <mergeCell ref="P16:P17"/>
    <mergeCell ref="A18:A21"/>
    <mergeCell ref="O18:O19"/>
    <mergeCell ref="P18:P19"/>
    <mergeCell ref="O20:O21"/>
    <mergeCell ref="P20:P21"/>
    <mergeCell ref="A22:A25"/>
    <mergeCell ref="O22:O23"/>
    <mergeCell ref="P22:P23"/>
    <mergeCell ref="O24:O25"/>
    <mergeCell ref="P24:P25"/>
    <mergeCell ref="A26:A29"/>
    <mergeCell ref="O26:O27"/>
    <mergeCell ref="P26:P27"/>
    <mergeCell ref="O28:O29"/>
    <mergeCell ref="P28:P29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4" sqref="D24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26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67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67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67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67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73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274"/>
      <c r="B12" s="146">
        <v>0</v>
      </c>
      <c r="C12" s="271">
        <v>0.24551381376860401</v>
      </c>
      <c r="D12" s="271">
        <v>0.96253884708735205</v>
      </c>
      <c r="E12" s="278">
        <v>0.24857818633508</v>
      </c>
      <c r="F12" s="148">
        <v>2.13505944194072E-2</v>
      </c>
      <c r="G12" s="148">
        <f>C12*D12</f>
        <v>0.23631658324885096</v>
      </c>
      <c r="H12" s="279">
        <f>E12/F12</f>
        <v>11.642682234136213</v>
      </c>
    </row>
    <row r="13" spans="1:8" x14ac:dyDescent="0.25">
      <c r="A13" s="274"/>
      <c r="B13" s="269">
        <v>1</v>
      </c>
      <c r="C13" s="272">
        <v>9.4932217380424497E-2</v>
      </c>
      <c r="D13" s="272">
        <v>-0.18318695673410099</v>
      </c>
      <c r="E13" s="276">
        <v>0.191596466394993</v>
      </c>
      <c r="F13" s="132">
        <v>2.13505944194072E-2</v>
      </c>
      <c r="G13" s="132">
        <f>C13*D13</f>
        <v>-1.7390343997940091E-2</v>
      </c>
      <c r="H13" s="280">
        <f>E13/F13</f>
        <v>8.9738235213178044</v>
      </c>
    </row>
    <row r="14" spans="1:8" ht="16.5" thickBot="1" x14ac:dyDescent="0.3">
      <c r="A14" s="275"/>
      <c r="B14" s="281">
        <v>2</v>
      </c>
      <c r="C14" s="270">
        <v>0.22015536064362801</v>
      </c>
      <c r="D14" s="270">
        <v>-0.86035566494885096</v>
      </c>
      <c r="E14" s="277">
        <v>0.23730672744308001</v>
      </c>
      <c r="F14" s="282">
        <v>2.13505944194072E-2</v>
      </c>
      <c r="G14" s="282">
        <f>C14*D14</f>
        <v>-0.18941191169860266</v>
      </c>
      <c r="H14" s="283">
        <f>E14/F14</f>
        <v>11.114759747736748</v>
      </c>
    </row>
    <row r="15" spans="1:8" ht="16.5" thickBot="1" x14ac:dyDescent="0.3"/>
    <row r="16" spans="1:8" ht="16.5" thickBot="1" x14ac:dyDescent="0.3">
      <c r="A16" s="273" t="s">
        <v>119</v>
      </c>
      <c r="B16" s="134" t="s">
        <v>112</v>
      </c>
      <c r="C16" s="134" t="s">
        <v>116</v>
      </c>
      <c r="D16" s="134" t="s">
        <v>31</v>
      </c>
      <c r="E16" s="134" t="s">
        <v>30</v>
      </c>
      <c r="F16" s="134" t="s">
        <v>35</v>
      </c>
      <c r="G16" s="134" t="s">
        <v>118</v>
      </c>
      <c r="H16" s="134" t="s">
        <v>117</v>
      </c>
    </row>
    <row r="17" spans="1:8" x14ac:dyDescent="0.25">
      <c r="A17" s="274"/>
      <c r="B17" s="146">
        <v>0</v>
      </c>
      <c r="C17" s="271">
        <v>0.29204598824893702</v>
      </c>
      <c r="D17" s="271">
        <v>0.99578420321215</v>
      </c>
      <c r="E17" s="278">
        <v>0.12922502054937299</v>
      </c>
      <c r="F17" s="148">
        <v>6.5721405478509701E-3</v>
      </c>
      <c r="G17" s="148">
        <f>C17*D17</f>
        <v>0.29081478170977265</v>
      </c>
      <c r="H17" s="279">
        <f>E17/F17</f>
        <v>19.662546716477081</v>
      </c>
    </row>
    <row r="18" spans="1:8" x14ac:dyDescent="0.25">
      <c r="A18" s="274"/>
      <c r="B18" s="269">
        <v>1</v>
      </c>
      <c r="C18" s="272">
        <v>0.14146439186075699</v>
      </c>
      <c r="D18" s="272">
        <v>0.56899023143641003</v>
      </c>
      <c r="E18" s="276">
        <v>0.132670033671275</v>
      </c>
      <c r="F18" s="132">
        <v>6.5721405478509701E-3</v>
      </c>
      <c r="G18" s="132">
        <f>C18*D18</f>
        <v>8.0491857064863115E-2</v>
      </c>
      <c r="H18" s="280">
        <f>E18/F18</f>
        <v>20.186731051370607</v>
      </c>
    </row>
    <row r="19" spans="1:8" ht="16.5" thickBot="1" x14ac:dyDescent="0.3">
      <c r="A19" s="275"/>
      <c r="B19" s="281">
        <v>2</v>
      </c>
      <c r="C19" s="270">
        <v>0.22015536064362801</v>
      </c>
      <c r="D19" s="270">
        <v>-0.86035566494885096</v>
      </c>
      <c r="E19" s="277">
        <v>0.23730672744308001</v>
      </c>
      <c r="F19" s="282">
        <v>6.5721405478509701E-3</v>
      </c>
      <c r="G19" s="282">
        <f>C19*D19</f>
        <v>-0.18941191169860266</v>
      </c>
      <c r="H19" s="283">
        <f>E19/F19</f>
        <v>36.107981214838311</v>
      </c>
    </row>
    <row r="22" spans="1:8" x14ac:dyDescent="0.25">
      <c r="B22" s="263">
        <v>71</v>
      </c>
    </row>
    <row r="23" spans="1:8" x14ac:dyDescent="0.25">
      <c r="B23">
        <v>5.5247601130158697E-2</v>
      </c>
      <c r="C23">
        <v>0.17620145261923401</v>
      </c>
      <c r="D23">
        <f>0.5*(B23+C23)</f>
        <v>0.11572452687469635</v>
      </c>
    </row>
    <row r="24" spans="1:8" x14ac:dyDescent="0.25">
      <c r="B24">
        <v>-0.23074400502558101</v>
      </c>
      <c r="C24">
        <v>-0.43491219231170802</v>
      </c>
      <c r="D24">
        <f>0.5*(B24+C24)</f>
        <v>-0.33282809866864449</v>
      </c>
    </row>
  </sheetData>
  <mergeCells count="3"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2023-02-15T08:33:56Z</dcterms:modified>
</cp:coreProperties>
</file>