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JA5TL\Desktop\"/>
    </mc:Choice>
  </mc:AlternateContent>
  <bookViews>
    <workbookView xWindow="120" yWindow="50" windowWidth="18920" windowHeight="8510" tabRatio="242" firstSheet="1" activeTab="1"/>
  </bookViews>
  <sheets>
    <sheet name="Standard" sheetId="1" state="hidden" r:id="rId1"/>
    <sheet name="Proposal" sheetId="2" r:id="rId2"/>
    <sheet name="hourlyJava" sheetId="4" state="hidden" r:id="rId3"/>
  </sheets>
  <definedNames>
    <definedName name="_xlnm.Print_Area" localSheetId="1">Proposal!$A$1:$AZ$38</definedName>
    <definedName name="_xlnm.Print_Area" localSheetId="0">Standard!$B$1:$AT$38</definedName>
    <definedName name="SystemKPI_HourlyCount.od" localSheetId="2" hidden="1">hourlyJava!$B$2:$O$26</definedName>
  </definedNames>
  <calcPr calcId="162913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27" i="2"/>
  <c r="I27" i="2" s="1"/>
  <c r="H28" i="2"/>
  <c r="H29" i="2"/>
  <c r="H30" i="2"/>
  <c r="H31" i="2"/>
  <c r="H26" i="2"/>
  <c r="I26" i="2" s="1"/>
  <c r="H21" i="2"/>
  <c r="H22" i="2"/>
  <c r="H23" i="2"/>
  <c r="H24" i="2"/>
  <c r="H25" i="2"/>
  <c r="H20" i="2"/>
  <c r="I20" i="2" s="1"/>
  <c r="H7" i="2"/>
  <c r="I28" i="2" l="1"/>
  <c r="I29" i="2" s="1"/>
  <c r="I30" i="2" s="1"/>
  <c r="I31" i="2" s="1"/>
  <c r="I21" i="2"/>
  <c r="I22" i="2" s="1"/>
  <c r="I23" i="2" s="1"/>
  <c r="I24" i="2" s="1"/>
  <c r="I25" i="2" s="1"/>
  <c r="H19" i="2"/>
  <c r="H32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AV27" i="2"/>
  <c r="AV28" i="2"/>
  <c r="AV29" i="2"/>
  <c r="AV30" i="2"/>
  <c r="AV31" i="2"/>
  <c r="AU27" i="2"/>
  <c r="AU28" i="2"/>
  <c r="AU29" i="2"/>
  <c r="AU30" i="2"/>
  <c r="AU31" i="2"/>
  <c r="AT27" i="2"/>
  <c r="AT28" i="2"/>
  <c r="AT29" i="2"/>
  <c r="AT30" i="2"/>
  <c r="AT31" i="2"/>
  <c r="AV26" i="2"/>
  <c r="AU26" i="2"/>
  <c r="AT26" i="2"/>
  <c r="AR27" i="2"/>
  <c r="AR28" i="2"/>
  <c r="AR29" i="2"/>
  <c r="AR30" i="2"/>
  <c r="AR31" i="2"/>
  <c r="AQ27" i="2"/>
  <c r="AQ28" i="2"/>
  <c r="AQ29" i="2"/>
  <c r="AQ30" i="2"/>
  <c r="AQ31" i="2"/>
  <c r="AP27" i="2"/>
  <c r="AP28" i="2"/>
  <c r="AP29" i="2"/>
  <c r="AP30" i="2"/>
  <c r="AP31" i="2"/>
  <c r="AO27" i="2"/>
  <c r="AO28" i="2"/>
  <c r="AO29" i="2"/>
  <c r="AO30" i="2"/>
  <c r="AO31" i="2"/>
  <c r="AN27" i="2"/>
  <c r="AN28" i="2"/>
  <c r="AN29" i="2"/>
  <c r="AN30" i="2"/>
  <c r="AN31" i="2"/>
  <c r="AR26" i="2"/>
  <c r="AQ26" i="2"/>
  <c r="AP26" i="2"/>
  <c r="AO26" i="2"/>
  <c r="AN26" i="2"/>
  <c r="AL27" i="2"/>
  <c r="AL28" i="2"/>
  <c r="AL29" i="2"/>
  <c r="AL30" i="2"/>
  <c r="AL31" i="2"/>
  <c r="AL26" i="2"/>
  <c r="AK27" i="2"/>
  <c r="AK28" i="2"/>
  <c r="AK29" i="2"/>
  <c r="AK30" i="2"/>
  <c r="AK31" i="2"/>
  <c r="AK26" i="2"/>
  <c r="AV21" i="2"/>
  <c r="AV22" i="2"/>
  <c r="AV23" i="2"/>
  <c r="AV24" i="2"/>
  <c r="AV25" i="2"/>
  <c r="AU21" i="2"/>
  <c r="AU22" i="2"/>
  <c r="AU23" i="2"/>
  <c r="AU24" i="2"/>
  <c r="AU25" i="2"/>
  <c r="AT21" i="2"/>
  <c r="AT22" i="2"/>
  <c r="AT23" i="2"/>
  <c r="AT24" i="2"/>
  <c r="AT25" i="2"/>
  <c r="AR21" i="2"/>
  <c r="AR22" i="2"/>
  <c r="AR23" i="2"/>
  <c r="AR24" i="2"/>
  <c r="AR25" i="2"/>
  <c r="AQ21" i="2"/>
  <c r="AQ22" i="2"/>
  <c r="AQ23" i="2"/>
  <c r="AQ24" i="2"/>
  <c r="AQ25" i="2"/>
  <c r="AP21" i="2"/>
  <c r="AP22" i="2"/>
  <c r="AP23" i="2"/>
  <c r="AP24" i="2"/>
  <c r="AP25" i="2"/>
  <c r="AO21" i="2"/>
  <c r="AO22" i="2"/>
  <c r="AO23" i="2"/>
  <c r="AO24" i="2"/>
  <c r="AO25" i="2"/>
  <c r="AN21" i="2"/>
  <c r="AN22" i="2"/>
  <c r="AN23" i="2"/>
  <c r="AN24" i="2"/>
  <c r="AN25" i="2"/>
  <c r="AL21" i="2"/>
  <c r="AL22" i="2"/>
  <c r="AL23" i="2"/>
  <c r="AL24" i="2"/>
  <c r="AL25" i="2"/>
  <c r="AK21" i="2"/>
  <c r="AK22" i="2"/>
  <c r="AK23" i="2"/>
  <c r="AK24" i="2"/>
  <c r="AK25" i="2"/>
  <c r="AV20" i="2"/>
  <c r="AU20" i="2"/>
  <c r="AT20" i="2"/>
  <c r="AR20" i="2"/>
  <c r="AO20" i="2"/>
  <c r="AP20" i="2"/>
  <c r="AQ20" i="2"/>
  <c r="AN20" i="2"/>
  <c r="AL20" i="2"/>
  <c r="AV8" i="2"/>
  <c r="AV9" i="2"/>
  <c r="AV10" i="2"/>
  <c r="AV11" i="2"/>
  <c r="AV12" i="2"/>
  <c r="AV13" i="2"/>
  <c r="AV14" i="2"/>
  <c r="AV15" i="2"/>
  <c r="AV16" i="2"/>
  <c r="AV17" i="2"/>
  <c r="AV18" i="2"/>
  <c r="AU8" i="2"/>
  <c r="AU9" i="2"/>
  <c r="AU10" i="2"/>
  <c r="AU11" i="2"/>
  <c r="AU12" i="2"/>
  <c r="AU13" i="2"/>
  <c r="AU14" i="2"/>
  <c r="AU15" i="2"/>
  <c r="AU16" i="2"/>
  <c r="AU17" i="2"/>
  <c r="AU18" i="2"/>
  <c r="AT8" i="2"/>
  <c r="AT9" i="2"/>
  <c r="AT10" i="2"/>
  <c r="AT11" i="2"/>
  <c r="AT12" i="2"/>
  <c r="AT13" i="2"/>
  <c r="AT14" i="2"/>
  <c r="AT15" i="2"/>
  <c r="AT16" i="2"/>
  <c r="AT17" i="2"/>
  <c r="AT18" i="2"/>
  <c r="AR8" i="2"/>
  <c r="AR9" i="2"/>
  <c r="AR10" i="2"/>
  <c r="AR11" i="2"/>
  <c r="AR12" i="2"/>
  <c r="AR13" i="2"/>
  <c r="AR14" i="2"/>
  <c r="AR15" i="2"/>
  <c r="AR16" i="2"/>
  <c r="AR17" i="2"/>
  <c r="AR18" i="2"/>
  <c r="AQ8" i="2"/>
  <c r="AQ9" i="2"/>
  <c r="AQ10" i="2"/>
  <c r="AQ11" i="2"/>
  <c r="AQ12" i="2"/>
  <c r="AQ13" i="2"/>
  <c r="AQ14" i="2"/>
  <c r="AQ15" i="2"/>
  <c r="AQ16" i="2"/>
  <c r="AQ17" i="2"/>
  <c r="AQ18" i="2"/>
  <c r="AP8" i="2"/>
  <c r="AP9" i="2"/>
  <c r="AP10" i="2"/>
  <c r="AP11" i="2"/>
  <c r="AP12" i="2"/>
  <c r="AP13" i="2"/>
  <c r="AP14" i="2"/>
  <c r="AP15" i="2"/>
  <c r="AP16" i="2"/>
  <c r="AP17" i="2"/>
  <c r="AP18" i="2"/>
  <c r="AO8" i="2"/>
  <c r="AO9" i="2"/>
  <c r="AO10" i="2"/>
  <c r="AO11" i="2"/>
  <c r="AO12" i="2"/>
  <c r="AO13" i="2"/>
  <c r="AO14" i="2"/>
  <c r="AO15" i="2"/>
  <c r="AO16" i="2"/>
  <c r="AO17" i="2"/>
  <c r="AO18" i="2"/>
  <c r="AN8" i="2"/>
  <c r="AN9" i="2"/>
  <c r="AN10" i="2"/>
  <c r="AN11" i="2"/>
  <c r="AN12" i="2"/>
  <c r="AN13" i="2"/>
  <c r="AN14" i="2"/>
  <c r="AN15" i="2"/>
  <c r="AN16" i="2"/>
  <c r="AN17" i="2"/>
  <c r="AN18" i="2"/>
  <c r="AL8" i="2"/>
  <c r="AL9" i="2"/>
  <c r="AL10" i="2"/>
  <c r="AL11" i="2"/>
  <c r="AL12" i="2"/>
  <c r="AL13" i="2"/>
  <c r="AL14" i="2"/>
  <c r="AL15" i="2"/>
  <c r="AL16" i="2"/>
  <c r="AL17" i="2"/>
  <c r="AL18" i="2"/>
  <c r="AK20" i="2"/>
  <c r="AK8" i="2"/>
  <c r="AK9" i="2"/>
  <c r="AK10" i="2"/>
  <c r="AK11" i="2"/>
  <c r="AK12" i="2"/>
  <c r="AK13" i="2"/>
  <c r="AK14" i="2"/>
  <c r="AK15" i="2"/>
  <c r="AK16" i="2"/>
  <c r="AK17" i="2"/>
  <c r="AK18" i="2"/>
  <c r="AV7" i="2"/>
  <c r="AU7" i="2"/>
  <c r="AT7" i="2"/>
  <c r="AR7" i="2"/>
  <c r="AL7" i="2"/>
  <c r="AN7" i="2"/>
  <c r="AP7" i="2"/>
  <c r="AQ7" i="2"/>
  <c r="AO7" i="2"/>
  <c r="AK7" i="2"/>
  <c r="F3" i="2"/>
  <c r="AT3" i="2"/>
  <c r="AP32" i="2" l="1"/>
  <c r="AO32" i="2"/>
  <c r="D30" i="2" l="1"/>
  <c r="D29" i="2"/>
  <c r="D28" i="2"/>
  <c r="D27" i="2"/>
  <c r="D17" i="2"/>
  <c r="D16" i="2"/>
  <c r="D15" i="2"/>
  <c r="D14" i="2"/>
  <c r="BB27" i="2" l="1"/>
  <c r="F27" i="2"/>
  <c r="AX27" i="2" s="1"/>
  <c r="BB15" i="2"/>
  <c r="F15" i="2"/>
  <c r="AX15" i="2" s="1"/>
  <c r="BB28" i="2"/>
  <c r="F28" i="2"/>
  <c r="AX28" i="2" s="1"/>
  <c r="BB14" i="2"/>
  <c r="F14" i="2"/>
  <c r="AX14" i="2" s="1"/>
  <c r="BB29" i="2"/>
  <c r="F29" i="2"/>
  <c r="AX29" i="2" s="1"/>
  <c r="BB16" i="2"/>
  <c r="F16" i="2"/>
  <c r="AX16" i="2" s="1"/>
  <c r="BB17" i="2"/>
  <c r="F17" i="2"/>
  <c r="AX17" i="2" s="1"/>
  <c r="BB30" i="2"/>
  <c r="F30" i="2"/>
  <c r="AX30" i="2" s="1"/>
  <c r="D10" i="2"/>
  <c r="BB10" i="2" l="1"/>
  <c r="F10" i="2"/>
  <c r="D21" i="2"/>
  <c r="D22" i="2"/>
  <c r="D23" i="2"/>
  <c r="D24" i="2"/>
  <c r="D25" i="2"/>
  <c r="D26" i="2"/>
  <c r="D31" i="2"/>
  <c r="F31" i="2" s="1"/>
  <c r="D20" i="2"/>
  <c r="F20" i="2" s="1"/>
  <c r="D8" i="2"/>
  <c r="D9" i="2"/>
  <c r="D11" i="2"/>
  <c r="D12" i="2"/>
  <c r="D13" i="2"/>
  <c r="D18" i="2"/>
  <c r="D7" i="2"/>
  <c r="F7" i="2" s="1"/>
  <c r="AQ32" i="2"/>
  <c r="AN32" i="2"/>
  <c r="AM32" i="2"/>
  <c r="AL32" i="2"/>
  <c r="AQ19" i="2"/>
  <c r="AP19" i="2"/>
  <c r="AO19" i="2"/>
  <c r="AN19" i="2"/>
  <c r="AM19" i="2"/>
  <c r="AL19" i="2"/>
  <c r="BB18" i="2" l="1"/>
  <c r="F18" i="2"/>
  <c r="AX18" i="2" s="1"/>
  <c r="BB9" i="2"/>
  <c r="F9" i="2"/>
  <c r="AX9" i="2" s="1"/>
  <c r="BB26" i="2"/>
  <c r="F26" i="2"/>
  <c r="BB22" i="2"/>
  <c r="F22" i="2"/>
  <c r="BB13" i="2"/>
  <c r="F13" i="2"/>
  <c r="AX13" i="2" s="1"/>
  <c r="BB8" i="2"/>
  <c r="F8" i="2"/>
  <c r="AX8" i="2" s="1"/>
  <c r="BB25" i="2"/>
  <c r="F25" i="2"/>
  <c r="BB21" i="2"/>
  <c r="F21" i="2"/>
  <c r="BB12" i="2"/>
  <c r="F12" i="2"/>
  <c r="AX12" i="2" s="1"/>
  <c r="BB24" i="2"/>
  <c r="F24" i="2"/>
  <c r="BB11" i="2"/>
  <c r="F11" i="2"/>
  <c r="AX11" i="2" s="1"/>
  <c r="BB23" i="2"/>
  <c r="F23" i="2"/>
  <c r="BB7" i="2"/>
  <c r="AX7" i="2"/>
  <c r="AL33" i="2"/>
  <c r="AX31" i="2"/>
  <c r="BB31" i="2"/>
  <c r="E20" i="2"/>
  <c r="BB20" i="2"/>
  <c r="AQ33" i="2"/>
  <c r="AP33" i="2"/>
  <c r="AO33" i="2"/>
  <c r="AN33" i="2"/>
  <c r="AM33" i="2"/>
  <c r="AX10" i="2"/>
  <c r="E7" i="2"/>
  <c r="AX26" i="2" l="1"/>
  <c r="AX25" i="2"/>
  <c r="AX24" i="2"/>
  <c r="AX23" i="2"/>
  <c r="AX22" i="2"/>
  <c r="AX21" i="2"/>
  <c r="AX20" i="2"/>
  <c r="AY20" i="2" s="1"/>
  <c r="F33" i="2"/>
  <c r="AY7" i="2"/>
  <c r="BA7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G7" i="2"/>
  <c r="G8" i="2" s="1"/>
  <c r="F32" i="2"/>
  <c r="G20" i="2"/>
  <c r="G21" i="2" s="1"/>
  <c r="AY21" i="2" s="1"/>
  <c r="E32" i="2"/>
  <c r="E19" i="2"/>
  <c r="E21" i="2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3" i="2" l="1"/>
  <c r="BA8" i="2"/>
  <c r="AY8" i="2"/>
  <c r="G9" i="2"/>
  <c r="G10" i="2" s="1"/>
  <c r="G22" i="2"/>
  <c r="D33" i="1"/>
  <c r="D24" i="1"/>
  <c r="D15" i="1"/>
  <c r="D8" i="1"/>
  <c r="D9" i="1" s="1"/>
  <c r="D10" i="1" s="1"/>
  <c r="D11" i="1" s="1"/>
  <c r="D12" i="1" s="1"/>
  <c r="D13" i="1" s="1"/>
  <c r="D14" i="1" s="1"/>
  <c r="D16" i="1" s="1"/>
  <c r="D17" i="1" s="1"/>
  <c r="D18" i="1" s="1"/>
  <c r="D19" i="1" s="1"/>
  <c r="D20" i="1" s="1"/>
  <c r="D21" i="1" s="1"/>
  <c r="D22" i="1" s="1"/>
  <c r="D23" i="1" s="1"/>
  <c r="D25" i="1" s="1"/>
  <c r="D26" i="1" s="1"/>
  <c r="D27" i="1" s="1"/>
  <c r="D28" i="1" s="1"/>
  <c r="D29" i="1" s="1"/>
  <c r="D30" i="1" s="1"/>
  <c r="D31" i="1" s="1"/>
  <c r="D32" i="1" s="1"/>
  <c r="AY22" i="2" l="1"/>
  <c r="BA9" i="2"/>
  <c r="AY9" i="2"/>
  <c r="AY10" i="2"/>
  <c r="BA10" i="2"/>
  <c r="G23" i="2"/>
  <c r="G11" i="2"/>
  <c r="AY11" i="2" s="1"/>
  <c r="D34" i="1"/>
  <c r="AY23" i="2" l="1"/>
  <c r="G12" i="2"/>
  <c r="G24" i="2"/>
  <c r="BA11" i="2"/>
  <c r="AY24" i="2" l="1"/>
  <c r="G13" i="2"/>
  <c r="G14" i="2" s="1"/>
  <c r="BA14" i="2" s="1"/>
  <c r="AY12" i="2"/>
  <c r="BA12" i="2"/>
  <c r="G25" i="2"/>
  <c r="AY25" i="2" l="1"/>
  <c r="AY14" i="2"/>
  <c r="G15" i="2"/>
  <c r="BA15" i="2" s="1"/>
  <c r="BA13" i="2"/>
  <c r="AY13" i="2"/>
  <c r="G26" i="2"/>
  <c r="AY26" i="2" l="1"/>
  <c r="AY15" i="2"/>
  <c r="G27" i="2"/>
  <c r="G16" i="2"/>
  <c r="F19" i="2"/>
  <c r="BA20" i="2" l="1"/>
  <c r="BA21" i="2"/>
  <c r="BA22" i="2"/>
  <c r="BA23" i="2"/>
  <c r="BA24" i="2"/>
  <c r="BA25" i="2"/>
  <c r="BA26" i="2"/>
  <c r="AY27" i="2"/>
  <c r="BA27" i="2"/>
  <c r="AY16" i="2"/>
  <c r="BA16" i="2"/>
  <c r="G28" i="2"/>
  <c r="G17" i="2"/>
  <c r="AY28" i="2" l="1"/>
  <c r="BA28" i="2"/>
  <c r="G18" i="2"/>
  <c r="BA18" i="2" s="1"/>
  <c r="BA17" i="2"/>
  <c r="G29" i="2"/>
  <c r="AY17" i="2"/>
  <c r="AY29" i="2" l="1"/>
  <c r="BA29" i="2"/>
  <c r="AY18" i="2"/>
  <c r="AY19" i="2" s="1"/>
  <c r="G30" i="2"/>
  <c r="AY30" i="2" l="1"/>
  <c r="BA30" i="2"/>
  <c r="G31" i="2"/>
  <c r="AY31" i="2" l="1"/>
  <c r="AY32" i="2" s="1"/>
  <c r="BA31" i="2"/>
  <c r="AX35" i="2" s="1"/>
</calcChain>
</file>

<file path=xl/connections.xml><?xml version="1.0" encoding="utf-8"?>
<connections xmlns="http://schemas.openxmlformats.org/spreadsheetml/2006/main">
  <connection id="1" sourceFile="C:\Users\GJA5TL\Desktop\SystemKPI.accdb" keepAlive="1" interval="1" name="SystemKPI" type="5" refreshedVersion="0" new="1" background="1" refreshOnLoad="1" saveData="1">
    <dbPr connection="Provider=Microsoft.ACE.OLEDB.12.0;Password=&quot;&quot;;User ID=Admin;Data Source=C:\Users\GJA5TL\Desktop\SystemKPI.accdb;Mode=Share Deny Write;Extended Properties=&quot;&quot;;Jet OLEDB:System database=&quot;&quot;;Jet OLEDB:Registry Path=&quot;&quot;;Jet OLEDB:Database Password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urlyCount" commandType="3"/>
  </connection>
  <connection id="2" sourceFile="C:\Users\GJA5TL\Desktop\SystemKPI.accdb" odcFile="C:\Users\GJA5TL\Documents\My Data Sources\SystemKPI HourlyCount.od.odc" keepAlive="1" interval="1" name="SystemKPI HourlyCount.od" type="5" refreshedVersion="6" background="1" refreshOnLoad="1" saveData="1">
    <dbPr connection="Provider=Microsoft.ACE.OLEDB.12.0;User ID=Admin;Data Source=C:\Users\GJA5TL\Desktop\SystemKPI.accdb;Mode=Read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urlyCount" commandType="3"/>
  </connection>
</connections>
</file>

<file path=xl/sharedStrings.xml><?xml version="1.0" encoding="utf-8"?>
<sst xmlns="http://schemas.openxmlformats.org/spreadsheetml/2006/main" count="340" uniqueCount="144">
  <si>
    <t>Hourly Count (Standardized Work)</t>
  </si>
  <si>
    <t>Process:</t>
  </si>
  <si>
    <t>Plant / MSE:</t>
  </si>
  <si>
    <t>Date:</t>
  </si>
  <si>
    <r>
      <t xml:space="preserve">Target
</t>
    </r>
    <r>
      <rPr>
        <sz val="6"/>
        <rFont val="Arial"/>
        <family val="2"/>
      </rPr>
      <t>(on base 100% OEE)</t>
    </r>
  </si>
  <si>
    <t>Real</t>
  </si>
  <si>
    <t>Units / Hour</t>
  </si>
  <si>
    <t xml:space="preserve">Type         </t>
  </si>
  <si>
    <t>Quality [Unit]</t>
  </si>
  <si>
    <t>Availability Losses [min]</t>
  </si>
  <si>
    <t>Occurrences</t>
  </si>
  <si>
    <t>Time</t>
  </si>
  <si>
    <t>Units</t>
  </si>
  <si>
    <t>Cumm.</t>
  </si>
  <si>
    <t>Type
        TCT</t>
  </si>
  <si>
    <t>Scrap</t>
  </si>
  <si>
    <t>Code</t>
  </si>
  <si>
    <t>Deviation</t>
  </si>
  <si>
    <t>6-7</t>
  </si>
  <si>
    <t>7-8</t>
  </si>
  <si>
    <t>8-9</t>
  </si>
  <si>
    <t>9-10</t>
  </si>
  <si>
    <t>10-11</t>
  </si>
  <si>
    <t>11-12</t>
  </si>
  <si>
    <t>12-13</t>
  </si>
  <si>
    <t>13-14</t>
  </si>
  <si>
    <t>Total</t>
  </si>
  <si>
    <t>1.Shift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</si>
  <si>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</si>
  <si>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</si>
  <si>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</si>
  <si>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</si>
  <si>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</si>
  <si>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</si>
  <si>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</si>
  <si>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</si>
  <si>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2.Shift</t>
  </si>
  <si>
    <t>22-23</t>
  </si>
  <si>
    <t>23-24</t>
  </si>
  <si>
    <t>0-1</t>
  </si>
  <si>
    <t>1-2</t>
  </si>
  <si>
    <t>2-3</t>
  </si>
  <si>
    <t>3-4</t>
  </si>
  <si>
    <t>4-5</t>
  </si>
  <si>
    <t>5-6</t>
  </si>
  <si>
    <t>3.Shift</t>
  </si>
  <si>
    <t>Team Leader</t>
  </si>
  <si>
    <t>Group Leader</t>
  </si>
  <si>
    <t>VS AL</t>
  </si>
  <si>
    <t>Daily Total</t>
  </si>
  <si>
    <t>© Robert Bosch GmbH reserves all rights even in the event of industrial property right. We reserve all rights of disposal such as copying and passing on to the third parties.</t>
  </si>
  <si>
    <t>Starter Motors and Generators</t>
  </si>
  <si>
    <t>XxP/MOE-x/Wxxx</t>
  </si>
  <si>
    <t>Rework</t>
  </si>
  <si>
    <t>Changeover</t>
  </si>
  <si>
    <t>Technical Losses</t>
  </si>
  <si>
    <t>Organizat. Losses</t>
  </si>
  <si>
    <t>SG/BPS | 01.09.2011 | V1.0</t>
  </si>
  <si>
    <t>Hourly Count</t>
  </si>
  <si>
    <t>Period</t>
  </si>
  <si>
    <r>
      <t xml:space="preserve">Target
</t>
    </r>
    <r>
      <rPr>
        <sz val="6"/>
        <rFont val="Arial"/>
        <family val="2"/>
      </rPr>
      <t>(based on 100% OEE)</t>
    </r>
  </si>
  <si>
    <t>Perform.   Losses</t>
  </si>
  <si>
    <t>OEE Cumm</t>
  </si>
  <si>
    <t>Period OEE</t>
  </si>
  <si>
    <t>Pces / Hour</t>
  </si>
  <si>
    <t>Quality [Pces]</t>
  </si>
  <si>
    <t>Availability Losses [mins]</t>
  </si>
  <si>
    <t>Daily OEE</t>
  </si>
  <si>
    <t>Work Time</t>
  </si>
  <si>
    <t>Mins</t>
  </si>
  <si>
    <t>Cumm</t>
  </si>
  <si>
    <t>Password: count</t>
  </si>
  <si>
    <t>Daily OEE %</t>
  </si>
  <si>
    <t>OEE %</t>
  </si>
  <si>
    <t>Output at</t>
  </si>
  <si>
    <t>target OEE</t>
  </si>
  <si>
    <t>24-01</t>
  </si>
  <si>
    <t>01-02</t>
  </si>
  <si>
    <t>02-03</t>
  </si>
  <si>
    <t>03-04</t>
  </si>
  <si>
    <t>04-05</t>
  </si>
  <si>
    <t>06-06</t>
  </si>
  <si>
    <t>Fecha</t>
  </si>
  <si>
    <t>NombreLinea</t>
  </si>
  <si>
    <t>Hora</t>
  </si>
  <si>
    <t>CantProducida</t>
  </si>
  <si>
    <t>NoParteTC</t>
  </si>
  <si>
    <t>CambioDuracion</t>
  </si>
  <si>
    <t>TecnicaDuracion</t>
  </si>
  <si>
    <t>OrganizacionalDuracion</t>
  </si>
  <si>
    <t>TiempoPDuracion</t>
  </si>
  <si>
    <t>OperacionX</t>
  </si>
  <si>
    <t>ProblemaX</t>
  </si>
  <si>
    <t>OperacionY</t>
  </si>
  <si>
    <t>ProblemaY</t>
  </si>
  <si>
    <t>L003</t>
  </si>
  <si>
    <t>0</t>
  </si>
  <si>
    <t xml:space="preserve">
</t>
  </si>
  <si>
    <t/>
  </si>
  <si>
    <t>-</t>
  </si>
  <si>
    <t>0001179517/15</t>
  </si>
  <si>
    <t xml:space="preserve">
L003</t>
  </si>
  <si>
    <t>60</t>
  </si>
  <si>
    <t>0001180603/15</t>
  </si>
  <si>
    <t>Real Prod.</t>
  </si>
  <si>
    <t>2</t>
  </si>
  <si>
    <t xml:space="preserve">1140
</t>
  </si>
  <si>
    <t>Real Est.</t>
  </si>
  <si>
    <t xml:space="preserve">Falla camara STN 1140, no detecta spring #6
</t>
  </si>
  <si>
    <t>189</t>
  </si>
  <si>
    <t xml:space="preserve">1190
</t>
  </si>
  <si>
    <t xml:space="preserve">Corriente alta
</t>
  </si>
  <si>
    <t>Flujo lento por falta de personal</t>
  </si>
  <si>
    <t>190</t>
  </si>
  <si>
    <t>Seleccione un problema</t>
  </si>
  <si>
    <t>181</t>
  </si>
  <si>
    <t>falta de personal</t>
  </si>
  <si>
    <t>86</t>
  </si>
  <si>
    <t>0001179009/15</t>
  </si>
  <si>
    <t>1</t>
  </si>
  <si>
    <t xml:space="preserve">
FORD-0001180603 a VW-0001179009</t>
  </si>
  <si>
    <t>Cambio de grasas</t>
  </si>
  <si>
    <t>17</t>
  </si>
  <si>
    <t xml:space="preserve">Falla camara STN 1140, no da ciclo
</t>
  </si>
  <si>
    <t>176</t>
  </si>
  <si>
    <t xml:space="preserve">1060
</t>
  </si>
  <si>
    <t xml:space="preserve">Reajuste de herramental STN 1060
</t>
  </si>
  <si>
    <t>167</t>
  </si>
  <si>
    <t>0001179517/0</t>
  </si>
  <si>
    <t xml:space="preserve">
VW-0001179517 a FORD-0001180603</t>
  </si>
  <si>
    <t>1160
L003</t>
  </si>
  <si>
    <t>No enciende panel de control
VW-0001179517 a FORD-0001180603</t>
  </si>
  <si>
    <t xml:space="preserve">1160
</t>
  </si>
  <si>
    <t xml:space="preserve">No enciende panel de control
</t>
  </si>
  <si>
    <t>221</t>
  </si>
  <si>
    <t>200</t>
  </si>
  <si>
    <t>150</t>
  </si>
  <si>
    <t xml:space="preserve">1040
</t>
  </si>
  <si>
    <t xml:space="preserve">Falla STN 1040 alimentador con fibras bloqueadas
</t>
  </si>
  <si>
    <t>50</t>
  </si>
  <si>
    <t xml:space="preserve">1030
</t>
  </si>
  <si>
    <t xml:space="preserve">Falla pernos sucios STN 1030
</t>
  </si>
  <si>
    <t>140</t>
  </si>
  <si>
    <t xml:space="preserve">Fibra optica pegada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</si>
</sst>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\-yy;@"/>
    <numFmt numFmtId="165" formatCode="0.0"/>
    <numFmt numFmtId="166" formatCode="0.0%"/>
  </numFmts>
  <fonts count="37">
    <font>
      <sz val="10"/>
      <color theme="1"/>
      <name val="Arial"/>
      <family val="2"/>
    </font>
    <font>
      <sz val="10"/>
      <name val="Arial"/>
      <family val="2"/>
    </font>
    <font>
      <sz val="10"/>
      <name val="Bosch Office Sans"/>
      <family val="2"/>
    </font>
    <font>
      <b/>
      <sz val="18"/>
      <name val="Bosch Office Sans"/>
      <family val="2"/>
    </font>
    <font>
      <sz val="7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color indexed="55"/>
      <name val="Arial"/>
      <family val="2"/>
    </font>
    <font>
      <sz val="12"/>
      <name val="Arial"/>
      <family val="2"/>
    </font>
    <font>
      <b/>
      <sz val="12"/>
      <color indexed="55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6"/>
      <name val="Bosch Office Sans"/>
      <family val="2"/>
    </font>
    <font>
      <sz val="7"/>
      <name val="Bosch Office Sans"/>
      <family val="2"/>
    </font>
    <font>
      <sz val="8"/>
      <name val="Arial"/>
      <family val="2"/>
    </font>
    <font>
      <b/>
      <sz val="18"/>
      <color theme="0"/>
      <name val="Bosch Office Sans"/>
      <family val="2"/>
    </font>
    <font>
      <sz val="10"/>
      <color theme="0"/>
      <name val="Bosch Office Sans"/>
      <family val="2"/>
    </font>
    <font>
      <sz val="18"/>
      <color theme="0"/>
      <name val="Bosch Office Sans"/>
      <family val="2"/>
    </font>
    <font>
      <sz val="14"/>
      <name val="Bosch Office Sans"/>
      <family val="2"/>
    </font>
    <font>
      <sz val="18"/>
      <name val="Bosch Office Sans"/>
      <family val="2"/>
    </font>
    <font>
      <b/>
      <sz val="7"/>
      <color theme="1"/>
      <name val="Arial"/>
      <family val="2"/>
    </font>
    <font>
      <sz val="9"/>
      <name val="Arial"/>
      <family val="2"/>
    </font>
    <font>
      <b/>
      <sz val="28"/>
      <color theme="1"/>
      <name val="Arial"/>
      <family val="2"/>
    </font>
    <font>
      <b/>
      <sz val="8"/>
      <name val="Arial"/>
      <family val="2"/>
    </font>
    <font>
      <sz val="14"/>
      <color rgb="FF363636"/>
      <name val="Segoe UI Light"/>
      <family val="2"/>
    </font>
    <font>
      <sz val="14"/>
      <color rgb="FF363636"/>
      <name val="Segoe UI Light"/>
      <family val="2"/>
    </font>
    <font>
      <sz val="16"/>
      <name val="Bosch Office Sans"/>
      <family val="2"/>
    </font>
    <font>
      <sz val="16"/>
      <color theme="0"/>
      <name val="Bosch Office Sans"/>
      <family val="2"/>
    </font>
    <font>
      <sz val="18"/>
      <color theme="1"/>
      <name val="Bosch Office Sans"/>
      <family val="2"/>
    </font>
    <font>
      <sz val="10"/>
      <color theme="0"/>
      <name val="Arial"/>
      <family val="2"/>
    </font>
    <font>
      <sz val="10"/>
      <color theme="0"/>
      <name val="Arial Unicode MS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153B6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3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2" fillId="0" borderId="0" xfId="1" applyFont="1" applyBorder="1"/>
    <xf numFmtId="0" fontId="2" fillId="0" borderId="0" xfId="1" applyFont="1"/>
    <xf numFmtId="0" fontId="4" fillId="3" borderId="10" xfId="0" applyFont="1" applyFill="1" applyBorder="1" applyAlignment="1">
      <alignment horizontal="center" vertical="center"/>
    </xf>
    <xf numFmtId="17" fontId="5" fillId="3" borderId="14" xfId="0" applyNumberFormat="1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 textRotation="90"/>
    </xf>
    <xf numFmtId="17" fontId="6" fillId="3" borderId="26" xfId="0" applyNumberFormat="1" applyFont="1" applyFill="1" applyBorder="1" applyAlignment="1">
      <alignment horizontal="left" vertical="top" wrapText="1"/>
    </xf>
    <xf numFmtId="17" fontId="5" fillId="4" borderId="10" xfId="0" applyNumberFormat="1" applyFont="1" applyFill="1" applyBorder="1" applyAlignment="1">
      <alignment horizontal="center" vertical="center" wrapText="1"/>
    </xf>
    <xf numFmtId="17" fontId="5" fillId="4" borderId="8" xfId="0" applyNumberFormat="1" applyFont="1" applyFill="1" applyBorder="1" applyAlignment="1">
      <alignment horizontal="center" vertical="center" wrapText="1"/>
    </xf>
    <xf numFmtId="17" fontId="5" fillId="5" borderId="10" xfId="0" applyNumberFormat="1" applyFont="1" applyFill="1" applyBorder="1" applyAlignment="1">
      <alignment horizontal="center" vertical="center" wrapText="1"/>
    </xf>
    <xf numFmtId="17" fontId="5" fillId="6" borderId="13" xfId="0" applyNumberFormat="1" applyFont="1" applyFill="1" applyBorder="1" applyAlignment="1">
      <alignment horizontal="center" vertical="center" wrapText="1"/>
    </xf>
    <xf numFmtId="17" fontId="5" fillId="3" borderId="29" xfId="0" applyNumberFormat="1" applyFont="1" applyFill="1" applyBorder="1" applyAlignment="1">
      <alignment horizontal="center" vertical="center"/>
    </xf>
    <xf numFmtId="17" fontId="5" fillId="3" borderId="30" xfId="0" applyNumberFormat="1" applyFont="1" applyFill="1" applyBorder="1" applyAlignment="1">
      <alignment horizontal="center" vertical="center" wrapText="1"/>
    </xf>
    <xf numFmtId="0" fontId="7" fillId="2" borderId="33" xfId="0" quotePrefix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37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22" xfId="0" quotePrefix="1" applyFont="1" applyFill="1" applyBorder="1" applyAlignment="1">
      <alignment horizontal="center" vertical="center"/>
    </xf>
    <xf numFmtId="0" fontId="7" fillId="2" borderId="21" xfId="0" quotePrefix="1" applyFont="1" applyFill="1" applyBorder="1" applyAlignment="1">
      <alignment horizontal="center" vertical="center"/>
    </xf>
    <xf numFmtId="0" fontId="7" fillId="2" borderId="23" xfId="0" quotePrefix="1" applyFont="1" applyFill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16" fontId="7" fillId="2" borderId="33" xfId="0" quotePrefix="1" applyNumberFormat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9" fillId="0" borderId="33" xfId="0" applyFont="1" applyBorder="1" applyAlignment="1">
      <alignment horizontal="left" vertical="center"/>
    </xf>
    <xf numFmtId="16" fontId="8" fillId="2" borderId="22" xfId="0" applyNumberFormat="1" applyFont="1" applyFill="1" applyBorder="1" applyAlignment="1">
      <alignment horizontal="center" vertical="center"/>
    </xf>
    <xf numFmtId="0" fontId="10" fillId="3" borderId="23" xfId="0" quotePrefix="1" applyNumberFormat="1" applyFont="1" applyFill="1" applyBorder="1" applyAlignment="1">
      <alignment horizontal="center" vertical="center"/>
    </xf>
    <xf numFmtId="16" fontId="7" fillId="2" borderId="21" xfId="0" quotePrefix="1" applyNumberFormat="1" applyFont="1" applyFill="1" applyBorder="1" applyAlignment="1">
      <alignment horizontal="center" vertical="center"/>
    </xf>
    <xf numFmtId="16" fontId="11" fillId="7" borderId="23" xfId="0" quotePrefix="1" applyNumberFormat="1" applyFont="1" applyFill="1" applyBorder="1" applyAlignment="1">
      <alignment horizontal="center" vertical="center"/>
    </xf>
    <xf numFmtId="16" fontId="7" fillId="2" borderId="3" xfId="0" quotePrefix="1" applyNumberFormat="1" applyFont="1" applyFill="1" applyBorder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16" fontId="7" fillId="2" borderId="23" xfId="0" quotePrefix="1" applyNumberFormat="1" applyFont="1" applyFill="1" applyBorder="1" applyAlignment="1">
      <alignment horizontal="center" vertical="center"/>
    </xf>
    <xf numFmtId="0" fontId="10" fillId="0" borderId="33" xfId="0" quotePrefix="1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2" fillId="0" borderId="21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2" borderId="33" xfId="0" quotePrefix="1" applyFont="1" applyFill="1" applyBorder="1" applyAlignment="1">
      <alignment horizontal="center" vertical="center"/>
    </xf>
    <xf numFmtId="16" fontId="7" fillId="2" borderId="24" xfId="0" quotePrefix="1" applyNumberFormat="1" applyFont="1" applyFill="1" applyBorder="1" applyAlignment="1">
      <alignment horizontal="center" vertical="center"/>
    </xf>
    <xf numFmtId="16" fontId="7" fillId="2" borderId="6" xfId="0" quotePrefix="1" applyNumberFormat="1" applyFont="1" applyFill="1" applyBorder="1" applyAlignment="1">
      <alignment horizontal="center" vertical="center"/>
    </xf>
    <xf numFmtId="16" fontId="7" fillId="2" borderId="4" xfId="0" quotePrefix="1" applyNumberFormat="1" applyFont="1" applyFill="1" applyBorder="1" applyAlignment="1">
      <alignment horizontal="center" vertical="center"/>
    </xf>
    <xf numFmtId="16" fontId="7" fillId="2" borderId="39" xfId="0" quotePrefix="1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vertical="center"/>
    </xf>
    <xf numFmtId="0" fontId="7" fillId="2" borderId="41" xfId="0" applyFont="1" applyFill="1" applyBorder="1" applyAlignment="1">
      <alignment vertical="center"/>
    </xf>
    <xf numFmtId="0" fontId="7" fillId="2" borderId="42" xfId="0" applyFont="1" applyFill="1" applyBorder="1" applyAlignment="1">
      <alignment vertical="center"/>
    </xf>
    <xf numFmtId="0" fontId="7" fillId="2" borderId="43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7" fillId="2" borderId="44" xfId="0" applyFont="1" applyFill="1" applyBorder="1" applyAlignment="1">
      <alignment vertical="center"/>
    </xf>
    <xf numFmtId="0" fontId="7" fillId="2" borderId="45" xfId="0" applyFont="1" applyFill="1" applyBorder="1" applyAlignment="1">
      <alignment vertical="center"/>
    </xf>
    <xf numFmtId="0" fontId="7" fillId="2" borderId="46" xfId="0" applyFont="1" applyFill="1" applyBorder="1" applyAlignment="1">
      <alignment vertical="center"/>
    </xf>
    <xf numFmtId="0" fontId="9" fillId="0" borderId="18" xfId="0" applyFont="1" applyBorder="1" applyAlignment="1">
      <alignment horizontal="left" vertical="center"/>
    </xf>
    <xf numFmtId="16" fontId="7" fillId="2" borderId="42" xfId="0" applyNumberFormat="1" applyFont="1" applyFill="1" applyBorder="1" applyAlignment="1">
      <alignment horizontal="center" vertical="center"/>
    </xf>
    <xf numFmtId="0" fontId="7" fillId="3" borderId="47" xfId="0" quotePrefix="1" applyNumberFormat="1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16" fontId="13" fillId="7" borderId="47" xfId="0" quotePrefix="1" applyNumberFormat="1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14" fillId="2" borderId="49" xfId="0" applyFont="1" applyFill="1" applyBorder="1" applyAlignment="1">
      <alignment vertical="center"/>
    </xf>
    <xf numFmtId="0" fontId="9" fillId="0" borderId="49" xfId="0" applyFont="1" applyFill="1" applyBorder="1" applyAlignment="1">
      <alignment vertical="center"/>
    </xf>
    <xf numFmtId="0" fontId="0" fillId="0" borderId="49" xfId="0" applyBorder="1"/>
    <xf numFmtId="0" fontId="14" fillId="2" borderId="50" xfId="0" applyFont="1" applyFill="1" applyBorder="1" applyAlignment="1">
      <alignment vertical="center"/>
    </xf>
    <xf numFmtId="0" fontId="12" fillId="0" borderId="53" xfId="0" applyFont="1" applyFill="1" applyBorder="1" applyAlignment="1">
      <alignment horizontal="center" vertical="center"/>
    </xf>
    <xf numFmtId="0" fontId="12" fillId="7" borderId="5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0" fillId="0" borderId="17" xfId="0" applyBorder="1"/>
    <xf numFmtId="0" fontId="9" fillId="2" borderId="16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0" fillId="3" borderId="5" xfId="0" applyFill="1" applyBorder="1"/>
    <xf numFmtId="0" fontId="17" fillId="3" borderId="5" xfId="0" applyFont="1" applyFill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17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0" xfId="0" applyFill="1" applyBorder="1"/>
    <xf numFmtId="0" fontId="17" fillId="3" borderId="0" xfId="0" applyFont="1" applyFill="1" applyBorder="1" applyAlignment="1">
      <alignment vertical="center"/>
    </xf>
    <xf numFmtId="0" fontId="0" fillId="3" borderId="0" xfId="0" applyFill="1" applyBorder="1" applyAlignment="1">
      <alignment horizontal="center"/>
    </xf>
    <xf numFmtId="0" fontId="17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56" xfId="0" applyFill="1" applyBorder="1" applyAlignment="1">
      <alignment vertical="center"/>
    </xf>
    <xf numFmtId="0" fontId="18" fillId="3" borderId="7" xfId="0" applyFont="1" applyFill="1" applyBorder="1" applyAlignment="1">
      <alignment vertical="center"/>
    </xf>
    <xf numFmtId="0" fontId="0" fillId="3" borderId="8" xfId="0" applyFill="1" applyBorder="1"/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19" fillId="3" borderId="8" xfId="0" applyFont="1" applyFill="1" applyBorder="1" applyAlignment="1">
      <alignment horizontal="left" vertical="center"/>
    </xf>
    <xf numFmtId="0" fontId="0" fillId="3" borderId="9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0" fillId="3" borderId="55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21" fillId="8" borderId="5" xfId="0" applyFont="1" applyFill="1" applyBorder="1" applyAlignment="1">
      <alignment vertical="center"/>
    </xf>
    <xf numFmtId="0" fontId="22" fillId="8" borderId="5" xfId="0" applyFont="1" applyFill="1" applyBorder="1" applyAlignment="1">
      <alignment vertical="center"/>
    </xf>
    <xf numFmtId="0" fontId="23" fillId="8" borderId="5" xfId="0" applyFont="1" applyFill="1" applyBorder="1" applyAlignment="1">
      <alignment vertical="center"/>
    </xf>
    <xf numFmtId="0" fontId="22" fillId="8" borderId="5" xfId="1" applyFont="1" applyFill="1" applyBorder="1"/>
    <xf numFmtId="0" fontId="22" fillId="8" borderId="6" xfId="1" applyFont="1" applyFill="1" applyBorder="1"/>
    <xf numFmtId="0" fontId="21" fillId="8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17" fontId="23" fillId="8" borderId="8" xfId="0" applyNumberFormat="1" applyFont="1" applyFill="1" applyBorder="1" applyAlignment="1">
      <alignment vertical="center"/>
    </xf>
    <xf numFmtId="0" fontId="22" fillId="8" borderId="8" xfId="0" applyFont="1" applyFill="1" applyBorder="1" applyAlignment="1">
      <alignment vertical="center"/>
    </xf>
    <xf numFmtId="164" fontId="23" fillId="8" borderId="8" xfId="0" applyNumberFormat="1" applyFont="1" applyFill="1" applyBorder="1" applyAlignment="1">
      <alignment vertical="center"/>
    </xf>
    <xf numFmtId="164" fontId="21" fillId="8" borderId="8" xfId="0" applyNumberFormat="1" applyFont="1" applyFill="1" applyBorder="1" applyAlignment="1">
      <alignment vertical="center"/>
    </xf>
    <xf numFmtId="0" fontId="22" fillId="8" borderId="8" xfId="1" applyFont="1" applyFill="1" applyBorder="1"/>
    <xf numFmtId="0" fontId="22" fillId="8" borderId="9" xfId="1" applyFont="1" applyFill="1" applyBorder="1"/>
    <xf numFmtId="0" fontId="2" fillId="0" borderId="0" xfId="1" applyFont="1" applyFill="1"/>
    <xf numFmtId="17" fontId="5" fillId="9" borderId="7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16" fontId="7" fillId="2" borderId="2" xfId="0" quotePrefix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" fontId="7" fillId="2" borderId="5" xfId="0" quotePrefix="1" applyNumberFormat="1" applyFont="1" applyFill="1" applyBorder="1" applyAlignment="1">
      <alignment horizontal="center" vertical="center"/>
    </xf>
    <xf numFmtId="16" fontId="7" fillId="2" borderId="56" xfId="0" quotePrefix="1" applyNumberFormat="1" applyFont="1" applyFill="1" applyBorder="1" applyAlignment="1">
      <alignment horizontal="center" vertical="center"/>
    </xf>
    <xf numFmtId="16" fontId="7" fillId="2" borderId="55" xfId="0" quotePrefix="1" applyNumberFormat="1" applyFont="1" applyFill="1" applyBorder="1" applyAlignment="1">
      <alignment horizontal="center" vertical="center"/>
    </xf>
    <xf numFmtId="16" fontId="7" fillId="2" borderId="58" xfId="0" quotePrefix="1" applyNumberFormat="1" applyFont="1" applyFill="1" applyBorder="1" applyAlignment="1">
      <alignment horizontal="center" vertical="center"/>
    </xf>
    <xf numFmtId="0" fontId="7" fillId="2" borderId="56" xfId="0" quotePrefix="1" applyFont="1" applyFill="1" applyBorder="1" applyAlignment="1">
      <alignment horizontal="center" vertical="center"/>
    </xf>
    <xf numFmtId="0" fontId="0" fillId="0" borderId="5" xfId="0" applyFill="1" applyBorder="1"/>
    <xf numFmtId="0" fontId="17" fillId="0" borderId="5" xfId="0" applyFont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0" xfId="0" applyFill="1" applyBorder="1"/>
    <xf numFmtId="0" fontId="17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0" fillId="0" borderId="8" xfId="0" applyFill="1" applyBorder="1"/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19" fillId="0" borderId="8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7" fillId="12" borderId="33" xfId="0" quotePrefix="1" applyFont="1" applyFill="1" applyBorder="1" applyAlignment="1">
      <alignment horizontal="center" vertical="center"/>
    </xf>
    <xf numFmtId="16" fontId="7" fillId="12" borderId="33" xfId="0" quotePrefix="1" applyNumberFormat="1" applyFont="1" applyFill="1" applyBorder="1" applyAlignment="1">
      <alignment horizontal="center" vertical="center"/>
    </xf>
    <xf numFmtId="0" fontId="25" fillId="13" borderId="48" xfId="1" applyFont="1" applyFill="1" applyBorder="1"/>
    <xf numFmtId="0" fontId="21" fillId="13" borderId="49" xfId="0" applyFont="1" applyFill="1" applyBorder="1" applyAlignment="1">
      <alignment vertical="center"/>
    </xf>
    <xf numFmtId="0" fontId="22" fillId="13" borderId="49" xfId="1" applyFont="1" applyFill="1" applyBorder="1"/>
    <xf numFmtId="0" fontId="24" fillId="13" borderId="15" xfId="1" applyFont="1" applyFill="1" applyBorder="1"/>
    <xf numFmtId="0" fontId="21" fillId="13" borderId="17" xfId="0" applyFont="1" applyFill="1" applyBorder="1" applyAlignment="1">
      <alignment vertical="center"/>
    </xf>
    <xf numFmtId="0" fontId="22" fillId="13" borderId="17" xfId="1" applyFont="1" applyFill="1" applyBorder="1"/>
    <xf numFmtId="165" fontId="7" fillId="12" borderId="21" xfId="0" applyNumberFormat="1" applyFont="1" applyFill="1" applyBorder="1" applyAlignment="1">
      <alignment horizontal="center" vertical="center"/>
    </xf>
    <xf numFmtId="165" fontId="7" fillId="12" borderId="23" xfId="0" applyNumberFormat="1" applyFont="1" applyFill="1" applyBorder="1" applyAlignment="1">
      <alignment horizontal="center" vertical="center"/>
    </xf>
    <xf numFmtId="0" fontId="7" fillId="11" borderId="63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9" fillId="11" borderId="66" xfId="0" applyFont="1" applyFill="1" applyBorder="1" applyAlignment="1">
      <alignment vertical="center"/>
    </xf>
    <xf numFmtId="0" fontId="0" fillId="11" borderId="66" xfId="0" applyFill="1" applyBorder="1"/>
    <xf numFmtId="0" fontId="14" fillId="11" borderId="66" xfId="0" applyFont="1" applyFill="1" applyBorder="1" applyAlignment="1">
      <alignment horizontal="center" vertical="center"/>
    </xf>
    <xf numFmtId="0" fontId="7" fillId="2" borderId="39" xfId="0" quotePrefix="1" applyFont="1" applyFill="1" applyBorder="1" applyAlignment="1">
      <alignment horizontal="center" vertical="center"/>
    </xf>
    <xf numFmtId="16" fontId="7" fillId="12" borderId="24" xfId="0" quotePrefix="1" applyNumberFormat="1" applyFont="1" applyFill="1" applyBorder="1" applyAlignment="1">
      <alignment horizontal="center" vertical="center"/>
    </xf>
    <xf numFmtId="0" fontId="10" fillId="11" borderId="67" xfId="0" quotePrefix="1" applyNumberFormat="1" applyFont="1" applyFill="1" applyBorder="1" applyAlignment="1">
      <alignment horizontal="center" vertical="center"/>
    </xf>
    <xf numFmtId="0" fontId="7" fillId="2" borderId="6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55" xfId="0" quotePrefix="1" applyFont="1" applyFill="1" applyBorder="1" applyAlignment="1">
      <alignment horizontal="center" vertical="center"/>
    </xf>
    <xf numFmtId="0" fontId="7" fillId="2" borderId="5" xfId="0" quotePrefix="1" applyFont="1" applyFill="1" applyBorder="1" applyAlignment="1">
      <alignment horizontal="center" vertical="center"/>
    </xf>
    <xf numFmtId="165" fontId="7" fillId="12" borderId="39" xfId="0" applyNumberFormat="1" applyFont="1" applyFill="1" applyBorder="1" applyAlignment="1">
      <alignment horizontal="center" vertical="center"/>
    </xf>
    <xf numFmtId="16" fontId="7" fillId="2" borderId="9" xfId="0" quotePrefix="1" applyNumberFormat="1" applyFont="1" applyFill="1" applyBorder="1" applyAlignment="1">
      <alignment horizontal="center" vertical="center"/>
    </xf>
    <xf numFmtId="16" fontId="7" fillId="2" borderId="7" xfId="0" quotePrefix="1" applyNumberFormat="1" applyFont="1" applyFill="1" applyBorder="1" applyAlignment="1">
      <alignment horizontal="center" vertical="center"/>
    </xf>
    <xf numFmtId="16" fontId="7" fillId="2" borderId="8" xfId="0" quotePrefix="1" applyNumberFormat="1" applyFont="1" applyFill="1" applyBorder="1" applyAlignment="1">
      <alignment horizontal="center" vertical="center"/>
    </xf>
    <xf numFmtId="16" fontId="7" fillId="2" borderId="12" xfId="0" quotePrefix="1" applyNumberFormat="1" applyFont="1" applyFill="1" applyBorder="1" applyAlignment="1">
      <alignment horizontal="center" vertical="center"/>
    </xf>
    <xf numFmtId="16" fontId="7" fillId="11" borderId="51" xfId="0" quotePrefix="1" applyNumberFormat="1" applyFont="1" applyFill="1" applyBorder="1" applyAlignment="1">
      <alignment horizontal="center" vertical="center"/>
    </xf>
    <xf numFmtId="16" fontId="7" fillId="11" borderId="52" xfId="0" quotePrefix="1" applyNumberFormat="1" applyFont="1" applyFill="1" applyBorder="1" applyAlignment="1">
      <alignment horizontal="center" vertical="center"/>
    </xf>
    <xf numFmtId="16" fontId="7" fillId="11" borderId="71" xfId="0" quotePrefix="1" applyNumberFormat="1" applyFont="1" applyFill="1" applyBorder="1" applyAlignment="1">
      <alignment horizontal="center" vertical="center"/>
    </xf>
    <xf numFmtId="16" fontId="7" fillId="11" borderId="63" xfId="0" quotePrefix="1" applyNumberFormat="1" applyFont="1" applyFill="1" applyBorder="1" applyAlignment="1">
      <alignment horizontal="center" vertical="center"/>
    </xf>
    <xf numFmtId="16" fontId="7" fillId="11" borderId="67" xfId="0" quotePrefix="1" applyNumberFormat="1" applyFont="1" applyFill="1" applyBorder="1" applyAlignment="1">
      <alignment horizontal="center" vertical="center"/>
    </xf>
    <xf numFmtId="0" fontId="7" fillId="11" borderId="61" xfId="0" applyFont="1" applyFill="1" applyBorder="1" applyAlignment="1">
      <alignment vertical="center"/>
    </xf>
    <xf numFmtId="0" fontId="7" fillId="11" borderId="65" xfId="0" applyFont="1" applyFill="1" applyBorder="1" applyAlignment="1">
      <alignment horizontal="center" vertical="center"/>
    </xf>
    <xf numFmtId="0" fontId="7" fillId="11" borderId="66" xfId="0" applyFont="1" applyFill="1" applyBorder="1" applyAlignment="1">
      <alignment horizontal="center" vertical="center"/>
    </xf>
    <xf numFmtId="0" fontId="7" fillId="11" borderId="71" xfId="0" applyFont="1" applyFill="1" applyBorder="1" applyAlignment="1">
      <alignment horizontal="center" vertical="center"/>
    </xf>
    <xf numFmtId="0" fontId="7" fillId="11" borderId="51" xfId="0" applyFont="1" applyFill="1" applyBorder="1" applyAlignment="1">
      <alignment vertical="center"/>
    </xf>
    <xf numFmtId="0" fontId="7" fillId="11" borderId="72" xfId="0" applyFont="1" applyFill="1" applyBorder="1" applyAlignment="1">
      <alignment vertical="center"/>
    </xf>
    <xf numFmtId="0" fontId="7" fillId="11" borderId="52" xfId="0" applyFont="1" applyFill="1" applyBorder="1" applyAlignment="1">
      <alignment vertical="center"/>
    </xf>
    <xf numFmtId="0" fontId="7" fillId="11" borderId="73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12" fillId="11" borderId="51" xfId="0" applyFont="1" applyFill="1" applyBorder="1" applyAlignment="1">
      <alignment horizontal="center" vertical="center"/>
    </xf>
    <xf numFmtId="0" fontId="12" fillId="11" borderId="52" xfId="0" applyFont="1" applyFill="1" applyBorder="1" applyAlignment="1">
      <alignment horizontal="center" vertical="center"/>
    </xf>
    <xf numFmtId="0" fontId="12" fillId="11" borderId="71" xfId="0" applyFont="1" applyFill="1" applyBorder="1" applyAlignment="1">
      <alignment horizontal="center" vertical="center"/>
    </xf>
    <xf numFmtId="0" fontId="12" fillId="11" borderId="63" xfId="0" applyFont="1" applyFill="1" applyBorder="1" applyAlignment="1">
      <alignment horizontal="center" vertical="center"/>
    </xf>
    <xf numFmtId="0" fontId="12" fillId="11" borderId="67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" fillId="11" borderId="66" xfId="0" applyFont="1" applyFill="1" applyBorder="1" applyAlignment="1">
      <alignment vertical="center"/>
    </xf>
    <xf numFmtId="165" fontId="7" fillId="12" borderId="10" xfId="0" applyNumberFormat="1" applyFont="1" applyFill="1" applyBorder="1" applyAlignment="1">
      <alignment horizontal="center" vertical="center"/>
    </xf>
    <xf numFmtId="165" fontId="7" fillId="12" borderId="12" xfId="0" applyNumberFormat="1" applyFont="1" applyFill="1" applyBorder="1" applyAlignment="1">
      <alignment horizontal="center" vertical="center"/>
    </xf>
    <xf numFmtId="1" fontId="7" fillId="12" borderId="21" xfId="0" applyNumberFormat="1" applyFont="1" applyFill="1" applyBorder="1" applyAlignment="1">
      <alignment horizontal="center" vertical="center"/>
    </xf>
    <xf numFmtId="1" fontId="27" fillId="12" borderId="22" xfId="0" applyNumberFormat="1" applyFont="1" applyFill="1" applyBorder="1" applyAlignment="1">
      <alignment horizontal="center" vertical="center"/>
    </xf>
    <xf numFmtId="1" fontId="27" fillId="12" borderId="23" xfId="0" applyNumberFormat="1" applyFont="1" applyFill="1" applyBorder="1" applyAlignment="1">
      <alignment horizontal="center" vertical="center"/>
    </xf>
    <xf numFmtId="1" fontId="27" fillId="12" borderId="13" xfId="0" applyNumberFormat="1" applyFont="1" applyFill="1" applyBorder="1" applyAlignment="1">
      <alignment horizontal="center" vertical="center"/>
    </xf>
    <xf numFmtId="1" fontId="27" fillId="12" borderId="12" xfId="0" applyNumberFormat="1" applyFont="1" applyFill="1" applyBorder="1" applyAlignment="1">
      <alignment horizontal="center" vertical="center"/>
    </xf>
    <xf numFmtId="0" fontId="14" fillId="11" borderId="67" xfId="0" applyFont="1" applyFill="1" applyBorder="1" applyAlignment="1">
      <alignment horizontal="center" vertical="center"/>
    </xf>
    <xf numFmtId="0" fontId="9" fillId="11" borderId="71" xfId="0" applyFont="1" applyFill="1" applyBorder="1" applyAlignment="1">
      <alignment vertical="center"/>
    </xf>
    <xf numFmtId="0" fontId="25" fillId="13" borderId="49" xfId="1" applyFont="1" applyFill="1" applyBorder="1"/>
    <xf numFmtId="0" fontId="24" fillId="13" borderId="17" xfId="1" applyFont="1" applyFill="1" applyBorder="1"/>
    <xf numFmtId="0" fontId="18" fillId="0" borderId="8" xfId="0" applyFont="1" applyFill="1" applyBorder="1" applyAlignment="1">
      <alignment vertical="center"/>
    </xf>
    <xf numFmtId="16" fontId="7" fillId="11" borderId="52" xfId="0" applyNumberFormat="1" applyFont="1" applyFill="1" applyBorder="1" applyAlignment="1">
      <alignment horizontal="center" vertical="center"/>
    </xf>
    <xf numFmtId="0" fontId="7" fillId="11" borderId="53" xfId="0" applyFont="1" applyFill="1" applyBorder="1" applyAlignment="1">
      <alignment horizontal="center" vertical="center"/>
    </xf>
    <xf numFmtId="1" fontId="0" fillId="0" borderId="0" xfId="0" applyNumberFormat="1"/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22" fillId="0" borderId="49" xfId="1" applyFont="1" applyFill="1" applyBorder="1"/>
    <xf numFmtId="1" fontId="29" fillId="0" borderId="22" xfId="0" quotePrefix="1" applyNumberFormat="1" applyFont="1" applyFill="1" applyBorder="1" applyAlignment="1" applyProtection="1">
      <alignment horizontal="center" vertical="center"/>
      <protection locked="0"/>
    </xf>
    <xf numFmtId="1" fontId="29" fillId="0" borderId="59" xfId="0" quotePrefix="1" applyNumberFormat="1" applyFont="1" applyFill="1" applyBorder="1" applyAlignment="1" applyProtection="1">
      <alignment horizontal="center" vertical="center"/>
      <protection locked="0"/>
    </xf>
    <xf numFmtId="1" fontId="29" fillId="0" borderId="13" xfId="0" quotePrefix="1" applyNumberFormat="1" applyFont="1" applyFill="1" applyBorder="1" applyAlignment="1" applyProtection="1">
      <alignment horizontal="center"/>
      <protection locked="0"/>
    </xf>
    <xf numFmtId="1" fontId="29" fillId="0" borderId="22" xfId="0" applyNumberFormat="1" applyFont="1" applyFill="1" applyBorder="1" applyAlignment="1" applyProtection="1">
      <alignment horizontal="center"/>
      <protection locked="0"/>
    </xf>
    <xf numFmtId="1" fontId="29" fillId="0" borderId="22" xfId="0" quotePrefix="1" applyNumberFormat="1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2" fontId="25" fillId="0" borderId="61" xfId="1" applyNumberFormat="1" applyFont="1" applyFill="1" applyBorder="1" applyAlignment="1" applyProtection="1">
      <alignment horizontal="center"/>
      <protection locked="0"/>
    </xf>
    <xf numFmtId="14" fontId="24" fillId="0" borderId="61" xfId="1" applyNumberFormat="1" applyFont="1" applyFill="1" applyBorder="1" applyAlignment="1" applyProtection="1">
      <alignment horizontal="center"/>
      <protection locked="0"/>
    </xf>
    <xf numFmtId="0" fontId="22" fillId="13" borderId="48" xfId="1" applyFont="1" applyFill="1" applyBorder="1" applyAlignment="1"/>
    <xf numFmtId="0" fontId="22" fillId="13" borderId="49" xfId="1" applyFont="1" applyFill="1" applyBorder="1" applyAlignment="1"/>
    <xf numFmtId="0" fontId="22" fillId="13" borderId="50" xfId="1" applyFont="1" applyFill="1" applyBorder="1" applyAlignment="1"/>
    <xf numFmtId="0" fontId="22" fillId="13" borderId="15" xfId="1" applyFont="1" applyFill="1" applyBorder="1" applyAlignment="1"/>
    <xf numFmtId="0" fontId="22" fillId="13" borderId="17" xfId="1" applyFont="1" applyFill="1" applyBorder="1" applyAlignment="1"/>
    <xf numFmtId="0" fontId="22" fillId="13" borderId="16" xfId="1" applyFont="1" applyFill="1" applyBorder="1" applyAlignment="1"/>
    <xf numFmtId="9" fontId="34" fillId="0" borderId="61" xfId="1" applyNumberFormat="1" applyFont="1" applyFill="1" applyBorder="1" applyAlignment="1" applyProtection="1">
      <alignment horizontal="center"/>
      <protection locked="0"/>
    </xf>
    <xf numFmtId="166" fontId="7" fillId="11" borderId="67" xfId="0" applyNumberFormat="1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5" fillId="11" borderId="66" xfId="0" applyFont="1" applyFill="1" applyBorder="1" applyAlignment="1">
      <alignment horizontal="center" vertical="center" wrapText="1"/>
    </xf>
    <xf numFmtId="17" fontId="5" fillId="11" borderId="51" xfId="0" applyNumberFormat="1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17" fontId="6" fillId="11" borderId="68" xfId="0" applyNumberFormat="1" applyFont="1" applyFill="1" applyBorder="1" applyAlignment="1">
      <alignment horizontal="left" vertical="top" wrapText="1"/>
    </xf>
    <xf numFmtId="17" fontId="5" fillId="11" borderId="10" xfId="0" applyNumberFormat="1" applyFont="1" applyFill="1" applyBorder="1" applyAlignment="1">
      <alignment horizontal="center" vertical="center" wrapText="1"/>
    </xf>
    <xf numFmtId="17" fontId="5" fillId="11" borderId="8" xfId="0" applyNumberFormat="1" applyFont="1" applyFill="1" applyBorder="1" applyAlignment="1">
      <alignment horizontal="center" vertical="center" wrapText="1"/>
    </xf>
    <xf numFmtId="17" fontId="5" fillId="11" borderId="13" xfId="0" applyNumberFormat="1" applyFont="1" applyFill="1" applyBorder="1" applyAlignment="1">
      <alignment horizontal="center" vertical="center" wrapText="1"/>
    </xf>
    <xf numFmtId="17" fontId="5" fillId="11" borderId="7" xfId="0" applyNumberFormat="1" applyFont="1" applyFill="1" applyBorder="1" applyAlignment="1">
      <alignment horizontal="center" vertical="center" wrapText="1"/>
    </xf>
    <xf numFmtId="0" fontId="26" fillId="11" borderId="0" xfId="0" applyFont="1" applyFill="1" applyAlignment="1">
      <alignment horizontal="center" vertical="center" wrapText="1"/>
    </xf>
    <xf numFmtId="17" fontId="5" fillId="11" borderId="9" xfId="0" applyNumberFormat="1" applyFont="1" applyFill="1" applyBorder="1" applyAlignment="1">
      <alignment horizontal="center" vertical="center"/>
    </xf>
    <xf numFmtId="17" fontId="5" fillId="11" borderId="70" xfId="0" applyNumberFormat="1" applyFont="1" applyFill="1" applyBorder="1" applyAlignment="1">
      <alignment horizontal="center" vertical="center" wrapText="1"/>
    </xf>
    <xf numFmtId="17" fontId="5" fillId="11" borderId="62" xfId="0" applyNumberFormat="1" applyFont="1" applyFill="1" applyBorder="1" applyAlignment="1">
      <alignment horizontal="center" vertical="center" wrapText="1"/>
    </xf>
    <xf numFmtId="17" fontId="5" fillId="11" borderId="35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5" fillId="0" borderId="0" xfId="0" applyFont="1"/>
    <xf numFmtId="0" fontId="36" fillId="0" borderId="0" xfId="0" applyFont="1" applyAlignment="1">
      <alignment vertical="center"/>
    </xf>
    <xf numFmtId="0" fontId="7" fillId="12" borderId="14" xfId="0" quotePrefix="1" applyFont="1" applyFill="1" applyBorder="1" applyAlignment="1">
      <alignment horizontal="center"/>
    </xf>
    <xf numFmtId="0" fontId="7" fillId="12" borderId="33" xfId="0" applyFont="1" applyFill="1" applyBorder="1" applyAlignment="1">
      <alignment horizontal="center"/>
    </xf>
    <xf numFmtId="0" fontId="7" fillId="12" borderId="33" xfId="0" quotePrefix="1" applyFont="1" applyFill="1" applyBorder="1" applyAlignment="1">
      <alignment horizontal="center"/>
    </xf>
    <xf numFmtId="1" fontId="7" fillId="12" borderId="33" xfId="0" quotePrefix="1" applyNumberFormat="1" applyFont="1" applyFill="1" applyBorder="1" applyAlignment="1">
      <alignment horizontal="center" vertical="center"/>
    </xf>
    <xf numFmtId="1" fontId="7" fillId="12" borderId="24" xfId="0" quotePrefix="1" applyNumberFormat="1" applyFont="1" applyFill="1" applyBorder="1" applyAlignment="1">
      <alignment horizontal="center" vertical="center"/>
    </xf>
    <xf numFmtId="166" fontId="0" fillId="0" borderId="0" xfId="0" applyNumberFormat="1"/>
    <xf numFmtId="0" fontId="22" fillId="0" borderId="0" xfId="1" applyFont="1" applyAlignment="1">
      <alignment horizontal="center"/>
    </xf>
    <xf numFmtId="0" fontId="35" fillId="0" borderId="0" xfId="0" applyFont="1" applyAlignment="1">
      <alignment horizontal="center"/>
    </xf>
    <xf numFmtId="165" fontId="35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14" fontId="0" fillId="0" borderId="0" xfId="0" applyNumberFormat="1"/>
    <xf numFmtId="0" fontId="29" fillId="2" borderId="26" xfId="0" applyFont="1" applyFill="1" applyBorder="1" applyAlignment="1" applyProtection="1">
      <alignment vertical="center"/>
      <protection locked="0"/>
    </xf>
    <xf numFmtId="0" fontId="29" fillId="2" borderId="3" xfId="0" applyFont="1" applyFill="1" applyBorder="1" applyAlignment="1" applyProtection="1">
      <alignment vertical="center"/>
      <protection locked="0"/>
    </xf>
    <xf numFmtId="0" fontId="29" fillId="2" borderId="68" xfId="0" applyFont="1" applyFill="1" applyBorder="1" applyAlignment="1" applyProtection="1">
      <alignment vertical="center"/>
      <protection locked="0"/>
    </xf>
    <xf numFmtId="0" fontId="29" fillId="2" borderId="9" xfId="0" applyFont="1" applyFill="1" applyBorder="1" applyAlignment="1" applyProtection="1">
      <alignment vertical="center"/>
      <protection locked="0"/>
    </xf>
    <xf numFmtId="0" fontId="29" fillId="2" borderId="37" xfId="0" applyFont="1" applyFill="1" applyBorder="1" applyAlignment="1" applyProtection="1">
      <alignment horizontal="center" vertical="center"/>
      <protection locked="0"/>
    </xf>
    <xf numFmtId="0" fontId="29" fillId="2" borderId="70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horizontal="center" vertical="center"/>
    </xf>
    <xf numFmtId="0" fontId="7" fillId="11" borderId="63" xfId="0" applyFont="1" applyFill="1" applyBorder="1" applyAlignment="1">
      <alignment horizontal="center" vertical="center"/>
    </xf>
    <xf numFmtId="1" fontId="27" fillId="12" borderId="7" xfId="0" quotePrefix="1" applyNumberFormat="1" applyFont="1" applyFill="1" applyBorder="1" applyAlignment="1">
      <alignment horizontal="center" vertical="center"/>
    </xf>
    <xf numFmtId="1" fontId="27" fillId="12" borderId="1" xfId="0" applyNumberFormat="1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left" vertical="center" textRotation="90"/>
    </xf>
    <xf numFmtId="0" fontId="5" fillId="11" borderId="22" xfId="0" applyFont="1" applyFill="1" applyBorder="1" applyAlignment="1">
      <alignment horizontal="center" vertical="center"/>
    </xf>
    <xf numFmtId="1" fontId="9" fillId="12" borderId="22" xfId="0" applyNumberFormat="1" applyFont="1" applyFill="1" applyBorder="1" applyAlignment="1">
      <alignment horizontal="center" vertical="center"/>
    </xf>
    <xf numFmtId="1" fontId="8" fillId="12" borderId="22" xfId="0" quotePrefix="1" applyNumberFormat="1" applyFont="1" applyFill="1" applyBorder="1" applyAlignment="1">
      <alignment horizontal="center" vertical="center"/>
    </xf>
    <xf numFmtId="1" fontId="8" fillId="12" borderId="2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7" fontId="5" fillId="3" borderId="15" xfId="0" applyNumberFormat="1" applyFont="1" applyFill="1" applyBorder="1" applyAlignment="1">
      <alignment horizontal="center" vertical="center"/>
    </xf>
    <xf numFmtId="17" fontId="5" fillId="3" borderId="16" xfId="0" applyNumberFormat="1" applyFont="1" applyFill="1" applyBorder="1" applyAlignment="1">
      <alignment horizontal="center" vertical="center"/>
    </xf>
    <xf numFmtId="17" fontId="5" fillId="3" borderId="17" xfId="0" applyNumberFormat="1" applyFont="1" applyFill="1" applyBorder="1" applyAlignment="1">
      <alignment horizontal="center" vertical="center"/>
    </xf>
    <xf numFmtId="17" fontId="5" fillId="3" borderId="18" xfId="0" applyNumberFormat="1" applyFont="1" applyFill="1" applyBorder="1" applyAlignment="1">
      <alignment horizontal="center" vertical="center"/>
    </xf>
    <xf numFmtId="17" fontId="5" fillId="3" borderId="19" xfId="0" applyNumberFormat="1" applyFont="1" applyFill="1" applyBorder="1" applyAlignment="1">
      <alignment horizontal="center" vertical="center"/>
    </xf>
    <xf numFmtId="17" fontId="5" fillId="3" borderId="20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textRotation="180"/>
    </xf>
    <xf numFmtId="0" fontId="7" fillId="2" borderId="2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textRotation="180"/>
    </xf>
    <xf numFmtId="17" fontId="5" fillId="3" borderId="27" xfId="0" applyNumberFormat="1" applyFont="1" applyFill="1" applyBorder="1" applyAlignment="1">
      <alignment horizontal="center" vertical="center" wrapText="1"/>
    </xf>
    <xf numFmtId="17" fontId="5" fillId="3" borderId="28" xfId="0" applyNumberFormat="1" applyFont="1" applyFill="1" applyBorder="1" applyAlignment="1">
      <alignment horizontal="center" vertical="center" wrapText="1"/>
    </xf>
    <xf numFmtId="17" fontId="5" fillId="3" borderId="31" xfId="0" applyNumberFormat="1" applyFont="1" applyFill="1" applyBorder="1" applyAlignment="1">
      <alignment horizontal="center" vertical="center" wrapText="1"/>
    </xf>
    <xf numFmtId="17" fontId="5" fillId="3" borderId="32" xfId="0" applyNumberFormat="1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left" vertical="center"/>
    </xf>
    <xf numFmtId="0" fontId="16" fillId="0" borderId="52" xfId="0" applyFont="1" applyBorder="1" applyAlignment="1">
      <alignment horizontal="left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 wrapText="1"/>
    </xf>
    <xf numFmtId="0" fontId="15" fillId="3" borderId="49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/>
    </xf>
    <xf numFmtId="0" fontId="24" fillId="13" borderId="17" xfId="1" applyFont="1" applyFill="1" applyBorder="1" applyAlignment="1">
      <alignment horizontal="right"/>
    </xf>
    <xf numFmtId="0" fontId="24" fillId="13" borderId="49" xfId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5" fillId="11" borderId="71" xfId="0" applyFont="1" applyFill="1" applyBorder="1" applyAlignment="1">
      <alignment horizontal="center" vertical="center" wrapText="1"/>
    </xf>
    <xf numFmtId="0" fontId="5" fillId="11" borderId="64" xfId="0" applyFont="1" applyFill="1" applyBorder="1" applyAlignment="1">
      <alignment horizontal="center" vertical="center"/>
    </xf>
    <xf numFmtId="0" fontId="3" fillId="10" borderId="51" xfId="0" applyFont="1" applyFill="1" applyBorder="1" applyAlignment="1">
      <alignment horizontal="center" vertical="center"/>
    </xf>
    <xf numFmtId="0" fontId="21" fillId="10" borderId="63" xfId="0" applyFont="1" applyFill="1" applyBorder="1" applyAlignment="1">
      <alignment horizontal="center" vertical="center"/>
    </xf>
    <xf numFmtId="0" fontId="21" fillId="10" borderId="64" xfId="0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center" vertical="center"/>
      <protection locked="0"/>
    </xf>
    <xf numFmtId="0" fontId="33" fillId="0" borderId="63" xfId="0" applyFont="1" applyFill="1" applyBorder="1" applyAlignment="1" applyProtection="1">
      <alignment horizontal="center" vertical="center"/>
      <protection locked="0"/>
    </xf>
    <xf numFmtId="0" fontId="33" fillId="0" borderId="64" xfId="0" applyFont="1" applyFill="1" applyBorder="1" applyAlignment="1" applyProtection="1">
      <alignment horizontal="center" vertical="center"/>
      <protection locked="0"/>
    </xf>
    <xf numFmtId="0" fontId="5" fillId="11" borderId="65" xfId="0" applyFont="1" applyFill="1" applyBorder="1" applyAlignment="1">
      <alignment horizontal="center" vertical="center"/>
    </xf>
    <xf numFmtId="0" fontId="5" fillId="11" borderId="67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 textRotation="180"/>
    </xf>
    <xf numFmtId="0" fontId="5" fillId="11" borderId="63" xfId="0" applyFont="1" applyFill="1" applyBorder="1" applyAlignment="1">
      <alignment horizontal="center" vertical="center" textRotation="180"/>
    </xf>
    <xf numFmtId="17" fontId="7" fillId="11" borderId="51" xfId="0" applyNumberFormat="1" applyFont="1" applyFill="1" applyBorder="1" applyAlignment="1">
      <alignment horizontal="center" vertical="center"/>
    </xf>
    <xf numFmtId="17" fontId="7" fillId="11" borderId="64" xfId="0" applyNumberFormat="1" applyFont="1" applyFill="1" applyBorder="1" applyAlignment="1">
      <alignment horizontal="center" vertical="center"/>
    </xf>
    <xf numFmtId="0" fontId="5" fillId="11" borderId="66" xfId="0" applyFont="1" applyFill="1" applyBorder="1" applyAlignment="1">
      <alignment horizontal="center" vertical="center"/>
    </xf>
    <xf numFmtId="17" fontId="5" fillId="11" borderId="51" xfId="0" applyNumberFormat="1" applyFont="1" applyFill="1" applyBorder="1" applyAlignment="1">
      <alignment horizontal="center" vertical="center"/>
    </xf>
    <xf numFmtId="17" fontId="5" fillId="11" borderId="64" xfId="0" applyNumberFormat="1" applyFont="1" applyFill="1" applyBorder="1" applyAlignment="1">
      <alignment horizontal="center" vertical="center"/>
    </xf>
    <xf numFmtId="17" fontId="5" fillId="11" borderId="63" xfId="0" applyNumberFormat="1" applyFont="1" applyFill="1" applyBorder="1" applyAlignment="1">
      <alignment horizontal="center" vertical="center"/>
    </xf>
    <xf numFmtId="0" fontId="14" fillId="11" borderId="51" xfId="0" applyFont="1" applyFill="1" applyBorder="1" applyAlignment="1">
      <alignment horizontal="center" vertical="center"/>
    </xf>
    <xf numFmtId="0" fontId="14" fillId="11" borderId="64" xfId="0" applyFont="1" applyFill="1" applyBorder="1" applyAlignment="1">
      <alignment horizontal="center" vertical="center"/>
    </xf>
    <xf numFmtId="1" fontId="7" fillId="11" borderId="51" xfId="0" quotePrefix="1" applyNumberFormat="1" applyFont="1" applyFill="1" applyBorder="1" applyAlignment="1">
      <alignment horizontal="center" vertical="center"/>
    </xf>
    <xf numFmtId="1" fontId="7" fillId="11" borderId="64" xfId="0" quotePrefix="1" applyNumberFormat="1" applyFont="1" applyFill="1" applyBorder="1" applyAlignment="1">
      <alignment horizontal="center" vertical="center"/>
    </xf>
    <xf numFmtId="1" fontId="7" fillId="11" borderId="51" xfId="0" applyNumberFormat="1" applyFont="1" applyFill="1" applyBorder="1" applyAlignment="1">
      <alignment horizontal="center" vertical="center"/>
    </xf>
    <xf numFmtId="0" fontId="7" fillId="11" borderId="64" xfId="0" applyFont="1" applyFill="1" applyBorder="1" applyAlignment="1">
      <alignment horizontal="center" vertical="center"/>
    </xf>
    <xf numFmtId="17" fontId="5" fillId="11" borderId="75" xfId="0" applyNumberFormat="1" applyFont="1" applyFill="1" applyBorder="1" applyAlignment="1">
      <alignment horizontal="center" vertical="center" wrapText="1"/>
    </xf>
    <xf numFmtId="17" fontId="5" fillId="11" borderId="8" xfId="0" applyNumberFormat="1" applyFont="1" applyFill="1" applyBorder="1" applyAlignment="1">
      <alignment horizontal="center" vertical="center" wrapText="1"/>
    </xf>
    <xf numFmtId="0" fontId="29" fillId="2" borderId="2" xfId="0" applyFont="1" applyFill="1" applyBorder="1" applyAlignment="1" applyProtection="1">
      <alignment horizontal="center" vertical="center"/>
      <protection locked="0"/>
    </xf>
    <xf numFmtId="0" fontId="5" fillId="11" borderId="74" xfId="0" applyFont="1" applyFill="1" applyBorder="1" applyAlignment="1">
      <alignment horizontal="center" vertical="center" textRotation="180"/>
    </xf>
    <xf numFmtId="17" fontId="5" fillId="11" borderId="14" xfId="0" applyNumberFormat="1" applyFont="1" applyFill="1" applyBorder="1" applyAlignment="1">
      <alignment horizontal="center" vertical="center" wrapText="1"/>
    </xf>
    <xf numFmtId="17" fontId="5" fillId="11" borderId="69" xfId="0" applyNumberFormat="1" applyFont="1" applyFill="1" applyBorder="1" applyAlignment="1">
      <alignment horizontal="center" vertical="center" wrapText="1"/>
    </xf>
    <xf numFmtId="166" fontId="28" fillId="11" borderId="48" xfId="0" applyNumberFormat="1" applyFont="1" applyFill="1" applyBorder="1" applyAlignment="1">
      <alignment horizontal="center" vertical="center"/>
    </xf>
    <xf numFmtId="166" fontId="28" fillId="11" borderId="50" xfId="0" applyNumberFormat="1" applyFont="1" applyFill="1" applyBorder="1" applyAlignment="1">
      <alignment horizontal="center" vertical="center"/>
    </xf>
    <xf numFmtId="166" fontId="28" fillId="11" borderId="60" xfId="0" applyNumberFormat="1" applyFont="1" applyFill="1" applyBorder="1" applyAlignment="1">
      <alignment horizontal="center" vertical="center"/>
    </xf>
    <xf numFmtId="166" fontId="28" fillId="11" borderId="74" xfId="0" applyNumberFormat="1" applyFont="1" applyFill="1" applyBorder="1" applyAlignment="1">
      <alignment horizontal="center" vertical="center"/>
    </xf>
    <xf numFmtId="166" fontId="28" fillId="11" borderId="15" xfId="0" applyNumberFormat="1" applyFont="1" applyFill="1" applyBorder="1" applyAlignment="1">
      <alignment horizontal="center" vertical="center"/>
    </xf>
    <xf numFmtId="166" fontId="28" fillId="11" borderId="16" xfId="0" applyNumberFormat="1" applyFont="1" applyFill="1" applyBorder="1" applyAlignment="1">
      <alignment horizontal="center" vertical="center"/>
    </xf>
    <xf numFmtId="0" fontId="29" fillId="2" borderId="8" xfId="0" applyFont="1" applyFill="1" applyBorder="1" applyAlignment="1" applyProtection="1">
      <alignment horizontal="center" vertical="center"/>
      <protection locked="0"/>
    </xf>
    <xf numFmtId="0" fontId="7" fillId="11" borderId="6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11" borderId="51" xfId="0" applyFont="1" applyFill="1" applyBorder="1" applyAlignment="1">
      <alignment horizontal="center" vertical="center"/>
    </xf>
    <xf numFmtId="0" fontId="9" fillId="11" borderId="52" xfId="0" applyFont="1" applyFill="1" applyBorder="1" applyAlignment="1">
      <alignment horizontal="center" vertical="center"/>
    </xf>
    <xf numFmtId="0" fontId="7" fillId="11" borderId="51" xfId="0" applyFont="1" applyFill="1" applyBorder="1" applyAlignment="1">
      <alignment horizontal="right" vertical="center"/>
    </xf>
    <xf numFmtId="0" fontId="7" fillId="11" borderId="63" xfId="0" applyFont="1" applyFill="1" applyBorder="1" applyAlignment="1">
      <alignment horizontal="right" vertical="center"/>
    </xf>
    <xf numFmtId="0" fontId="7" fillId="11" borderId="64" xfId="0" applyFont="1" applyFill="1" applyBorder="1" applyAlignment="1">
      <alignment horizontal="right" vertical="center"/>
    </xf>
    <xf numFmtId="0" fontId="16" fillId="11" borderId="51" xfId="0" applyFont="1" applyFill="1" applyBorder="1" applyAlignment="1">
      <alignment horizontal="left" vertical="center"/>
    </xf>
    <xf numFmtId="0" fontId="16" fillId="11" borderId="63" xfId="0" applyFont="1" applyFill="1" applyBorder="1" applyAlignment="1">
      <alignment horizontal="left" vertical="center"/>
    </xf>
    <xf numFmtId="0" fontId="16" fillId="11" borderId="52" xfId="0" applyFont="1" applyFill="1" applyBorder="1" applyAlignment="1">
      <alignment horizontal="left" vertical="center"/>
    </xf>
    <xf numFmtId="0" fontId="29" fillId="2" borderId="27" xfId="0" applyFont="1" applyFill="1" applyBorder="1" applyAlignment="1" applyProtection="1">
      <alignment horizontal="center" vertical="center"/>
      <protection locked="0"/>
    </xf>
    <xf numFmtId="0" fontId="29" fillId="2" borderId="28" xfId="0" applyFont="1" applyFill="1" applyBorder="1" applyAlignment="1" applyProtection="1">
      <alignment horizontal="center" vertical="center"/>
      <protection locked="0"/>
    </xf>
    <xf numFmtId="0" fontId="29" fillId="2" borderId="33" xfId="0" applyFont="1" applyFill="1" applyBorder="1" applyAlignment="1" applyProtection="1">
      <alignment horizontal="center" vertical="center"/>
      <protection locked="0"/>
    </xf>
    <xf numFmtId="0" fontId="29" fillId="2" borderId="36" xfId="0" applyFont="1" applyFill="1" applyBorder="1" applyAlignment="1" applyProtection="1">
      <alignment horizontal="center" vertical="center"/>
      <protection locked="0"/>
    </xf>
    <xf numFmtId="1" fontId="7" fillId="11" borderId="33" xfId="0" quotePrefix="1" applyNumberFormat="1" applyFont="1" applyFill="1" applyBorder="1" applyAlignment="1">
      <alignment horizontal="center" vertical="center"/>
    </xf>
    <xf numFmtId="1" fontId="7" fillId="11" borderId="38" xfId="0" quotePrefix="1" applyNumberFormat="1" applyFont="1" applyFill="1" applyBorder="1" applyAlignment="1">
      <alignment horizontal="center" vertical="center"/>
    </xf>
    <xf numFmtId="1" fontId="7" fillId="11" borderId="18" xfId="0" applyNumberFormat="1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</cellXfs>
  <cellStyles count="2">
    <cellStyle name="Normal" xfId="0" builtinId="0"/>
    <cellStyle name="Standard_Tool_fuer_Taktzeitdiagramm_V2.1_deutsch" xfId="1"/>
  </cellStyles>
  <dxfs count="121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  <dxf>
      <numFmt numFmtId="19" formatCode="m/d/yyyy"/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153B63"/>
      <color rgb="FF153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10499622328123E-2"/>
          <c:y val="0.11217109637615111"/>
          <c:w val="0.82955728367602921"/>
          <c:h val="0.864522332006410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Proposal!$D$7:$D$18</c:f>
              <c:numCache>
                <c:formatCode>0</c:formatCode>
                <c:ptCount val="12"/>
                <c:pt idx="0">
                  <c:v>211.76470588235293</c:v>
                </c:pt>
                <c:pt idx="1">
                  <c:v>211.76470588235293</c:v>
                </c:pt>
                <c:pt idx="2">
                  <c:v>211.76470588235293</c:v>
                </c:pt>
                <c:pt idx="3">
                  <c:v>211.76470588235293</c:v>
                </c:pt>
                <c:pt idx="4">
                  <c:v>211.76470588235293</c:v>
                </c:pt>
                <c:pt idx="5">
                  <c:v>211.76470588235293</c:v>
                </c:pt>
                <c:pt idx="6">
                  <c:v>211.76470588235293</c:v>
                </c:pt>
                <c:pt idx="7">
                  <c:v>211.76470588235293</c:v>
                </c:pt>
                <c:pt idx="8">
                  <c:v>211.76470588235293</c:v>
                </c:pt>
                <c:pt idx="9">
                  <c:v>211.76470588235293</c:v>
                </c:pt>
                <c:pt idx="10">
                  <c:v>211.76470588235293</c:v>
                </c:pt>
                <c:pt idx="11">
                  <c:v>211.76470588235293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4-4BE3-BEE8-E837A2CC6B35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Proposal!$H$7:$H$18</c:f>
              <c:numCache>
                <c:formatCode>0</c:formatCode>
                <c:ptCount val="12"/>
                <c:pt idx="0">
                  <c:v>176</c:v>
                </c:pt>
                <c:pt idx="1">
                  <c:v>167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221</c:v>
                </c:pt>
                <c:pt idx="8">
                  <c:v>200</c:v>
                </c:pt>
                <c:pt idx="9">
                  <c:v>200</c:v>
                </c:pt>
                <c:pt idx="10">
                  <c:v>150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4-4BE3-BEE8-E837A2CC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0518296"/>
        <c:axId val="240518688"/>
      </c:barChart>
      <c:catAx>
        <c:axId val="240518296"/>
        <c:scaling>
          <c:orientation val="maxMin"/>
        </c:scaling>
        <c:delete val="1"/>
        <c:axPos val="l"/>
        <c:majorTickMark val="none"/>
        <c:minorTickMark val="none"/>
        <c:tickLblPos val="nextTo"/>
        <c:crossAx val="240518688"/>
        <c:crosses val="autoZero"/>
        <c:auto val="1"/>
        <c:lblAlgn val="ctr"/>
        <c:lblOffset val="100"/>
        <c:noMultiLvlLbl val="0"/>
      </c:catAx>
      <c:valAx>
        <c:axId val="240518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051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177712985309E-2"/>
          <c:y val="0.11217112159581161"/>
          <c:w val="0.82955728367602921"/>
          <c:h val="0.864522332006410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Proposal!$D$20:$D$31</c:f>
              <c:numCache>
                <c:formatCode>0</c:formatCode>
                <c:ptCount val="12"/>
                <c:pt idx="0">
                  <c:v>211.76470588235293</c:v>
                </c:pt>
                <c:pt idx="1">
                  <c:v>211.76470588235293</c:v>
                </c:pt>
                <c:pt idx="2">
                  <c:v>211.76470588235293</c:v>
                </c:pt>
                <c:pt idx="3">
                  <c:v>211.76470588235293</c:v>
                </c:pt>
                <c:pt idx="4">
                  <c:v>211.76470588235293</c:v>
                </c:pt>
                <c:pt idx="5">
                  <c:v>211.76470588235293</c:v>
                </c:pt>
                <c:pt idx="6">
                  <c:v>211.76470588235293</c:v>
                </c:pt>
                <c:pt idx="7">
                  <c:v>211.76470588235293</c:v>
                </c:pt>
                <c:pt idx="8">
                  <c:v>211.76470588235293</c:v>
                </c:pt>
                <c:pt idx="9">
                  <c:v>211.76470588235293</c:v>
                </c:pt>
                <c:pt idx="10">
                  <c:v>211.76470588235293</c:v>
                </c:pt>
                <c:pt idx="11">
                  <c:v>211.76470588235293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C-4E95-B0D5-115A0480E750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Proposal!$H$20:$H$31</c:f>
              <c:numCache>
                <c:formatCode>0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200</c:v>
                </c:pt>
                <c:pt idx="3">
                  <c:v>140</c:v>
                </c:pt>
                <c:pt idx="4">
                  <c:v>150</c:v>
                </c:pt>
                <c:pt idx="5">
                  <c:v>0</c:v>
                </c:pt>
                <c:pt idx="6">
                  <c:v>0</c:v>
                </c:pt>
                <c:pt idx="7">
                  <c:v>189</c:v>
                </c:pt>
                <c:pt idx="8">
                  <c:v>190</c:v>
                </c:pt>
                <c:pt idx="9">
                  <c:v>181</c:v>
                </c:pt>
                <c:pt idx="10">
                  <c:v>86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C-4E95-B0D5-115A0480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0519472"/>
        <c:axId val="240519864"/>
      </c:barChart>
      <c:catAx>
        <c:axId val="240519472"/>
        <c:scaling>
          <c:orientation val="maxMin"/>
        </c:scaling>
        <c:delete val="1"/>
        <c:axPos val="l"/>
        <c:majorTickMark val="none"/>
        <c:minorTickMark val="none"/>
        <c:tickLblPos val="nextTo"/>
        <c:crossAx val="240519864"/>
        <c:crosses val="autoZero"/>
        <c:auto val="1"/>
        <c:lblAlgn val="ctr"/>
        <c:lblOffset val="100"/>
        <c:noMultiLvlLbl val="0"/>
      </c:catAx>
      <c:valAx>
        <c:axId val="240519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051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257176</xdr:colOff>
      <xdr:row>35</xdr:row>
      <xdr:rowOff>85725</xdr:rowOff>
    </xdr:from>
    <xdr:to>
      <xdr:col>44</xdr:col>
      <xdr:colOff>705971</xdr:colOff>
      <xdr:row>37</xdr:row>
      <xdr:rowOff>57150</xdr:rowOff>
    </xdr:to>
    <xdr:pic>
      <xdr:nvPicPr>
        <xdr:cNvPr id="2" name="Picture 1" descr="BO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12382" y="7672107"/>
          <a:ext cx="1659030" cy="3524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0</xdr:colOff>
      <xdr:row>6</xdr:row>
      <xdr:rowOff>0</xdr:rowOff>
    </xdr:from>
    <xdr:to>
      <xdr:col>33</xdr:col>
      <xdr:colOff>0</xdr:colOff>
      <xdr:row>6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362200" y="1295400"/>
          <a:ext cx="1800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57150</xdr:colOff>
      <xdr:row>32</xdr:row>
      <xdr:rowOff>9525</xdr:rowOff>
    </xdr:from>
    <xdr:to>
      <xdr:col>5</xdr:col>
      <xdr:colOff>381000</xdr:colOff>
      <xdr:row>32</xdr:row>
      <xdr:rowOff>219075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 rot="10800000">
          <a:off x="1971675" y="7229475"/>
          <a:ext cx="323850" cy="209550"/>
        </a:xfrm>
        <a:prstGeom prst="up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19050</xdr:colOff>
      <xdr:row>5</xdr:row>
      <xdr:rowOff>19050</xdr:rowOff>
    </xdr:from>
    <xdr:to>
      <xdr:col>33</xdr:col>
      <xdr:colOff>352425</xdr:colOff>
      <xdr:row>5</xdr:row>
      <xdr:rowOff>200025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V="1">
          <a:off x="4181475" y="10858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9525</xdr:colOff>
      <xdr:row>1</xdr:row>
      <xdr:rowOff>1</xdr:rowOff>
    </xdr:from>
    <xdr:to>
      <xdr:col>49</xdr:col>
      <xdr:colOff>469901</xdr:colOff>
      <xdr:row>1</xdr:row>
      <xdr:rowOff>285751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38101"/>
          <a:ext cx="3467100" cy="285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36</xdr:col>
      <xdr:colOff>19050</xdr:colOff>
      <xdr:row>5</xdr:row>
      <xdr:rowOff>19050</xdr:rowOff>
    </xdr:from>
    <xdr:to>
      <xdr:col>36</xdr:col>
      <xdr:colOff>352425</xdr:colOff>
      <xdr:row>5</xdr:row>
      <xdr:rowOff>200025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V="1">
          <a:off x="4181475" y="895350"/>
          <a:ext cx="333375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9524</xdr:colOff>
      <xdr:row>33</xdr:row>
      <xdr:rowOff>38099</xdr:rowOff>
    </xdr:from>
    <xdr:to>
      <xdr:col>44</xdr:col>
      <xdr:colOff>306915</xdr:colOff>
      <xdr:row>37</xdr:row>
      <xdr:rowOff>9523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4" y="7524749"/>
          <a:ext cx="11058525" cy="5238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27</xdr:col>
      <xdr:colOff>28575</xdr:colOff>
      <xdr:row>35</xdr:row>
      <xdr:rowOff>9525</xdr:rowOff>
    </xdr:from>
    <xdr:to>
      <xdr:col>47</xdr:col>
      <xdr:colOff>54472</xdr:colOff>
      <xdr:row>37</xdr:row>
      <xdr:rowOff>14203</xdr:rowOff>
    </xdr:to>
    <xdr:sp macro="" textlink="">
      <xdr:nvSpPr>
        <xdr:cNvPr id="6" name="Footer Placeholder 3"/>
        <xdr:cNvSpPr>
          <a:spLocks noGrp="1"/>
        </xdr:cNvSpPr>
      </xdr:nvSpPr>
      <xdr:spPr>
        <a:xfrm>
          <a:off x="3590925" y="7724775"/>
          <a:ext cx="5940922" cy="328528"/>
        </a:xfrm>
        <a:prstGeom prst="rect">
          <a:avLst/>
        </a:prstGeom>
      </xdr:spPr>
      <xdr:txBody>
        <a:bodyPr vert="horz" wrap="square" lIns="91440" tIns="45720" rIns="91440" bIns="45720" rtlCol="0" anchor="ctr"/>
        <a:lstStyle>
          <a:defPPr>
            <a:defRPr lang="en-US"/>
          </a:defPPr>
          <a:lvl1pPr marL="0" algn="l" defTabSz="691104" rtl="0" eaLnBrk="1" latinLnBrk="0" hangingPunct="1">
            <a:defRPr sz="700" kern="120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lvl1pPr>
          <a:lvl2pPr marL="345552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91104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36655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82207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27759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73311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18862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64414" algn="l" defTabSz="691104" rtl="0" eaLnBrk="1" latinLnBrk="0" hangingPunct="1">
            <a:defRPr sz="136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SG/BPS |23/06/2017 | © Robert Bosch Starter Motors Generators GmbH. 2016. All rights reserved, also regarding any disposal, exploitation, reproduction, editing, distribution, as well as in the event of applications for industrial property rights. </a:t>
          </a:r>
          <a:endParaRPr lang="hu-HU"/>
        </a:p>
      </xdr:txBody>
    </xdr:sp>
    <xdr:clientData/>
  </xdr:twoCellAnchor>
  <xdr:twoCellAnchor>
    <xdr:from>
      <xdr:col>0</xdr:col>
      <xdr:colOff>0</xdr:colOff>
      <xdr:row>32</xdr:row>
      <xdr:rowOff>219075</xdr:rowOff>
    </xdr:from>
    <xdr:to>
      <xdr:col>14</xdr:col>
      <xdr:colOff>9525</xdr:colOff>
      <xdr:row>35</xdr:row>
      <xdr:rowOff>161925</xdr:rowOff>
    </xdr:to>
    <xdr:sp macro="" textlink="">
      <xdr:nvSpPr>
        <xdr:cNvPr id="8" name="TextBox 7"/>
        <xdr:cNvSpPr txBox="1"/>
      </xdr:nvSpPr>
      <xdr:spPr>
        <a:xfrm>
          <a:off x="0" y="7477125"/>
          <a:ext cx="27051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Starter Motors and Generators</a:t>
          </a:r>
        </a:p>
      </xdr:txBody>
    </xdr:sp>
    <xdr:clientData/>
  </xdr:twoCellAnchor>
  <xdr:twoCellAnchor editAs="oneCell">
    <xdr:from>
      <xdr:col>45</xdr:col>
      <xdr:colOff>1609725</xdr:colOff>
      <xdr:row>34</xdr:row>
      <xdr:rowOff>9525</xdr:rowOff>
    </xdr:from>
    <xdr:to>
      <xdr:col>47</xdr:col>
      <xdr:colOff>116195</xdr:colOff>
      <xdr:row>37</xdr:row>
      <xdr:rowOff>640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15575" y="7553325"/>
          <a:ext cx="2027545" cy="504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19050</xdr:colOff>
      <xdr:row>35</xdr:row>
      <xdr:rowOff>95250</xdr:rowOff>
    </xdr:from>
    <xdr:to>
      <xdr:col>13</xdr:col>
      <xdr:colOff>28575</xdr:colOff>
      <xdr:row>37</xdr:row>
      <xdr:rowOff>19050</xdr:rowOff>
    </xdr:to>
    <xdr:sp macro="" textlink="">
      <xdr:nvSpPr>
        <xdr:cNvPr id="10" name="TextBox 9"/>
        <xdr:cNvSpPr txBox="1"/>
      </xdr:nvSpPr>
      <xdr:spPr>
        <a:xfrm>
          <a:off x="19050" y="7810500"/>
          <a:ext cx="26384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SG/BPS I</a:t>
          </a:r>
          <a:r>
            <a:rPr lang="en-US" sz="1100" baseline="0"/>
            <a:t> 23</a:t>
          </a:r>
          <a:r>
            <a:rPr lang="en-US" sz="1100"/>
            <a:t>.06.2017 I V1.0</a:t>
          </a:r>
        </a:p>
      </xdr:txBody>
    </xdr:sp>
    <xdr:clientData/>
  </xdr:twoCellAnchor>
  <xdr:twoCellAnchor editAs="oneCell">
    <xdr:from>
      <xdr:col>36</xdr:col>
      <xdr:colOff>0</xdr:colOff>
      <xdr:row>1</xdr:row>
      <xdr:rowOff>19050</xdr:rowOff>
    </xdr:from>
    <xdr:to>
      <xdr:col>42</xdr:col>
      <xdr:colOff>585259</xdr:colOff>
      <xdr:row>2</xdr:row>
      <xdr:rowOff>276225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57150"/>
          <a:ext cx="4238626" cy="55245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42</xdr:col>
      <xdr:colOff>85725</xdr:colOff>
      <xdr:row>1</xdr:row>
      <xdr:rowOff>0</xdr:rowOff>
    </xdr:from>
    <xdr:to>
      <xdr:col>45</xdr:col>
      <xdr:colOff>85725</xdr:colOff>
      <xdr:row>1</xdr:row>
      <xdr:rowOff>276225</xdr:rowOff>
    </xdr:to>
    <xdr:sp macro="" textlink="">
      <xdr:nvSpPr>
        <xdr:cNvPr id="2" name="TextBox 1"/>
        <xdr:cNvSpPr txBox="1"/>
      </xdr:nvSpPr>
      <xdr:spPr>
        <a:xfrm>
          <a:off x="8067675" y="38100"/>
          <a:ext cx="10382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Line Takt (sec)</a:t>
          </a:r>
        </a:p>
      </xdr:txBody>
    </xdr:sp>
    <xdr:clientData/>
  </xdr:twoCellAnchor>
  <xdr:twoCellAnchor>
    <xdr:from>
      <xdr:col>42</xdr:col>
      <xdr:colOff>552450</xdr:colOff>
      <xdr:row>2</xdr:row>
      <xdr:rowOff>9525</xdr:rowOff>
    </xdr:from>
    <xdr:to>
      <xdr:col>45</xdr:col>
      <xdr:colOff>38100</xdr:colOff>
      <xdr:row>2</xdr:row>
      <xdr:rowOff>285750</xdr:rowOff>
    </xdr:to>
    <xdr:sp macro="" textlink="">
      <xdr:nvSpPr>
        <xdr:cNvPr id="14" name="TextBox 13"/>
        <xdr:cNvSpPr txBox="1"/>
      </xdr:nvSpPr>
      <xdr:spPr>
        <a:xfrm>
          <a:off x="8534400" y="342900"/>
          <a:ext cx="5238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Date:</a:t>
          </a:r>
        </a:p>
      </xdr:txBody>
    </xdr:sp>
    <xdr:clientData/>
  </xdr:twoCellAnchor>
  <xdr:twoCellAnchor editAs="oneCell">
    <xdr:from>
      <xdr:col>1</xdr:col>
      <xdr:colOff>9526</xdr:colOff>
      <xdr:row>1</xdr:row>
      <xdr:rowOff>9525</xdr:rowOff>
    </xdr:from>
    <xdr:to>
      <xdr:col>4</xdr:col>
      <xdr:colOff>451908</xdr:colOff>
      <xdr:row>2</xdr:row>
      <xdr:rowOff>276225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47625"/>
          <a:ext cx="1838324" cy="5619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104775</xdr:colOff>
      <xdr:row>2</xdr:row>
      <xdr:rowOff>38100</xdr:rowOff>
    </xdr:from>
    <xdr:to>
      <xdr:col>5</xdr:col>
      <xdr:colOff>114300</xdr:colOff>
      <xdr:row>3</xdr:row>
      <xdr:rowOff>19050</xdr:rowOff>
    </xdr:to>
    <xdr:sp macro="" textlink="">
      <xdr:nvSpPr>
        <xdr:cNvPr id="16" name="TextBox 15"/>
        <xdr:cNvSpPr txBox="1"/>
      </xdr:nvSpPr>
      <xdr:spPr>
        <a:xfrm>
          <a:off x="1504950" y="371475"/>
          <a:ext cx="5238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Line:</a:t>
          </a:r>
        </a:p>
      </xdr:txBody>
    </xdr:sp>
    <xdr:clientData/>
  </xdr:twoCellAnchor>
  <xdr:twoCellAnchor>
    <xdr:from>
      <xdr:col>9</xdr:col>
      <xdr:colOff>447</xdr:colOff>
      <xdr:row>5</xdr:row>
      <xdr:rowOff>5014</xdr:rowOff>
    </xdr:from>
    <xdr:to>
      <xdr:col>35</xdr:col>
      <xdr:colOff>49576</xdr:colOff>
      <xdr:row>17</xdr:row>
      <xdr:rowOff>220576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601265</xdr:colOff>
      <xdr:row>6</xdr:row>
      <xdr:rowOff>1</xdr:rowOff>
    </xdr:from>
    <xdr:to>
      <xdr:col>36</xdr:col>
      <xdr:colOff>2977</xdr:colOff>
      <xdr:row>6</xdr:row>
      <xdr:rowOff>1</xdr:rowOff>
    </xdr:to>
    <xdr:cxnSp macro="">
      <xdr:nvCxnSpPr>
        <xdr:cNvPr id="28" name="Straight Connector 27"/>
        <xdr:cNvCxnSpPr/>
      </xdr:nvCxnSpPr>
      <xdr:spPr>
        <a:xfrm>
          <a:off x="2967476" y="1132975"/>
          <a:ext cx="1762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17</xdr:row>
      <xdr:rowOff>206739</xdr:rowOff>
    </xdr:from>
    <xdr:to>
      <xdr:col>35</xdr:col>
      <xdr:colOff>48574</xdr:colOff>
      <xdr:row>30</xdr:row>
      <xdr:rowOff>212051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1692</xdr:colOff>
      <xdr:row>31</xdr:row>
      <xdr:rowOff>227598</xdr:rowOff>
    </xdr:from>
    <xdr:to>
      <xdr:col>36</xdr:col>
      <xdr:colOff>4982</xdr:colOff>
      <xdr:row>31</xdr:row>
      <xdr:rowOff>227598</xdr:rowOff>
    </xdr:to>
    <xdr:cxnSp macro="">
      <xdr:nvCxnSpPr>
        <xdr:cNvPr id="32" name="Straight Connector 31"/>
        <xdr:cNvCxnSpPr/>
      </xdr:nvCxnSpPr>
      <xdr:spPr>
        <a:xfrm>
          <a:off x="2969481" y="5260809"/>
          <a:ext cx="1762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600263</xdr:colOff>
      <xdr:row>18</xdr:row>
      <xdr:rowOff>224591</xdr:rowOff>
    </xdr:from>
    <xdr:to>
      <xdr:col>36</xdr:col>
      <xdr:colOff>1975</xdr:colOff>
      <xdr:row>18</xdr:row>
      <xdr:rowOff>224591</xdr:rowOff>
    </xdr:to>
    <xdr:cxnSp macro="">
      <xdr:nvCxnSpPr>
        <xdr:cNvPr id="33" name="Straight Connector 32"/>
        <xdr:cNvCxnSpPr/>
      </xdr:nvCxnSpPr>
      <xdr:spPr>
        <a:xfrm>
          <a:off x="2966474" y="3202407"/>
          <a:ext cx="1762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57148</xdr:colOff>
      <xdr:row>6</xdr:row>
      <xdr:rowOff>10585</xdr:rowOff>
    </xdr:from>
    <xdr:to>
      <xdr:col>35</xdr:col>
      <xdr:colOff>57148</xdr:colOff>
      <xdr:row>32</xdr:row>
      <xdr:rowOff>21168</xdr:rowOff>
    </xdr:to>
    <xdr:cxnSp macro="">
      <xdr:nvCxnSpPr>
        <xdr:cNvPr id="35" name="Straight Connector 34"/>
        <xdr:cNvCxnSpPr/>
      </xdr:nvCxnSpPr>
      <xdr:spPr>
        <a:xfrm>
          <a:off x="4734981" y="1153585"/>
          <a:ext cx="0" cy="6043083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609596</xdr:colOff>
      <xdr:row>6</xdr:row>
      <xdr:rowOff>0</xdr:rowOff>
    </xdr:from>
    <xdr:to>
      <xdr:col>6</xdr:col>
      <xdr:colOff>609596</xdr:colOff>
      <xdr:row>32</xdr:row>
      <xdr:rowOff>10583</xdr:rowOff>
    </xdr:to>
    <xdr:cxnSp macro="">
      <xdr:nvCxnSpPr>
        <xdr:cNvPr id="36" name="Straight Connector 35"/>
        <xdr:cNvCxnSpPr/>
      </xdr:nvCxnSpPr>
      <xdr:spPr>
        <a:xfrm>
          <a:off x="3156652" y="1100667"/>
          <a:ext cx="0" cy="5866694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31</xdr:row>
      <xdr:rowOff>6350</xdr:rowOff>
    </xdr:from>
    <xdr:to>
      <xdr:col>36</xdr:col>
      <xdr:colOff>4962</xdr:colOff>
      <xdr:row>31</xdr:row>
      <xdr:rowOff>6350</xdr:rowOff>
    </xdr:to>
    <xdr:cxnSp macro="">
      <xdr:nvCxnSpPr>
        <xdr:cNvPr id="40" name="Straight Connector 39"/>
        <xdr:cNvCxnSpPr/>
      </xdr:nvCxnSpPr>
      <xdr:spPr>
        <a:xfrm>
          <a:off x="2971800" y="5003800"/>
          <a:ext cx="1890912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222250</xdr:rowOff>
    </xdr:from>
    <xdr:to>
      <xdr:col>36</xdr:col>
      <xdr:colOff>4962</xdr:colOff>
      <xdr:row>17</xdr:row>
      <xdr:rowOff>222250</xdr:rowOff>
    </xdr:to>
    <xdr:cxnSp macro="">
      <xdr:nvCxnSpPr>
        <xdr:cNvPr id="41" name="Straight Connector 40"/>
        <xdr:cNvCxnSpPr/>
      </xdr:nvCxnSpPr>
      <xdr:spPr>
        <a:xfrm>
          <a:off x="2971800" y="2952750"/>
          <a:ext cx="1890912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5</xdr:row>
      <xdr:rowOff>6350</xdr:rowOff>
    </xdr:from>
    <xdr:to>
      <xdr:col>35</xdr:col>
      <xdr:colOff>68462</xdr:colOff>
      <xdr:row>5</xdr:row>
      <xdr:rowOff>6350</xdr:rowOff>
    </xdr:to>
    <xdr:cxnSp macro="">
      <xdr:nvCxnSpPr>
        <xdr:cNvPr id="42" name="Straight Connector 41"/>
        <xdr:cNvCxnSpPr/>
      </xdr:nvCxnSpPr>
      <xdr:spPr>
        <a:xfrm>
          <a:off x="2965450" y="908050"/>
          <a:ext cx="1890912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9525</xdr:colOff>
      <xdr:row>2</xdr:row>
      <xdr:rowOff>0</xdr:rowOff>
    </xdr:from>
    <xdr:to>
      <xdr:col>48</xdr:col>
      <xdr:colOff>322086</xdr:colOff>
      <xdr:row>2</xdr:row>
      <xdr:rowOff>285750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333375"/>
          <a:ext cx="1952625" cy="285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50</xdr:col>
      <xdr:colOff>19050</xdr:colOff>
      <xdr:row>2</xdr:row>
      <xdr:rowOff>0</xdr:rowOff>
    </xdr:from>
    <xdr:to>
      <xdr:col>51</xdr:col>
      <xdr:colOff>0</xdr:colOff>
      <xdr:row>2</xdr:row>
      <xdr:rowOff>285750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8350" y="333375"/>
          <a:ext cx="714375" cy="285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47</xdr:col>
      <xdr:colOff>542925</xdr:colOff>
      <xdr:row>2</xdr:row>
      <xdr:rowOff>28575</xdr:rowOff>
    </xdr:from>
    <xdr:to>
      <xdr:col>49</xdr:col>
      <xdr:colOff>9525</xdr:colOff>
      <xdr:row>2</xdr:row>
      <xdr:rowOff>247650</xdr:rowOff>
    </xdr:to>
    <xdr:sp macro="" textlink="">
      <xdr:nvSpPr>
        <xdr:cNvPr id="3" name="TextBox 2"/>
        <xdr:cNvSpPr txBox="1"/>
      </xdr:nvSpPr>
      <xdr:spPr>
        <a:xfrm>
          <a:off x="11591925" y="361950"/>
          <a:ext cx="10953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100" b="1"/>
            <a:t>Target OEE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ystemKPI HourlyCount.od" refreshOnLoad="1" connectionId="2" autoFormatId="16" applyNumberFormats="0" applyBorderFormats="0" applyFontFormats="0" applyPatternFormats="0" applyAlignmentFormats="0" applyWidthHeightFormats="0">
  <queryTableRefresh nextId="15">
    <queryTableFields count="14">
      <queryTableField id="1" name="Fecha" tableColumnId="1"/>
      <queryTableField id="2" name="NombreLinea" tableColumnId="2"/>
      <queryTableField id="3" name="Hora" tableColumnId="3"/>
      <queryTableField id="4" name="CantProducida" tableColumnId="4"/>
      <queryTableField id="5" name="NoParteTC" tableColumnId="5"/>
      <queryTableField id="6" name="Scrap" tableColumnId="6"/>
      <queryTableField id="7" name="CambioDuracion" tableColumnId="7"/>
      <queryTableField id="8" name="TecnicaDuracion" tableColumnId="8"/>
      <queryTableField id="9" name="OrganizacionalDuracion" tableColumnId="9"/>
      <queryTableField id="10" name="TiempoPDuracion" tableColumnId="10"/>
      <queryTableField id="11" name="OperacionX" tableColumnId="11"/>
      <queryTableField id="12" name="ProblemaX" tableColumnId="12"/>
      <queryTableField id="13" name="OperacionY" tableColumnId="13"/>
      <queryTableField id="14" name="ProblemaY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SystemKPI_HourlyCount.od" displayName="Table_SystemKPI_HourlyCount.od" ref="B2:O26" tableType="queryTable" totalsRowShown="0">
  <autoFilter ref="B2:O26"/>
  <tableColumns count="14">
    <tableColumn id="1" uniqueName="1" name="Fecha" queryTableFieldId="1" dataDxfId="90"/>
    <tableColumn id="2" uniqueName="2" name="NombreLinea" queryTableFieldId="2"/>
    <tableColumn id="3" uniqueName="3" name="Hora" queryTableFieldId="3"/>
    <tableColumn id="4" uniqueName="4" name="CantProducida" queryTableFieldId="4"/>
    <tableColumn id="5" uniqueName="5" name="NoParteTC" queryTableFieldId="5"/>
    <tableColumn id="6" uniqueName="6" name="Scrap" queryTableFieldId="6"/>
    <tableColumn id="7" uniqueName="7" name="CambioDuracion" queryTableFieldId="7"/>
    <tableColumn id="8" uniqueName="8" name="TecnicaDuracion" queryTableFieldId="8"/>
    <tableColumn id="9" uniqueName="9" name="OrganizacionalDuracion" queryTableFieldId="9"/>
    <tableColumn id="10" uniqueName="10" name="TiempoPDuracion" queryTableFieldId="10"/>
    <tableColumn id="11" uniqueName="11" name="OperacionX" queryTableFieldId="11"/>
    <tableColumn id="12" uniqueName="12" name="ProblemaX" queryTableFieldId="12"/>
    <tableColumn id="13" uniqueName="13" name="OperacionY" queryTableFieldId="13"/>
    <tableColumn id="14" uniqueName="14" name="ProblemaY" queryTableField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46"/>
  <sheetViews>
    <sheetView zoomScale="80" zoomScaleNormal="80" workbookViewId="0">
      <selection activeCell="E7" sqref="E7"/>
    </sheetView>
  </sheetViews>
  <sheetFormatPr defaultColWidth="11.453125" defaultRowHeight="12.5"/>
  <cols>
    <col min="1" max="1" width="0.81640625" customWidth="1"/>
    <col min="2" max="2" width="7.7265625" style="119" customWidth="1"/>
    <col min="3" max="4" width="6.7265625" customWidth="1"/>
    <col min="5" max="6" width="6.7265625" style="119" customWidth="1"/>
    <col min="7" max="33" width="1" style="119" customWidth="1"/>
    <col min="34" max="36" width="5.7265625" customWidth="1"/>
    <col min="37" max="37" width="7.7265625" customWidth="1"/>
    <col min="38" max="38" width="9.7265625" customWidth="1"/>
    <col min="39" max="39" width="8.81640625" customWidth="1"/>
    <col min="40" max="40" width="3.1796875" customWidth="1"/>
    <col min="41" max="41" width="2.7265625" customWidth="1"/>
    <col min="42" max="42" width="25.1796875" customWidth="1"/>
    <col min="43" max="43" width="5.26953125" customWidth="1"/>
    <col min="44" max="44" width="12.81640625" customWidth="1"/>
    <col min="45" max="45" width="11.54296875" customWidth="1"/>
    <col min="46" max="46" width="0.81640625" customWidth="1"/>
  </cols>
  <sheetData>
    <row r="1" spans="1:45" s="4" customFormat="1" ht="3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1:45" s="4" customFormat="1" ht="22.5">
      <c r="A2" s="139"/>
      <c r="B2" s="125" t="s">
        <v>0</v>
      </c>
      <c r="C2" s="126"/>
      <c r="D2" s="126"/>
      <c r="E2" s="126"/>
      <c r="F2" s="126"/>
      <c r="G2" s="126"/>
      <c r="H2" s="126"/>
      <c r="I2" s="127"/>
      <c r="J2" s="128"/>
      <c r="K2" s="128"/>
      <c r="L2" s="126"/>
      <c r="M2" s="129"/>
      <c r="N2" s="126"/>
      <c r="O2" s="126"/>
      <c r="P2" s="126"/>
      <c r="Q2" s="126"/>
      <c r="R2" s="126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6" t="s">
        <v>1</v>
      </c>
      <c r="AO2" s="129"/>
      <c r="AP2" s="129"/>
      <c r="AQ2" s="129"/>
      <c r="AR2" s="129"/>
      <c r="AS2" s="130"/>
    </row>
    <row r="3" spans="1:45" s="4" customFormat="1" ht="22.5">
      <c r="A3" s="139"/>
      <c r="B3" s="131" t="s">
        <v>2</v>
      </c>
      <c r="C3" s="132"/>
      <c r="D3" s="132"/>
      <c r="E3" s="132"/>
      <c r="F3" s="132"/>
      <c r="G3" s="133"/>
      <c r="H3" s="133"/>
      <c r="I3" s="134"/>
      <c r="J3" s="135"/>
      <c r="K3" s="135"/>
      <c r="L3" s="136"/>
      <c r="M3" s="137"/>
      <c r="N3" s="136"/>
      <c r="O3" s="136"/>
      <c r="P3" s="136"/>
      <c r="Q3" s="136"/>
      <c r="R3" s="136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6" t="s">
        <v>3</v>
      </c>
      <c r="AO3" s="137"/>
      <c r="AP3" s="137"/>
      <c r="AQ3" s="137"/>
      <c r="AR3" s="137"/>
      <c r="AS3" s="138"/>
    </row>
    <row r="4" spans="1:45" s="4" customFormat="1" ht="3" customHeight="1">
      <c r="A4" s="1"/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</row>
    <row r="5" spans="1:45" ht="18" customHeight="1" thickBot="1">
      <c r="B5" s="5"/>
      <c r="C5" s="313" t="s">
        <v>4</v>
      </c>
      <c r="D5" s="314"/>
      <c r="E5" s="315" t="s">
        <v>5</v>
      </c>
      <c r="F5" s="316"/>
      <c r="G5" s="315" t="s">
        <v>6</v>
      </c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6"/>
      <c r="AH5" s="6" t="s">
        <v>7</v>
      </c>
      <c r="AI5" s="318" t="s">
        <v>8</v>
      </c>
      <c r="AJ5" s="319"/>
      <c r="AK5" s="318" t="s">
        <v>9</v>
      </c>
      <c r="AL5" s="320"/>
      <c r="AM5" s="320"/>
      <c r="AN5" s="321" t="s">
        <v>10</v>
      </c>
      <c r="AO5" s="322"/>
      <c r="AP5" s="322"/>
      <c r="AQ5" s="322"/>
      <c r="AR5" s="322"/>
      <c r="AS5" s="323"/>
    </row>
    <row r="6" spans="1:45" ht="18" customHeight="1" thickBot="1">
      <c r="B6" s="7" t="s">
        <v>11</v>
      </c>
      <c r="C6" s="8" t="s">
        <v>12</v>
      </c>
      <c r="D6" s="9" t="s">
        <v>13</v>
      </c>
      <c r="E6" s="7" t="s">
        <v>12</v>
      </c>
      <c r="F6" s="9" t="s">
        <v>13</v>
      </c>
      <c r="G6" s="10"/>
      <c r="H6" s="324">
        <v>10</v>
      </c>
      <c r="I6" s="324"/>
      <c r="J6" s="324">
        <v>20</v>
      </c>
      <c r="K6" s="324"/>
      <c r="L6" s="324">
        <v>30</v>
      </c>
      <c r="M6" s="324"/>
      <c r="N6" s="324">
        <v>40</v>
      </c>
      <c r="O6" s="324"/>
      <c r="P6" s="324">
        <v>50</v>
      </c>
      <c r="Q6" s="324"/>
      <c r="R6" s="324">
        <v>60</v>
      </c>
      <c r="S6" s="324"/>
      <c r="T6" s="324">
        <v>70</v>
      </c>
      <c r="U6" s="324"/>
      <c r="V6" s="324">
        <v>80</v>
      </c>
      <c r="W6" s="324"/>
      <c r="X6" s="324">
        <v>90</v>
      </c>
      <c r="Y6" s="324"/>
      <c r="Z6" s="324">
        <v>100</v>
      </c>
      <c r="AA6" s="324"/>
      <c r="AB6" s="324">
        <v>110</v>
      </c>
      <c r="AC6" s="324"/>
      <c r="AD6" s="324">
        <v>120</v>
      </c>
      <c r="AE6" s="324"/>
      <c r="AF6" s="324">
        <v>130</v>
      </c>
      <c r="AG6" s="327"/>
      <c r="AH6" s="11" t="s">
        <v>14</v>
      </c>
      <c r="AI6" s="12" t="s">
        <v>15</v>
      </c>
      <c r="AJ6" s="13" t="s">
        <v>53</v>
      </c>
      <c r="AK6" s="14" t="s">
        <v>54</v>
      </c>
      <c r="AL6" s="15" t="s">
        <v>55</v>
      </c>
      <c r="AM6" s="140" t="s">
        <v>56</v>
      </c>
      <c r="AN6" s="328" t="s">
        <v>16</v>
      </c>
      <c r="AO6" s="329"/>
      <c r="AP6" s="16" t="s">
        <v>17</v>
      </c>
      <c r="AQ6" s="17" t="s">
        <v>16</v>
      </c>
      <c r="AR6" s="330" t="s">
        <v>17</v>
      </c>
      <c r="AS6" s="331"/>
    </row>
    <row r="7" spans="1:45" ht="18" customHeight="1">
      <c r="B7" s="18" t="s">
        <v>18</v>
      </c>
      <c r="C7" s="19">
        <v>100</v>
      </c>
      <c r="D7" s="20">
        <v>100</v>
      </c>
      <c r="E7" s="21"/>
      <c r="F7" s="22"/>
      <c r="G7" s="23"/>
      <c r="H7" s="24"/>
      <c r="I7" s="25"/>
      <c r="J7" s="24"/>
      <c r="K7" s="25"/>
      <c r="L7" s="24"/>
      <c r="M7" s="25"/>
      <c r="N7" s="24"/>
      <c r="O7" s="25"/>
      <c r="P7" s="24"/>
      <c r="Q7" s="25"/>
      <c r="R7" s="24"/>
      <c r="S7" s="25"/>
      <c r="T7" s="24"/>
      <c r="U7" s="25"/>
      <c r="V7" s="24"/>
      <c r="W7" s="25"/>
      <c r="X7" s="24"/>
      <c r="Y7" s="25"/>
      <c r="Z7" s="142"/>
      <c r="AA7" s="25"/>
      <c r="AB7" s="24"/>
      <c r="AC7" s="25"/>
      <c r="AD7" s="24"/>
      <c r="AE7" s="25"/>
      <c r="AF7" s="24"/>
      <c r="AG7" s="26"/>
      <c r="AH7" s="27"/>
      <c r="AI7" s="28"/>
      <c r="AJ7" s="29"/>
      <c r="AK7" s="28"/>
      <c r="AL7" s="30"/>
      <c r="AM7" s="31"/>
      <c r="AN7" s="32"/>
      <c r="AO7" s="33"/>
      <c r="AP7" s="34"/>
      <c r="AQ7" s="35"/>
      <c r="AR7" s="325"/>
      <c r="AS7" s="326"/>
    </row>
    <row r="8" spans="1:45" ht="18" customHeight="1">
      <c r="B8" s="18" t="s">
        <v>19</v>
      </c>
      <c r="C8" s="19">
        <v>100</v>
      </c>
      <c r="D8" s="20">
        <f t="shared" ref="D8:D14" si="0">D7+C8</f>
        <v>200</v>
      </c>
      <c r="E8" s="21"/>
      <c r="F8" s="22"/>
      <c r="G8" s="36"/>
      <c r="H8" s="37"/>
      <c r="I8" s="38"/>
      <c r="J8" s="37"/>
      <c r="K8" s="38"/>
      <c r="L8" s="37"/>
      <c r="M8" s="38"/>
      <c r="N8" s="37"/>
      <c r="O8" s="38"/>
      <c r="P8" s="37"/>
      <c r="Q8" s="38"/>
      <c r="R8" s="37"/>
      <c r="S8" s="38"/>
      <c r="T8" s="37"/>
      <c r="U8" s="38"/>
      <c r="V8" s="37"/>
      <c r="W8" s="38"/>
      <c r="X8" s="37"/>
      <c r="Y8" s="144"/>
      <c r="Z8" s="143"/>
      <c r="AA8" s="38"/>
      <c r="AB8" s="37"/>
      <c r="AC8" s="38"/>
      <c r="AD8" s="37"/>
      <c r="AE8" s="38"/>
      <c r="AF8" s="37"/>
      <c r="AG8" s="22"/>
      <c r="AH8" s="27"/>
      <c r="AI8" s="28"/>
      <c r="AJ8" s="29"/>
      <c r="AK8" s="28"/>
      <c r="AL8" s="30"/>
      <c r="AM8" s="31"/>
      <c r="AN8" s="32"/>
      <c r="AO8" s="33"/>
      <c r="AP8" s="34"/>
      <c r="AQ8" s="35"/>
      <c r="AR8" s="325"/>
      <c r="AS8" s="326"/>
    </row>
    <row r="9" spans="1:45" ht="18" customHeight="1">
      <c r="B9" s="18" t="s">
        <v>20</v>
      </c>
      <c r="C9" s="39">
        <v>75</v>
      </c>
      <c r="D9" s="20">
        <f t="shared" si="0"/>
        <v>275</v>
      </c>
      <c r="E9" s="40"/>
      <c r="F9" s="41"/>
      <c r="G9" s="18"/>
      <c r="H9" s="42"/>
      <c r="I9" s="43"/>
      <c r="J9" s="42"/>
      <c r="K9" s="43"/>
      <c r="L9" s="42"/>
      <c r="M9" s="43"/>
      <c r="N9" s="42"/>
      <c r="O9" s="43"/>
      <c r="P9" s="42"/>
      <c r="Q9" s="43"/>
      <c r="R9" s="42"/>
      <c r="S9" s="43"/>
      <c r="T9" s="42"/>
      <c r="U9" s="43"/>
      <c r="V9" s="42"/>
      <c r="W9" s="43"/>
      <c r="X9" s="42"/>
      <c r="Y9" s="43"/>
      <c r="Z9" s="42"/>
      <c r="AA9" s="43"/>
      <c r="AB9" s="42"/>
      <c r="AC9" s="44"/>
      <c r="AD9" s="42"/>
      <c r="AE9" s="43"/>
      <c r="AF9" s="42"/>
      <c r="AG9" s="41"/>
      <c r="AH9" s="27"/>
      <c r="AI9" s="28"/>
      <c r="AJ9" s="29"/>
      <c r="AK9" s="28"/>
      <c r="AL9" s="30"/>
      <c r="AM9" s="31"/>
      <c r="AN9" s="32"/>
      <c r="AO9" s="33"/>
      <c r="AP9" s="34"/>
      <c r="AQ9" s="35"/>
      <c r="AR9" s="325"/>
      <c r="AS9" s="326"/>
    </row>
    <row r="10" spans="1:45" ht="18" customHeight="1">
      <c r="B10" s="18" t="s">
        <v>21</v>
      </c>
      <c r="C10" s="39">
        <v>100</v>
      </c>
      <c r="D10" s="20">
        <f t="shared" si="0"/>
        <v>375</v>
      </c>
      <c r="E10" s="40"/>
      <c r="F10" s="41"/>
      <c r="G10" s="18"/>
      <c r="H10" s="42"/>
      <c r="I10" s="43"/>
      <c r="J10" s="42"/>
      <c r="K10" s="43"/>
      <c r="L10" s="42"/>
      <c r="M10" s="43"/>
      <c r="N10" s="42"/>
      <c r="O10" s="43"/>
      <c r="P10" s="42"/>
      <c r="Q10" s="43"/>
      <c r="R10" s="42"/>
      <c r="S10" s="43"/>
      <c r="T10" s="42"/>
      <c r="U10" s="43"/>
      <c r="V10" s="47"/>
      <c r="W10" s="46"/>
      <c r="X10" s="47"/>
      <c r="Y10" s="46"/>
      <c r="Z10" s="42"/>
      <c r="AA10" s="44"/>
      <c r="AB10" s="42"/>
      <c r="AC10" s="43"/>
      <c r="AD10" s="42"/>
      <c r="AE10" s="43"/>
      <c r="AF10" s="42"/>
      <c r="AG10" s="41"/>
      <c r="AH10" s="27"/>
      <c r="AI10" s="28"/>
      <c r="AJ10" s="29"/>
      <c r="AK10" s="28"/>
      <c r="AL10" s="30"/>
      <c r="AM10" s="31"/>
      <c r="AN10" s="32"/>
      <c r="AO10" s="33"/>
      <c r="AP10" s="34"/>
      <c r="AQ10" s="35"/>
      <c r="AR10" s="325"/>
      <c r="AS10" s="326"/>
    </row>
    <row r="11" spans="1:45" ht="18" customHeight="1">
      <c r="B11" s="18" t="s">
        <v>22</v>
      </c>
      <c r="C11" s="39">
        <v>100</v>
      </c>
      <c r="D11" s="20">
        <f t="shared" si="0"/>
        <v>475</v>
      </c>
      <c r="E11" s="40"/>
      <c r="F11" s="41"/>
      <c r="G11" s="18"/>
      <c r="H11" s="42"/>
      <c r="I11" s="43"/>
      <c r="J11" s="42"/>
      <c r="K11" s="43"/>
      <c r="L11" s="42"/>
      <c r="M11" s="43"/>
      <c r="N11" s="42"/>
      <c r="O11" s="43"/>
      <c r="P11" s="42"/>
      <c r="Q11" s="43"/>
      <c r="R11" s="42"/>
      <c r="S11" s="43"/>
      <c r="T11" s="42"/>
      <c r="U11" s="43"/>
      <c r="V11" s="42"/>
      <c r="W11" s="43"/>
      <c r="X11" s="42"/>
      <c r="Y11" s="43"/>
      <c r="Z11" s="42"/>
      <c r="AA11" s="44"/>
      <c r="AB11" s="42"/>
      <c r="AC11" s="43"/>
      <c r="AD11" s="42"/>
      <c r="AE11" s="43"/>
      <c r="AF11" s="42"/>
      <c r="AG11" s="41"/>
      <c r="AH11" s="27"/>
      <c r="AI11" s="28"/>
      <c r="AJ11" s="29"/>
      <c r="AK11" s="28"/>
      <c r="AL11" s="30"/>
      <c r="AM11" s="31"/>
      <c r="AN11" s="32"/>
      <c r="AO11" s="33"/>
      <c r="AP11" s="34"/>
      <c r="AQ11" s="35"/>
      <c r="AR11" s="325"/>
      <c r="AS11" s="326"/>
    </row>
    <row r="12" spans="1:45" ht="18" customHeight="1">
      <c r="B12" s="18" t="s">
        <v>23</v>
      </c>
      <c r="C12" s="39">
        <v>100</v>
      </c>
      <c r="D12" s="20">
        <f t="shared" si="0"/>
        <v>575</v>
      </c>
      <c r="E12" s="40"/>
      <c r="F12" s="41"/>
      <c r="G12" s="18"/>
      <c r="H12" s="42"/>
      <c r="I12" s="43"/>
      <c r="J12" s="42"/>
      <c r="K12" s="43"/>
      <c r="L12" s="42"/>
      <c r="M12" s="43"/>
      <c r="N12" s="42"/>
      <c r="O12" s="43"/>
      <c r="P12" s="42"/>
      <c r="Q12" s="43"/>
      <c r="R12" s="42"/>
      <c r="S12" s="43"/>
      <c r="T12" s="42"/>
      <c r="U12" s="43"/>
      <c r="V12" s="42"/>
      <c r="W12" s="43"/>
      <c r="X12" s="42"/>
      <c r="Y12" s="43"/>
      <c r="Z12" s="42"/>
      <c r="AA12" s="44"/>
      <c r="AB12" s="42"/>
      <c r="AC12" s="43"/>
      <c r="AD12" s="42"/>
      <c r="AE12" s="43"/>
      <c r="AF12" s="42"/>
      <c r="AG12" s="41"/>
      <c r="AH12" s="27"/>
      <c r="AI12" s="28"/>
      <c r="AJ12" s="29"/>
      <c r="AK12" s="28"/>
      <c r="AL12" s="30"/>
      <c r="AM12" s="31"/>
      <c r="AN12" s="32"/>
      <c r="AO12" s="33"/>
      <c r="AP12" s="34"/>
      <c r="AQ12" s="35"/>
      <c r="AR12" s="325"/>
      <c r="AS12" s="326"/>
    </row>
    <row r="13" spans="1:45" ht="18" customHeight="1">
      <c r="B13" s="45" t="s">
        <v>24</v>
      </c>
      <c r="C13" s="39">
        <v>50</v>
      </c>
      <c r="D13" s="20">
        <f t="shared" si="0"/>
        <v>625</v>
      </c>
      <c r="E13" s="40"/>
      <c r="F13" s="41"/>
      <c r="G13" s="18"/>
      <c r="H13" s="42"/>
      <c r="I13" s="43"/>
      <c r="J13" s="42"/>
      <c r="K13" s="43"/>
      <c r="L13" s="42"/>
      <c r="M13" s="43"/>
      <c r="N13" s="42"/>
      <c r="O13" s="43"/>
      <c r="P13" s="42"/>
      <c r="Q13" s="145"/>
      <c r="R13" s="42"/>
      <c r="S13" s="43"/>
      <c r="T13" s="42"/>
      <c r="U13" s="43"/>
      <c r="V13" s="42"/>
      <c r="W13" s="43"/>
      <c r="X13" s="42"/>
      <c r="Y13" s="43"/>
      <c r="Z13" s="42"/>
      <c r="AA13" s="44"/>
      <c r="AB13" s="42"/>
      <c r="AC13" s="43"/>
      <c r="AD13" s="42"/>
      <c r="AE13" s="43"/>
      <c r="AF13" s="42"/>
      <c r="AG13" s="41"/>
      <c r="AH13" s="27"/>
      <c r="AI13" s="28"/>
      <c r="AJ13" s="29"/>
      <c r="AK13" s="28"/>
      <c r="AL13" s="30"/>
      <c r="AM13" s="31"/>
      <c r="AN13" s="32"/>
      <c r="AO13" s="33"/>
      <c r="AP13" s="34"/>
      <c r="AQ13" s="35"/>
      <c r="AR13" s="325"/>
      <c r="AS13" s="326"/>
    </row>
    <row r="14" spans="1:45" ht="18" customHeight="1">
      <c r="B14" s="45" t="s">
        <v>25</v>
      </c>
      <c r="C14" s="39">
        <v>100</v>
      </c>
      <c r="D14" s="20">
        <f t="shared" si="0"/>
        <v>725</v>
      </c>
      <c r="E14" s="40"/>
      <c r="F14" s="41"/>
      <c r="G14" s="18"/>
      <c r="H14" s="42"/>
      <c r="I14" s="43"/>
      <c r="J14" s="42"/>
      <c r="K14" s="43"/>
      <c r="L14" s="42"/>
      <c r="M14" s="43"/>
      <c r="N14" s="42"/>
      <c r="O14" s="43"/>
      <c r="P14" s="42"/>
      <c r="Q14" s="43"/>
      <c r="R14" s="47"/>
      <c r="S14" s="46"/>
      <c r="T14" s="47"/>
      <c r="U14" s="46"/>
      <c r="V14" s="47"/>
      <c r="W14" s="46"/>
      <c r="X14" s="47"/>
      <c r="Y14" s="46"/>
      <c r="Z14" s="42"/>
      <c r="AA14" s="44"/>
      <c r="AB14" s="42"/>
      <c r="AC14" s="43"/>
      <c r="AD14" s="42"/>
      <c r="AE14" s="43"/>
      <c r="AF14" s="42"/>
      <c r="AG14" s="41"/>
      <c r="AH14" s="27"/>
      <c r="AI14" s="28"/>
      <c r="AJ14" s="29"/>
      <c r="AK14" s="28"/>
      <c r="AL14" s="30"/>
      <c r="AM14" s="31"/>
      <c r="AN14" s="32"/>
      <c r="AO14" s="33"/>
      <c r="AP14" s="34"/>
      <c r="AQ14" s="35"/>
      <c r="AR14" s="325"/>
      <c r="AS14" s="326"/>
    </row>
    <row r="15" spans="1:45" ht="18" customHeight="1">
      <c r="B15" s="48" t="s">
        <v>26</v>
      </c>
      <c r="C15" s="49" t="s">
        <v>27</v>
      </c>
      <c r="D15" s="50">
        <f>SUM(C7:C14)</f>
        <v>725</v>
      </c>
      <c r="E15" s="51"/>
      <c r="F15" s="52"/>
      <c r="G15" s="45"/>
      <c r="H15" s="53"/>
      <c r="I15" s="54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/>
      <c r="U15" s="54"/>
      <c r="V15" s="53"/>
      <c r="W15" s="54"/>
      <c r="X15" s="53"/>
      <c r="Y15" s="54"/>
      <c r="Z15" s="53"/>
      <c r="AA15" s="146"/>
      <c r="AB15" s="53"/>
      <c r="AC15" s="54"/>
      <c r="AD15" s="53"/>
      <c r="AE15" s="54"/>
      <c r="AF15" s="53"/>
      <c r="AG15" s="55"/>
      <c r="AH15" s="27"/>
      <c r="AI15" s="28"/>
      <c r="AJ15" s="29"/>
      <c r="AK15" s="28"/>
      <c r="AL15" s="30"/>
      <c r="AM15" s="31"/>
      <c r="AN15" s="32"/>
      <c r="AO15" s="33"/>
      <c r="AP15" s="34"/>
      <c r="AQ15" s="35"/>
      <c r="AR15" s="325"/>
      <c r="AS15" s="326"/>
    </row>
    <row r="16" spans="1:45" ht="18" customHeight="1">
      <c r="B16" s="56" t="s">
        <v>28</v>
      </c>
      <c r="C16" s="19">
        <v>100</v>
      </c>
      <c r="D16" s="20">
        <f>C16+D14</f>
        <v>825</v>
      </c>
      <c r="E16" s="51"/>
      <c r="F16" s="55"/>
      <c r="G16" s="45"/>
      <c r="H16" s="53"/>
      <c r="I16" s="54"/>
      <c r="J16" s="53"/>
      <c r="K16" s="54"/>
      <c r="L16" s="53"/>
      <c r="M16" s="54"/>
      <c r="N16" s="53"/>
      <c r="O16" s="54"/>
      <c r="P16" s="53"/>
      <c r="Q16" s="54"/>
      <c r="R16" s="53"/>
      <c r="S16" s="54"/>
      <c r="T16" s="53"/>
      <c r="U16" s="54"/>
      <c r="V16" s="53"/>
      <c r="W16" s="54"/>
      <c r="X16" s="53"/>
      <c r="Y16" s="54"/>
      <c r="Z16" s="53"/>
      <c r="AA16" s="146"/>
      <c r="AB16" s="53"/>
      <c r="AC16" s="54"/>
      <c r="AD16" s="53"/>
      <c r="AE16" s="54"/>
      <c r="AF16" s="53"/>
      <c r="AG16" s="55"/>
      <c r="AH16" s="27"/>
      <c r="AI16" s="28"/>
      <c r="AJ16" s="29"/>
      <c r="AK16" s="28"/>
      <c r="AL16" s="30"/>
      <c r="AM16" s="31"/>
      <c r="AN16" s="32"/>
      <c r="AO16" s="33"/>
      <c r="AP16" s="34"/>
      <c r="AQ16" s="35"/>
      <c r="AR16" s="325"/>
      <c r="AS16" s="326"/>
    </row>
    <row r="17" spans="2:45" ht="18" customHeight="1">
      <c r="B17" s="57" t="s">
        <v>29</v>
      </c>
      <c r="C17" s="19">
        <v>100</v>
      </c>
      <c r="D17" s="20">
        <f t="shared" ref="D17:D23" si="1">D16+C17</f>
        <v>925</v>
      </c>
      <c r="E17" s="58"/>
      <c r="F17" s="59"/>
      <c r="G17" s="60"/>
      <c r="H17" s="61"/>
      <c r="I17" s="62"/>
      <c r="J17" s="61"/>
      <c r="K17" s="62"/>
      <c r="L17" s="61"/>
      <c r="M17" s="62"/>
      <c r="N17" s="61"/>
      <c r="O17" s="62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147"/>
      <c r="AB17" s="61"/>
      <c r="AC17" s="62"/>
      <c r="AD17" s="61"/>
      <c r="AE17" s="62"/>
      <c r="AF17" s="61"/>
      <c r="AG17" s="59"/>
      <c r="AH17" s="27"/>
      <c r="AI17" s="28"/>
      <c r="AJ17" s="29"/>
      <c r="AK17" s="28"/>
      <c r="AL17" s="30"/>
      <c r="AM17" s="31"/>
      <c r="AN17" s="32"/>
      <c r="AO17" s="33"/>
      <c r="AP17" s="34"/>
      <c r="AQ17" s="35"/>
      <c r="AR17" s="325"/>
      <c r="AS17" s="326"/>
    </row>
    <row r="18" spans="2:45" ht="18" customHeight="1">
      <c r="B18" s="56" t="s">
        <v>30</v>
      </c>
      <c r="C18" s="39">
        <v>75</v>
      </c>
      <c r="D18" s="20">
        <f t="shared" si="1"/>
        <v>1000</v>
      </c>
      <c r="E18" s="58"/>
      <c r="F18" s="59"/>
      <c r="G18" s="60"/>
      <c r="H18" s="61"/>
      <c r="I18" s="62"/>
      <c r="J18" s="61"/>
      <c r="K18" s="62"/>
      <c r="L18" s="61"/>
      <c r="M18" s="62"/>
      <c r="N18" s="61"/>
      <c r="O18" s="62"/>
      <c r="P18" s="61"/>
      <c r="Q18" s="62"/>
      <c r="R18" s="61"/>
      <c r="S18" s="62"/>
      <c r="T18" s="61"/>
      <c r="U18" s="43"/>
      <c r="V18" s="42"/>
      <c r="W18" s="43"/>
      <c r="X18" s="42"/>
      <c r="Y18" s="43"/>
      <c r="Z18" s="42"/>
      <c r="AA18" s="43"/>
      <c r="AB18" s="61"/>
      <c r="AC18" s="62"/>
      <c r="AD18" s="61"/>
      <c r="AE18" s="62"/>
      <c r="AF18" s="61"/>
      <c r="AG18" s="59"/>
      <c r="AH18" s="27"/>
      <c r="AI18" s="28"/>
      <c r="AJ18" s="29"/>
      <c r="AK18" s="28"/>
      <c r="AL18" s="30"/>
      <c r="AM18" s="31"/>
      <c r="AN18" s="32"/>
      <c r="AO18" s="33"/>
      <c r="AP18" s="34"/>
      <c r="AQ18" s="35"/>
      <c r="AR18" s="325"/>
      <c r="AS18" s="326"/>
    </row>
    <row r="19" spans="2:45" ht="18" customHeight="1">
      <c r="B19" s="63" t="s">
        <v>31</v>
      </c>
      <c r="C19" s="39">
        <v>100</v>
      </c>
      <c r="D19" s="20">
        <f t="shared" si="1"/>
        <v>1100</v>
      </c>
      <c r="E19" s="21"/>
      <c r="F19" s="22"/>
      <c r="G19" s="36"/>
      <c r="H19" s="37"/>
      <c r="I19" s="38"/>
      <c r="J19" s="37"/>
      <c r="K19" s="38"/>
      <c r="L19" s="37"/>
      <c r="M19" s="38"/>
      <c r="N19" s="37"/>
      <c r="O19" s="38"/>
      <c r="P19" s="37"/>
      <c r="Q19" s="38"/>
      <c r="R19" s="37"/>
      <c r="S19" s="38"/>
      <c r="T19" s="37"/>
      <c r="U19" s="38"/>
      <c r="V19" s="37"/>
      <c r="W19" s="38"/>
      <c r="X19" s="37"/>
      <c r="Y19" s="38"/>
      <c r="Z19" s="37"/>
      <c r="AA19" s="141"/>
      <c r="AB19" s="37"/>
      <c r="AC19" s="38"/>
      <c r="AD19" s="37"/>
      <c r="AE19" s="38"/>
      <c r="AF19" s="37"/>
      <c r="AG19" s="22"/>
      <c r="AH19" s="27"/>
      <c r="AI19" s="28"/>
      <c r="AJ19" s="29"/>
      <c r="AK19" s="28"/>
      <c r="AL19" s="30"/>
      <c r="AM19" s="31"/>
      <c r="AN19" s="32"/>
      <c r="AO19" s="33"/>
      <c r="AP19" s="34"/>
      <c r="AQ19" s="35"/>
      <c r="AR19" s="325"/>
      <c r="AS19" s="326"/>
    </row>
    <row r="20" spans="2:45" ht="16.5" customHeight="1">
      <c r="B20" s="18" t="s">
        <v>32</v>
      </c>
      <c r="C20" s="39">
        <v>100</v>
      </c>
      <c r="D20" s="20">
        <f t="shared" si="1"/>
        <v>1200</v>
      </c>
      <c r="E20" s="21"/>
      <c r="F20" s="22"/>
      <c r="G20" s="36"/>
      <c r="H20" s="37"/>
      <c r="I20" s="38"/>
      <c r="J20" s="37"/>
      <c r="K20" s="38"/>
      <c r="L20" s="37"/>
      <c r="M20" s="38"/>
      <c r="N20" s="37"/>
      <c r="O20" s="38"/>
      <c r="P20" s="37"/>
      <c r="Q20" s="38"/>
      <c r="R20" s="37"/>
      <c r="S20" s="38"/>
      <c r="T20" s="37"/>
      <c r="U20" s="38"/>
      <c r="V20" s="37"/>
      <c r="W20" s="38"/>
      <c r="X20" s="37"/>
      <c r="Y20" s="38"/>
      <c r="Z20" s="37"/>
      <c r="AA20" s="141"/>
      <c r="AB20" s="37"/>
      <c r="AC20" s="38"/>
      <c r="AD20" s="37"/>
      <c r="AE20" s="38"/>
      <c r="AF20" s="37"/>
      <c r="AG20" s="22"/>
      <c r="AH20" s="27"/>
      <c r="AI20" s="28"/>
      <c r="AJ20" s="29"/>
      <c r="AK20" s="28"/>
      <c r="AL20" s="30"/>
      <c r="AM20" s="31"/>
      <c r="AN20" s="32"/>
      <c r="AO20" s="33"/>
      <c r="AP20" s="34"/>
      <c r="AQ20" s="35"/>
      <c r="AR20" s="325"/>
      <c r="AS20" s="326"/>
    </row>
    <row r="21" spans="2:45" ht="18" customHeight="1">
      <c r="B21" s="18" t="s">
        <v>33</v>
      </c>
      <c r="C21" s="39">
        <v>100</v>
      </c>
      <c r="D21" s="20">
        <f t="shared" si="1"/>
        <v>1300</v>
      </c>
      <c r="E21" s="21"/>
      <c r="F21" s="22"/>
      <c r="G21" s="36"/>
      <c r="H21" s="37"/>
      <c r="I21" s="38"/>
      <c r="J21" s="37"/>
      <c r="K21" s="38"/>
      <c r="L21" s="37"/>
      <c r="M21" s="38"/>
      <c r="N21" s="37"/>
      <c r="O21" s="38"/>
      <c r="P21" s="37"/>
      <c r="Q21" s="38"/>
      <c r="R21" s="37"/>
      <c r="S21" s="38"/>
      <c r="T21" s="37"/>
      <c r="U21" s="38"/>
      <c r="V21" s="37"/>
      <c r="W21" s="38"/>
      <c r="X21" s="37"/>
      <c r="Y21" s="38"/>
      <c r="Z21" s="37"/>
      <c r="AA21" s="141"/>
      <c r="AB21" s="37"/>
      <c r="AC21" s="38"/>
      <c r="AD21" s="37"/>
      <c r="AE21" s="38"/>
      <c r="AF21" s="37"/>
      <c r="AG21" s="22"/>
      <c r="AH21" s="27"/>
      <c r="AI21" s="28"/>
      <c r="AJ21" s="29"/>
      <c r="AK21" s="28"/>
      <c r="AL21" s="30"/>
      <c r="AM21" s="31"/>
      <c r="AN21" s="32"/>
      <c r="AO21" s="33"/>
      <c r="AP21" s="34"/>
      <c r="AQ21" s="35"/>
      <c r="AR21" s="325"/>
      <c r="AS21" s="326"/>
    </row>
    <row r="22" spans="2:45" ht="18" customHeight="1">
      <c r="B22" s="18" t="s">
        <v>34</v>
      </c>
      <c r="C22" s="39">
        <v>50</v>
      </c>
      <c r="D22" s="20">
        <f t="shared" si="1"/>
        <v>1350</v>
      </c>
      <c r="E22" s="21"/>
      <c r="F22" s="22"/>
      <c r="G22" s="36"/>
      <c r="H22" s="37"/>
      <c r="I22" s="38"/>
      <c r="J22" s="37"/>
      <c r="K22" s="38"/>
      <c r="L22" s="37"/>
      <c r="M22" s="38"/>
      <c r="N22" s="37"/>
      <c r="O22" s="38"/>
      <c r="P22" s="37"/>
      <c r="Q22" s="145"/>
      <c r="R22" s="42"/>
      <c r="S22" s="43"/>
      <c r="T22" s="42"/>
      <c r="U22" s="43"/>
      <c r="V22" s="42"/>
      <c r="W22" s="43"/>
      <c r="X22" s="42"/>
      <c r="Y22" s="43"/>
      <c r="Z22" s="42"/>
      <c r="AA22" s="38"/>
      <c r="AB22" s="37"/>
      <c r="AC22" s="38"/>
      <c r="AD22" s="37"/>
      <c r="AE22" s="38"/>
      <c r="AF22" s="37"/>
      <c r="AG22" s="22"/>
      <c r="AH22" s="27"/>
      <c r="AI22" s="28"/>
      <c r="AJ22" s="29"/>
      <c r="AK22" s="28"/>
      <c r="AL22" s="30"/>
      <c r="AM22" s="31"/>
      <c r="AN22" s="32"/>
      <c r="AO22" s="33"/>
      <c r="AP22" s="34"/>
      <c r="AQ22" s="35"/>
      <c r="AR22" s="325"/>
      <c r="AS22" s="326"/>
    </row>
    <row r="23" spans="2:45" ht="18" customHeight="1">
      <c r="B23" s="18" t="s">
        <v>35</v>
      </c>
      <c r="C23" s="39">
        <v>100</v>
      </c>
      <c r="D23" s="20">
        <f t="shared" si="1"/>
        <v>1450</v>
      </c>
      <c r="E23" s="21"/>
      <c r="F23" s="22"/>
      <c r="G23" s="36"/>
      <c r="H23" s="37"/>
      <c r="I23" s="38"/>
      <c r="J23" s="37"/>
      <c r="K23" s="38"/>
      <c r="L23" s="37"/>
      <c r="M23" s="38"/>
      <c r="N23" s="37"/>
      <c r="O23" s="38"/>
      <c r="P23" s="37"/>
      <c r="Q23" s="38"/>
      <c r="R23" s="148"/>
      <c r="S23" s="149"/>
      <c r="T23" s="148"/>
      <c r="U23" s="149"/>
      <c r="V23" s="148"/>
      <c r="W23" s="149"/>
      <c r="X23" s="148"/>
      <c r="Y23" s="149"/>
      <c r="Z23" s="37"/>
      <c r="AA23" s="141"/>
      <c r="AB23" s="37"/>
      <c r="AC23" s="38"/>
      <c r="AD23" s="37"/>
      <c r="AE23" s="38"/>
      <c r="AF23" s="37"/>
      <c r="AG23" s="22"/>
      <c r="AH23" s="27"/>
      <c r="AI23" s="28"/>
      <c r="AJ23" s="29"/>
      <c r="AK23" s="28"/>
      <c r="AL23" s="30"/>
      <c r="AM23" s="31"/>
      <c r="AN23" s="32"/>
      <c r="AO23" s="33"/>
      <c r="AP23" s="34"/>
      <c r="AQ23" s="35"/>
      <c r="AR23" s="325"/>
      <c r="AS23" s="326"/>
    </row>
    <row r="24" spans="2:45" ht="18" customHeight="1">
      <c r="B24" s="48" t="s">
        <v>26</v>
      </c>
      <c r="C24" s="49" t="s">
        <v>36</v>
      </c>
      <c r="D24" s="50">
        <f>SUM(C16:C23)</f>
        <v>725</v>
      </c>
      <c r="E24" s="58"/>
      <c r="F24" s="52"/>
      <c r="G24" s="60"/>
      <c r="H24" s="61"/>
      <c r="I24" s="62"/>
      <c r="J24" s="61"/>
      <c r="K24" s="62"/>
      <c r="L24" s="61"/>
      <c r="M24" s="62"/>
      <c r="N24" s="61"/>
      <c r="O24" s="62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147"/>
      <c r="AB24" s="61"/>
      <c r="AC24" s="62"/>
      <c r="AD24" s="61"/>
      <c r="AE24" s="62"/>
      <c r="AF24" s="61"/>
      <c r="AG24" s="59"/>
      <c r="AH24" s="27"/>
      <c r="AI24" s="28"/>
      <c r="AJ24" s="29"/>
      <c r="AK24" s="28"/>
      <c r="AL24" s="30"/>
      <c r="AM24" s="31"/>
      <c r="AN24" s="32"/>
      <c r="AO24" s="33"/>
      <c r="AP24" s="34"/>
      <c r="AQ24" s="35"/>
      <c r="AR24" s="325"/>
      <c r="AS24" s="326"/>
    </row>
    <row r="25" spans="2:45" ht="18" customHeight="1">
      <c r="B25" s="40" t="s">
        <v>37</v>
      </c>
      <c r="C25" s="19">
        <v>100</v>
      </c>
      <c r="D25" s="20">
        <f>D23+C25</f>
        <v>1550</v>
      </c>
      <c r="E25" s="40"/>
      <c r="F25" s="41"/>
      <c r="G25" s="18"/>
      <c r="H25" s="42"/>
      <c r="I25" s="43"/>
      <c r="J25" s="42"/>
      <c r="K25" s="43"/>
      <c r="L25" s="42"/>
      <c r="M25" s="43"/>
      <c r="N25" s="42"/>
      <c r="O25" s="43"/>
      <c r="P25" s="42"/>
      <c r="Q25" s="43"/>
      <c r="R25" s="42"/>
      <c r="S25" s="43"/>
      <c r="T25" s="42"/>
      <c r="U25" s="43"/>
      <c r="V25" s="42"/>
      <c r="W25" s="43"/>
      <c r="X25" s="42"/>
      <c r="Y25" s="43"/>
      <c r="Z25" s="42"/>
      <c r="AA25" s="44"/>
      <c r="AB25" s="42"/>
      <c r="AC25" s="43"/>
      <c r="AD25" s="42"/>
      <c r="AE25" s="43"/>
      <c r="AF25" s="42"/>
      <c r="AG25" s="41"/>
      <c r="AH25" s="27"/>
      <c r="AI25" s="28"/>
      <c r="AJ25" s="29"/>
      <c r="AK25" s="28"/>
      <c r="AL25" s="30"/>
      <c r="AM25" s="31"/>
      <c r="AN25" s="32"/>
      <c r="AO25" s="33"/>
      <c r="AP25" s="34"/>
      <c r="AQ25" s="35"/>
      <c r="AR25" s="325"/>
      <c r="AS25" s="326"/>
    </row>
    <row r="26" spans="2:45" ht="18" customHeight="1">
      <c r="B26" s="40" t="s">
        <v>38</v>
      </c>
      <c r="C26" s="19">
        <v>100</v>
      </c>
      <c r="D26" s="20">
        <f t="shared" ref="D26:D32" si="2">D25+C26</f>
        <v>1650</v>
      </c>
      <c r="E26" s="40"/>
      <c r="F26" s="41"/>
      <c r="G26" s="18"/>
      <c r="H26" s="42"/>
      <c r="I26" s="43"/>
      <c r="J26" s="42"/>
      <c r="K26" s="43"/>
      <c r="L26" s="42"/>
      <c r="M26" s="43"/>
      <c r="N26" s="42"/>
      <c r="O26" s="43"/>
      <c r="P26" s="42"/>
      <c r="Q26" s="43"/>
      <c r="R26" s="42"/>
      <c r="S26" s="43"/>
      <c r="T26" s="42"/>
      <c r="U26" s="43"/>
      <c r="V26" s="42"/>
      <c r="W26" s="43"/>
      <c r="X26" s="42"/>
      <c r="Y26" s="43"/>
      <c r="Z26" s="42"/>
      <c r="AA26" s="44"/>
      <c r="AB26" s="42"/>
      <c r="AC26" s="43"/>
      <c r="AD26" s="42"/>
      <c r="AE26" s="43"/>
      <c r="AF26" s="42"/>
      <c r="AG26" s="41"/>
      <c r="AH26" s="27"/>
      <c r="AI26" s="28"/>
      <c r="AJ26" s="29"/>
      <c r="AK26" s="28"/>
      <c r="AL26" s="30"/>
      <c r="AM26" s="31"/>
      <c r="AN26" s="32"/>
      <c r="AO26" s="33"/>
      <c r="AP26" s="34"/>
      <c r="AQ26" s="35"/>
      <c r="AR26" s="325"/>
      <c r="AS26" s="326"/>
    </row>
    <row r="27" spans="2:45" ht="18" customHeight="1">
      <c r="B27" s="18" t="s">
        <v>39</v>
      </c>
      <c r="C27" s="39">
        <v>75</v>
      </c>
      <c r="D27" s="20">
        <f t="shared" si="2"/>
        <v>1725</v>
      </c>
      <c r="E27" s="40"/>
      <c r="F27" s="41"/>
      <c r="G27" s="18"/>
      <c r="H27" s="42"/>
      <c r="I27" s="43"/>
      <c r="J27" s="42"/>
      <c r="K27" s="43"/>
      <c r="L27" s="42"/>
      <c r="M27" s="43"/>
      <c r="N27" s="42"/>
      <c r="O27" s="43"/>
      <c r="P27" s="42"/>
      <c r="Q27" s="43"/>
      <c r="R27" s="42"/>
      <c r="S27" s="43"/>
      <c r="T27" s="42"/>
      <c r="U27" s="43"/>
      <c r="V27" s="154"/>
      <c r="W27" s="43"/>
      <c r="X27" s="42"/>
      <c r="Y27" s="43"/>
      <c r="Z27" s="42"/>
      <c r="AA27" s="44"/>
      <c r="AB27" s="42"/>
      <c r="AC27" s="43"/>
      <c r="AD27" s="42"/>
      <c r="AE27" s="43"/>
      <c r="AF27" s="42"/>
      <c r="AG27" s="41"/>
      <c r="AH27" s="27"/>
      <c r="AI27" s="28"/>
      <c r="AJ27" s="29"/>
      <c r="AK27" s="28"/>
      <c r="AL27" s="30"/>
      <c r="AM27" s="31"/>
      <c r="AN27" s="32"/>
      <c r="AO27" s="33"/>
      <c r="AP27" s="34"/>
      <c r="AQ27" s="35"/>
      <c r="AR27" s="325"/>
      <c r="AS27" s="326"/>
    </row>
    <row r="28" spans="2:45" ht="18" customHeight="1">
      <c r="B28" s="18" t="s">
        <v>40</v>
      </c>
      <c r="C28" s="39">
        <v>100</v>
      </c>
      <c r="D28" s="20">
        <f t="shared" si="2"/>
        <v>1825</v>
      </c>
      <c r="E28" s="40"/>
      <c r="F28" s="41"/>
      <c r="G28" s="18"/>
      <c r="H28" s="42"/>
      <c r="I28" s="43"/>
      <c r="J28" s="42"/>
      <c r="K28" s="43"/>
      <c r="L28" s="42"/>
      <c r="M28" s="43"/>
      <c r="N28" s="42"/>
      <c r="O28" s="43"/>
      <c r="P28" s="42"/>
      <c r="Q28" s="43"/>
      <c r="R28" s="42"/>
      <c r="S28" s="43"/>
      <c r="T28" s="42"/>
      <c r="U28" s="43"/>
      <c r="V28" s="42"/>
      <c r="W28" s="46"/>
      <c r="X28" s="47"/>
      <c r="Y28" s="46"/>
      <c r="Z28" s="47"/>
      <c r="AA28" s="44"/>
      <c r="AB28" s="42"/>
      <c r="AC28" s="43"/>
      <c r="AD28" s="42"/>
      <c r="AE28" s="43"/>
      <c r="AF28" s="42"/>
      <c r="AG28" s="41"/>
      <c r="AH28" s="27"/>
      <c r="AI28" s="28"/>
      <c r="AJ28" s="29"/>
      <c r="AK28" s="28"/>
      <c r="AL28" s="30"/>
      <c r="AM28" s="31"/>
      <c r="AN28" s="32"/>
      <c r="AO28" s="33"/>
      <c r="AP28" s="34"/>
      <c r="AQ28" s="35"/>
      <c r="AR28" s="325"/>
      <c r="AS28" s="326"/>
    </row>
    <row r="29" spans="2:45" ht="18" customHeight="1">
      <c r="B29" s="18" t="s">
        <v>41</v>
      </c>
      <c r="C29" s="39">
        <v>100</v>
      </c>
      <c r="D29" s="20">
        <f t="shared" si="2"/>
        <v>1925</v>
      </c>
      <c r="E29" s="40"/>
      <c r="F29" s="41"/>
      <c r="G29" s="18"/>
      <c r="H29" s="42"/>
      <c r="I29" s="43"/>
      <c r="J29" s="42"/>
      <c r="K29" s="43"/>
      <c r="L29" s="42"/>
      <c r="M29" s="43"/>
      <c r="N29" s="42"/>
      <c r="O29" s="43"/>
      <c r="P29" s="42"/>
      <c r="Q29" s="43"/>
      <c r="R29" s="42"/>
      <c r="S29" s="43"/>
      <c r="T29" s="42"/>
      <c r="U29" s="43"/>
      <c r="V29" s="42"/>
      <c r="W29" s="43"/>
      <c r="X29" s="42"/>
      <c r="Y29" s="43"/>
      <c r="Z29" s="42"/>
      <c r="AA29" s="44"/>
      <c r="AB29" s="42"/>
      <c r="AC29" s="43"/>
      <c r="AD29" s="42"/>
      <c r="AE29" s="43"/>
      <c r="AF29" s="42"/>
      <c r="AG29" s="41"/>
      <c r="AH29" s="27"/>
      <c r="AI29" s="28"/>
      <c r="AJ29" s="29"/>
      <c r="AK29" s="28"/>
      <c r="AL29" s="30"/>
      <c r="AM29" s="31"/>
      <c r="AN29" s="32"/>
      <c r="AO29" s="33"/>
      <c r="AP29" s="34"/>
      <c r="AQ29" s="35"/>
      <c r="AR29" s="325"/>
      <c r="AS29" s="326"/>
    </row>
    <row r="30" spans="2:45" ht="18" customHeight="1">
      <c r="B30" s="18" t="s">
        <v>42</v>
      </c>
      <c r="C30" s="39">
        <v>100</v>
      </c>
      <c r="D30" s="20">
        <f t="shared" si="2"/>
        <v>2025</v>
      </c>
      <c r="E30" s="40"/>
      <c r="F30" s="41"/>
      <c r="G30" s="18"/>
      <c r="H30" s="42"/>
      <c r="I30" s="43"/>
      <c r="J30" s="42"/>
      <c r="K30" s="43"/>
      <c r="L30" s="42"/>
      <c r="M30" s="43"/>
      <c r="N30" s="42"/>
      <c r="O30" s="43"/>
      <c r="P30" s="42"/>
      <c r="Q30" s="43"/>
      <c r="R30" s="42"/>
      <c r="S30" s="43"/>
      <c r="T30" s="42"/>
      <c r="U30" s="43"/>
      <c r="V30" s="42"/>
      <c r="W30" s="43"/>
      <c r="X30" s="42"/>
      <c r="Y30" s="43"/>
      <c r="Z30" s="42"/>
      <c r="AA30" s="44"/>
      <c r="AB30" s="42"/>
      <c r="AC30" s="43"/>
      <c r="AD30" s="42"/>
      <c r="AE30" s="43"/>
      <c r="AF30" s="42"/>
      <c r="AG30" s="41"/>
      <c r="AH30" s="27"/>
      <c r="AI30" s="28"/>
      <c r="AJ30" s="29"/>
      <c r="AK30" s="28"/>
      <c r="AL30" s="30"/>
      <c r="AM30" s="31"/>
      <c r="AN30" s="32"/>
      <c r="AO30" s="33"/>
      <c r="AP30" s="34"/>
      <c r="AQ30" s="35"/>
      <c r="AR30" s="325"/>
      <c r="AS30" s="326"/>
    </row>
    <row r="31" spans="2:45" ht="18" customHeight="1">
      <c r="B31" s="45" t="s">
        <v>43</v>
      </c>
      <c r="C31" s="39">
        <v>75</v>
      </c>
      <c r="D31" s="20">
        <f t="shared" si="2"/>
        <v>2100</v>
      </c>
      <c r="E31" s="51"/>
      <c r="F31" s="55"/>
      <c r="G31" s="45"/>
      <c r="H31" s="53"/>
      <c r="I31" s="54"/>
      <c r="J31" s="53"/>
      <c r="K31" s="54"/>
      <c r="L31" s="53"/>
      <c r="M31" s="54"/>
      <c r="N31" s="53"/>
      <c r="O31" s="54"/>
      <c r="P31" s="53"/>
      <c r="Q31" s="54"/>
      <c r="R31" s="53"/>
      <c r="S31" s="54"/>
      <c r="T31" s="53"/>
      <c r="U31" s="54"/>
      <c r="V31" s="42"/>
      <c r="W31" s="43"/>
      <c r="X31" s="42"/>
      <c r="Y31" s="43"/>
      <c r="Z31" s="42"/>
      <c r="AA31" s="44"/>
      <c r="AB31" s="53"/>
      <c r="AC31" s="54"/>
      <c r="AD31" s="53"/>
      <c r="AE31" s="54"/>
      <c r="AF31" s="53"/>
      <c r="AG31" s="55"/>
      <c r="AH31" s="27"/>
      <c r="AI31" s="28"/>
      <c r="AJ31" s="29"/>
      <c r="AK31" s="28"/>
      <c r="AL31" s="30"/>
      <c r="AM31" s="31"/>
      <c r="AN31" s="32"/>
      <c r="AO31" s="33"/>
      <c r="AP31" s="34"/>
      <c r="AQ31" s="35"/>
      <c r="AR31" s="325"/>
      <c r="AS31" s="326"/>
    </row>
    <row r="32" spans="2:45" ht="18" customHeight="1" thickBot="1">
      <c r="B32" s="45" t="s">
        <v>44</v>
      </c>
      <c r="C32" s="39">
        <v>100</v>
      </c>
      <c r="D32" s="20">
        <f t="shared" si="2"/>
        <v>2200</v>
      </c>
      <c r="E32" s="51"/>
      <c r="F32" s="55"/>
      <c r="G32" s="64"/>
      <c r="H32" s="65"/>
      <c r="I32" s="66"/>
      <c r="J32" s="65"/>
      <c r="K32" s="66"/>
      <c r="L32" s="65"/>
      <c r="M32" s="66"/>
      <c r="N32" s="65"/>
      <c r="O32" s="66"/>
      <c r="P32" s="65"/>
      <c r="Q32" s="66"/>
      <c r="R32" s="65"/>
      <c r="S32" s="66"/>
      <c r="T32" s="65"/>
      <c r="U32" s="66"/>
      <c r="V32" s="151"/>
      <c r="W32" s="152"/>
      <c r="X32" s="151"/>
      <c r="Y32" s="152"/>
      <c r="Z32" s="153"/>
      <c r="AA32" s="150"/>
      <c r="AB32" s="65"/>
      <c r="AC32" s="66"/>
      <c r="AD32" s="65"/>
      <c r="AE32" s="66"/>
      <c r="AF32" s="65"/>
      <c r="AG32" s="67"/>
      <c r="AH32" s="68"/>
      <c r="AI32" s="69"/>
      <c r="AJ32" s="29"/>
      <c r="AK32" s="69"/>
      <c r="AL32" s="70"/>
      <c r="AM32" s="71"/>
      <c r="AN32" s="72"/>
      <c r="AO32" s="73"/>
      <c r="AP32" s="74"/>
      <c r="AQ32" s="75"/>
      <c r="AR32" s="334"/>
      <c r="AS32" s="335"/>
    </row>
    <row r="33" spans="1:45" ht="18" customHeight="1" thickBot="1">
      <c r="B33" s="76" t="s">
        <v>26</v>
      </c>
      <c r="C33" s="77" t="s">
        <v>45</v>
      </c>
      <c r="D33" s="78">
        <f>SUM(C25:C32)</f>
        <v>750</v>
      </c>
      <c r="E33" s="79"/>
      <c r="F33" s="80"/>
      <c r="G33" s="81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3"/>
      <c r="AH33" s="336" t="s">
        <v>46</v>
      </c>
      <c r="AI33" s="337"/>
      <c r="AJ33" s="337"/>
      <c r="AK33" s="84"/>
      <c r="AL33" s="84"/>
      <c r="AM33" s="340" t="s">
        <v>47</v>
      </c>
      <c r="AN33" s="337"/>
      <c r="AO33" s="85"/>
      <c r="AP33" s="85"/>
      <c r="AQ33" s="341" t="s">
        <v>48</v>
      </c>
      <c r="AR33" s="86"/>
      <c r="AS33" s="87"/>
    </row>
    <row r="34" spans="1:45" ht="18" customHeight="1" thickBot="1">
      <c r="B34" s="332" t="s">
        <v>49</v>
      </c>
      <c r="C34" s="333"/>
      <c r="D34" s="88">
        <f>D15+D24+D33</f>
        <v>2200</v>
      </c>
      <c r="E34" s="89"/>
      <c r="F34" s="88"/>
      <c r="G34" s="90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2"/>
      <c r="AH34" s="338"/>
      <c r="AI34" s="339"/>
      <c r="AJ34" s="339"/>
      <c r="AK34" s="93"/>
      <c r="AL34" s="93"/>
      <c r="AM34" s="339"/>
      <c r="AN34" s="339"/>
      <c r="AO34" s="94"/>
      <c r="AP34" s="94"/>
      <c r="AQ34" s="342"/>
      <c r="AR34" s="95"/>
      <c r="AS34" s="96"/>
    </row>
    <row r="35" spans="1:45" s="4" customFormat="1" ht="3" customHeight="1">
      <c r="A35" s="1"/>
      <c r="B35" s="312"/>
      <c r="C35" s="312"/>
      <c r="D35" s="312"/>
      <c r="E35" s="312"/>
      <c r="F35" s="312"/>
      <c r="G35" s="312"/>
      <c r="H35" s="312"/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2"/>
      <c r="AL35" s="312"/>
      <c r="AM35" s="312"/>
      <c r="AN35" s="312"/>
      <c r="AO35" s="312"/>
      <c r="AP35" s="312"/>
      <c r="AQ35" s="312"/>
      <c r="AR35" s="312"/>
      <c r="AS35" s="312"/>
    </row>
    <row r="36" spans="1:45" ht="15" customHeight="1">
      <c r="B36" s="97" t="s">
        <v>51</v>
      </c>
      <c r="C36" s="98"/>
      <c r="D36" s="99"/>
      <c r="E36" s="99"/>
      <c r="F36" s="100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98"/>
      <c r="AI36" s="102"/>
      <c r="AJ36" s="102"/>
      <c r="AK36" s="102"/>
      <c r="AL36" s="102"/>
      <c r="AM36" s="102"/>
      <c r="AN36" s="102"/>
      <c r="AO36" s="102"/>
      <c r="AP36" s="103"/>
      <c r="AQ36" s="102"/>
      <c r="AR36" s="102"/>
      <c r="AS36" s="104"/>
    </row>
    <row r="37" spans="1:45" ht="15" customHeight="1">
      <c r="B37" s="124" t="s">
        <v>52</v>
      </c>
      <c r="C37" s="105"/>
      <c r="D37" s="106"/>
      <c r="E37" s="106"/>
      <c r="F37" s="107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5"/>
      <c r="AI37" s="109"/>
      <c r="AJ37" s="109"/>
      <c r="AK37" s="109"/>
      <c r="AL37" s="109"/>
      <c r="AM37" s="109"/>
      <c r="AN37" s="109"/>
      <c r="AO37" s="109"/>
      <c r="AP37" s="110" t="s">
        <v>57</v>
      </c>
      <c r="AQ37" s="109"/>
      <c r="AR37" s="109"/>
      <c r="AS37" s="111"/>
    </row>
    <row r="38" spans="1:45" ht="11.15" customHeight="1">
      <c r="B38" s="112" t="s">
        <v>50</v>
      </c>
      <c r="C38" s="113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6"/>
      <c r="AI38" s="116"/>
      <c r="AJ38" s="116"/>
      <c r="AK38" s="116"/>
      <c r="AL38" s="116"/>
      <c r="AM38" s="116"/>
      <c r="AN38" s="116"/>
      <c r="AO38" s="116"/>
      <c r="AP38" s="117"/>
      <c r="AQ38" s="113"/>
      <c r="AR38" s="116"/>
      <c r="AS38" s="118"/>
    </row>
    <row r="39" spans="1:45" ht="3" customHeight="1">
      <c r="C39" s="120"/>
      <c r="D39" s="120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</row>
    <row r="40" spans="1:45" ht="12.75" customHeight="1">
      <c r="C40" s="120"/>
      <c r="D40" s="120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</row>
    <row r="41" spans="1:45" ht="13.5" customHeight="1">
      <c r="C41" s="120"/>
      <c r="D41" s="120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</row>
    <row r="42" spans="1:45">
      <c r="C42" s="122"/>
      <c r="D42" s="122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2"/>
      <c r="AI42" s="122"/>
      <c r="AJ42" s="122"/>
      <c r="AK42" s="122"/>
      <c r="AL42" s="122"/>
      <c r="AM42" s="122"/>
      <c r="AN42" s="122"/>
      <c r="AO42" s="122"/>
      <c r="AP42" s="120"/>
      <c r="AQ42" s="120"/>
      <c r="AR42" s="122"/>
      <c r="AS42" s="122"/>
    </row>
    <row r="43" spans="1:45">
      <c r="C43" s="122"/>
      <c r="D43" s="122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2"/>
      <c r="AI43" s="122"/>
      <c r="AJ43" s="122"/>
      <c r="AK43" s="122"/>
      <c r="AL43" s="122"/>
      <c r="AM43" s="122"/>
      <c r="AN43" s="122"/>
      <c r="AO43" s="122"/>
      <c r="AP43" s="120"/>
      <c r="AQ43" s="120"/>
      <c r="AR43" s="122"/>
      <c r="AS43" s="122"/>
    </row>
    <row r="44" spans="1:45">
      <c r="C44" s="122"/>
      <c r="D44" s="122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2"/>
      <c r="AI44" s="122"/>
      <c r="AJ44" s="122"/>
      <c r="AK44" s="122"/>
      <c r="AL44" s="122"/>
      <c r="AM44" s="122"/>
      <c r="AN44" s="122"/>
      <c r="AO44" s="122"/>
      <c r="AP44" s="120"/>
      <c r="AQ44" s="120"/>
      <c r="AR44" s="122"/>
      <c r="AS44" s="122"/>
    </row>
    <row r="45" spans="1:45">
      <c r="C45" s="122"/>
      <c r="D45" s="122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2"/>
      <c r="AI45" s="122"/>
      <c r="AJ45" s="122"/>
      <c r="AK45" s="122"/>
      <c r="AL45" s="122"/>
      <c r="AM45" s="122"/>
      <c r="AN45" s="122"/>
      <c r="AO45" s="122"/>
      <c r="AP45" s="120"/>
      <c r="AQ45" s="120"/>
      <c r="AR45" s="122"/>
      <c r="AS45" s="122"/>
    </row>
    <row r="46" spans="1:45"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</row>
  </sheetData>
  <mergeCells count="53">
    <mergeCell ref="B34:C34"/>
    <mergeCell ref="B35:AS35"/>
    <mergeCell ref="AR28:AS28"/>
    <mergeCell ref="AR29:AS29"/>
    <mergeCell ref="AR30:AS30"/>
    <mergeCell ref="AR31:AS31"/>
    <mergeCell ref="AR32:AS32"/>
    <mergeCell ref="AH33:AJ34"/>
    <mergeCell ref="AM33:AN34"/>
    <mergeCell ref="AQ33:AQ34"/>
    <mergeCell ref="AR27:AS27"/>
    <mergeCell ref="AR16:AS16"/>
    <mergeCell ref="AR17:AS17"/>
    <mergeCell ref="AR18:AS18"/>
    <mergeCell ref="AR19:AS19"/>
    <mergeCell ref="AR20:AS20"/>
    <mergeCell ref="AR21:AS21"/>
    <mergeCell ref="AR22:AS22"/>
    <mergeCell ref="AR23:AS23"/>
    <mergeCell ref="AR24:AS24"/>
    <mergeCell ref="AR25:AS25"/>
    <mergeCell ref="AR26:AS26"/>
    <mergeCell ref="AR15:AS15"/>
    <mergeCell ref="AF6:AG6"/>
    <mergeCell ref="AN6:AO6"/>
    <mergeCell ref="AR6:AS6"/>
    <mergeCell ref="AR7:AS7"/>
    <mergeCell ref="AR8:AS8"/>
    <mergeCell ref="AR9:AS9"/>
    <mergeCell ref="AR10:AS10"/>
    <mergeCell ref="AR11:AS11"/>
    <mergeCell ref="AR12:AS12"/>
    <mergeCell ref="AR13:AS13"/>
    <mergeCell ref="AR14:AS14"/>
    <mergeCell ref="AD6:AE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B4:AS4"/>
    <mergeCell ref="C5:D5"/>
    <mergeCell ref="E5:F5"/>
    <mergeCell ref="G5:AG5"/>
    <mergeCell ref="AI5:AJ5"/>
    <mergeCell ref="AK5:AM5"/>
    <mergeCell ref="AN5:AS5"/>
  </mergeCells>
  <pageMargins left="0.70866141732283472" right="0.70866141732283472" top="0.78740157480314965" bottom="0.78740157480314965" header="0.31496062992125984" footer="0.31496062992125984"/>
  <pageSetup paperSize="8" scale="11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E42"/>
  <sheetViews>
    <sheetView showGridLines="0" tabSelected="1" zoomScale="70" zoomScaleNormal="70" workbookViewId="0">
      <selection activeCell="H20" sqref="H20"/>
    </sheetView>
  </sheetViews>
  <sheetFormatPr defaultColWidth="11.453125" defaultRowHeight="12.5"/>
  <cols>
    <col min="1" max="1" width="0.81640625" customWidth="1"/>
    <col min="2" max="2" width="8.54296875" style="119" customWidth="1"/>
    <col min="3" max="3" width="4.7265625" style="119" customWidth="1"/>
    <col min="4" max="5" width="7.7265625" customWidth="1"/>
    <col min="6" max="6" width="6.7265625" style="119" customWidth="1"/>
    <col min="7" max="9" width="9" style="119" customWidth="1"/>
    <col min="10" max="36" width="1" style="119" customWidth="1"/>
    <col min="37" max="37" width="12.6328125" customWidth="1"/>
    <col min="38" max="39" width="6.7265625" customWidth="1"/>
    <col min="40" max="43" width="9.7265625" customWidth="1"/>
    <col min="44" max="44" width="7.453125" customWidth="1"/>
    <col min="45" max="45" width="6" customWidth="1"/>
    <col min="46" max="46" width="40.90625" customWidth="1"/>
    <col min="47" max="47" width="11.453125" customWidth="1"/>
    <col min="48" max="48" width="12.81640625" customWidth="1"/>
    <col min="49" max="49" width="20.453125" customWidth="1"/>
    <col min="50" max="50" width="11.54296875" customWidth="1"/>
    <col min="51" max="51" width="11" customWidth="1"/>
    <col min="52" max="52" width="0.81640625" customWidth="1"/>
    <col min="53" max="54" width="11.453125" style="292"/>
  </cols>
  <sheetData>
    <row r="1" spans="1:57" s="4" customFormat="1" ht="3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3"/>
      <c r="BA1" s="291"/>
      <c r="BB1" s="291"/>
    </row>
    <row r="2" spans="1:57" s="4" customFormat="1" ht="23" thickBot="1">
      <c r="A2" s="139"/>
      <c r="B2" s="177"/>
      <c r="C2" s="234"/>
      <c r="D2" s="178"/>
      <c r="E2" s="178"/>
      <c r="F2" s="348" t="s">
        <v>58</v>
      </c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50"/>
      <c r="AK2" s="245"/>
      <c r="AL2" s="179"/>
      <c r="AM2" s="179"/>
      <c r="AN2" s="344"/>
      <c r="AO2" s="344"/>
      <c r="AP2" s="344"/>
      <c r="AQ2" s="344"/>
      <c r="AR2" s="344"/>
      <c r="AS2" s="344"/>
      <c r="AT2" s="255">
        <v>17</v>
      </c>
      <c r="AU2" s="257"/>
      <c r="AV2" s="258"/>
      <c r="AW2" s="258"/>
      <c r="AX2" s="258"/>
      <c r="AY2" s="259"/>
      <c r="BA2" s="291"/>
      <c r="BB2" s="291"/>
    </row>
    <row r="3" spans="1:57" s="4" customFormat="1" ht="23" thickBot="1">
      <c r="A3" s="139"/>
      <c r="B3" s="180"/>
      <c r="C3" s="235"/>
      <c r="D3" s="181"/>
      <c r="E3" s="181"/>
      <c r="F3" s="351" t="str">
        <f>hourlyJava!C3</f>
        <v>L003</v>
      </c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  <c r="AI3" s="352"/>
      <c r="AJ3" s="353"/>
      <c r="AK3" s="182"/>
      <c r="AL3" s="182"/>
      <c r="AM3" s="182"/>
      <c r="AN3" s="182"/>
      <c r="AO3" s="182"/>
      <c r="AP3" s="182"/>
      <c r="AQ3" s="343"/>
      <c r="AR3" s="343"/>
      <c r="AS3" s="343"/>
      <c r="AT3" s="256">
        <f>hourlyJava!B3</f>
        <v>43018</v>
      </c>
      <c r="AU3" s="260"/>
      <c r="AV3" s="261"/>
      <c r="AW3" s="261"/>
      <c r="AX3" s="263">
        <v>0.85</v>
      </c>
      <c r="AY3" s="262"/>
      <c r="BA3" s="291"/>
      <c r="BB3" s="291"/>
    </row>
    <row r="4" spans="1:57" s="4" customFormat="1" ht="3" customHeight="1" thickBot="1">
      <c r="A4" s="1"/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5"/>
      <c r="AJ4" s="345"/>
      <c r="AK4" s="345"/>
      <c r="AL4" s="345"/>
      <c r="AM4" s="345"/>
      <c r="AN4" s="345"/>
      <c r="AO4" s="345"/>
      <c r="AP4" s="345"/>
      <c r="AQ4" s="345"/>
      <c r="AR4" s="345"/>
      <c r="AS4" s="345"/>
      <c r="AT4" s="345"/>
      <c r="AU4" s="345"/>
      <c r="AV4" s="345"/>
      <c r="AW4" s="345"/>
      <c r="AX4" s="174"/>
      <c r="AY4" s="174"/>
      <c r="BA4" s="291"/>
      <c r="BB4" s="291"/>
    </row>
    <row r="5" spans="1:57" ht="18" customHeight="1" thickBot="1">
      <c r="B5" s="265"/>
      <c r="C5" s="266" t="s">
        <v>68</v>
      </c>
      <c r="D5" s="346" t="s">
        <v>60</v>
      </c>
      <c r="E5" s="347"/>
      <c r="F5" s="354" t="s">
        <v>107</v>
      </c>
      <c r="G5" s="355"/>
      <c r="H5" s="356" t="s">
        <v>104</v>
      </c>
      <c r="I5" s="357"/>
      <c r="J5" s="354" t="s">
        <v>64</v>
      </c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/>
      <c r="AA5" s="362"/>
      <c r="AB5" s="362"/>
      <c r="AC5" s="362"/>
      <c r="AD5" s="362"/>
      <c r="AE5" s="362"/>
      <c r="AF5" s="362"/>
      <c r="AG5" s="362"/>
      <c r="AH5" s="362"/>
      <c r="AI5" s="362"/>
      <c r="AJ5" s="355"/>
      <c r="AK5" s="267" t="s">
        <v>7</v>
      </c>
      <c r="AL5" s="363" t="s">
        <v>65</v>
      </c>
      <c r="AM5" s="364"/>
      <c r="AN5" s="363" t="s">
        <v>66</v>
      </c>
      <c r="AO5" s="365"/>
      <c r="AP5" s="365"/>
      <c r="AQ5" s="365"/>
      <c r="AR5" s="363" t="s">
        <v>10</v>
      </c>
      <c r="AS5" s="365"/>
      <c r="AT5" s="365"/>
      <c r="AU5" s="365"/>
      <c r="AV5" s="365"/>
      <c r="AW5" s="364"/>
      <c r="AX5" s="360" t="s">
        <v>73</v>
      </c>
      <c r="AY5" s="361"/>
      <c r="BA5" s="292" t="s">
        <v>67</v>
      </c>
      <c r="BB5" s="292" t="s">
        <v>74</v>
      </c>
      <c r="BC5" s="283"/>
    </row>
    <row r="6" spans="1:57" ht="18" customHeight="1" thickBot="1">
      <c r="B6" s="268" t="s">
        <v>59</v>
      </c>
      <c r="C6" s="269" t="s">
        <v>69</v>
      </c>
      <c r="D6" s="269" t="s">
        <v>12</v>
      </c>
      <c r="E6" s="270" t="s">
        <v>13</v>
      </c>
      <c r="F6" s="271" t="s">
        <v>12</v>
      </c>
      <c r="G6" s="306" t="s">
        <v>13</v>
      </c>
      <c r="H6" s="308" t="s">
        <v>12</v>
      </c>
      <c r="I6" s="308" t="s">
        <v>13</v>
      </c>
      <c r="J6" s="307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9"/>
      <c r="Z6" s="359"/>
      <c r="AA6" s="359"/>
      <c r="AB6" s="359"/>
      <c r="AC6" s="358"/>
      <c r="AD6" s="358"/>
      <c r="AE6" s="359"/>
      <c r="AF6" s="359"/>
      <c r="AG6" s="359"/>
      <c r="AH6" s="359"/>
      <c r="AI6" s="358"/>
      <c r="AJ6" s="375"/>
      <c r="AK6" s="272" t="s">
        <v>14</v>
      </c>
      <c r="AL6" s="273" t="s">
        <v>15</v>
      </c>
      <c r="AM6" s="274" t="s">
        <v>53</v>
      </c>
      <c r="AN6" s="273" t="s">
        <v>54</v>
      </c>
      <c r="AO6" s="275" t="s">
        <v>55</v>
      </c>
      <c r="AP6" s="276" t="s">
        <v>56</v>
      </c>
      <c r="AQ6" s="277" t="s">
        <v>61</v>
      </c>
      <c r="AR6" s="376" t="s">
        <v>16</v>
      </c>
      <c r="AS6" s="377"/>
      <c r="AT6" s="278" t="s">
        <v>17</v>
      </c>
      <c r="AU6" s="279" t="s">
        <v>16</v>
      </c>
      <c r="AV6" s="372" t="s">
        <v>17</v>
      </c>
      <c r="AW6" s="373"/>
      <c r="AX6" s="280" t="s">
        <v>63</v>
      </c>
      <c r="AY6" s="281" t="s">
        <v>62</v>
      </c>
      <c r="BA6" s="292" t="s">
        <v>70</v>
      </c>
      <c r="BB6" s="292" t="s">
        <v>75</v>
      </c>
      <c r="BC6" s="283"/>
      <c r="BD6" s="239"/>
      <c r="BE6" s="239"/>
    </row>
    <row r="7" spans="1:57" ht="18" customHeight="1">
      <c r="B7" s="175" t="s">
        <v>18</v>
      </c>
      <c r="C7" s="246">
        <v>60</v>
      </c>
      <c r="D7" s="228">
        <f>SUM($C7*60)/$AT$2</f>
        <v>211.76470588235293</v>
      </c>
      <c r="E7" s="229">
        <f>D7</f>
        <v>211.76470588235293</v>
      </c>
      <c r="F7" s="227">
        <f>IF(SUM(AL7:AQ7)=0,$D7,SUM(D7-AL7-AM7)-(AN7*60/AT2)-(AO7*60/AT2)-(AP7*60/AT2)-(AQ7*60/AT2))</f>
        <v>155.29411764705881</v>
      </c>
      <c r="G7" s="305">
        <f>F7</f>
        <v>155.29411764705881</v>
      </c>
      <c r="H7" s="309">
        <f>VALUE(hourlyJava!E9)</f>
        <v>176</v>
      </c>
      <c r="I7" s="309">
        <f>H7</f>
        <v>176</v>
      </c>
      <c r="J7" s="142"/>
      <c r="K7" s="24"/>
      <c r="L7" s="25"/>
      <c r="M7" s="24"/>
      <c r="N7" s="25"/>
      <c r="O7" s="24"/>
      <c r="P7" s="25"/>
      <c r="Q7" s="24"/>
      <c r="R7" s="25"/>
      <c r="S7" s="24"/>
      <c r="T7" s="25"/>
      <c r="U7" s="24"/>
      <c r="V7" s="25"/>
      <c r="W7" s="24"/>
      <c r="X7" s="25"/>
      <c r="Y7" s="24"/>
      <c r="Z7" s="25"/>
      <c r="AA7" s="24"/>
      <c r="AB7" s="25"/>
      <c r="AC7" s="142"/>
      <c r="AD7" s="25"/>
      <c r="AE7" s="24"/>
      <c r="AF7" s="25"/>
      <c r="AG7" s="24"/>
      <c r="AH7" s="25"/>
      <c r="AI7" s="24"/>
      <c r="AJ7" s="26"/>
      <c r="AK7" s="296" t="str">
        <f>hourlyJava!F9</f>
        <v>0001179517/15</v>
      </c>
      <c r="AL7" s="251" t="str">
        <f>hourlyJava!G9</f>
        <v>0</v>
      </c>
      <c r="AM7" s="252"/>
      <c r="AN7" s="251">
        <f>hourlyJava!H9</f>
        <v>0</v>
      </c>
      <c r="AO7" s="253">
        <f>hourlyJava!I9</f>
        <v>16</v>
      </c>
      <c r="AP7" s="253">
        <f>hourlyJava!J9</f>
        <v>0</v>
      </c>
      <c r="AQ7" s="253">
        <f>hourlyJava!K9</f>
        <v>0</v>
      </c>
      <c r="AR7" s="397" t="str">
        <f>hourlyJava!L9</f>
        <v xml:space="preserve">1060
</v>
      </c>
      <c r="AS7" s="398"/>
      <c r="AT7" s="297" t="str">
        <f>hourlyJava!M9</f>
        <v xml:space="preserve">Reajuste de herramental STN 1060
</v>
      </c>
      <c r="AU7" s="300" t="str">
        <f>hourlyJava!N9</f>
        <v/>
      </c>
      <c r="AV7" s="374" t="str">
        <f>hourlyJava!O9</f>
        <v/>
      </c>
      <c r="AW7" s="374"/>
      <c r="AX7" s="183">
        <f>F7/D7*100</f>
        <v>73.333333333333329</v>
      </c>
      <c r="AY7" s="197">
        <f>AX7</f>
        <v>73.333333333333329</v>
      </c>
      <c r="BA7" s="293">
        <f>AY7</f>
        <v>73.333333333333329</v>
      </c>
      <c r="BB7" s="294">
        <f>D7*$AX$3</f>
        <v>179.99999999999997</v>
      </c>
      <c r="BC7" s="283"/>
      <c r="BD7" s="239"/>
      <c r="BE7" s="239"/>
    </row>
    <row r="8" spans="1:57" ht="18" customHeight="1">
      <c r="B8" s="175" t="s">
        <v>19</v>
      </c>
      <c r="C8" s="246">
        <v>60</v>
      </c>
      <c r="D8" s="228">
        <f t="shared" ref="D8:D18" si="0">SUM($C8*60)/$AT$2</f>
        <v>211.76470588235293</v>
      </c>
      <c r="E8" s="229">
        <f>E7+D8</f>
        <v>423.52941176470586</v>
      </c>
      <c r="F8" s="227">
        <f>IF(SUM(AL8:AQ8)=0,$D8,SUM(D8-AL8-AM8)-(AN8*60/AT2)-(AO8*60/AT2)-(AP8*60/AT2)-(AQ8*60/AT2))</f>
        <v>151.76470588235293</v>
      </c>
      <c r="G8" s="305">
        <f>IF(F8=0,0,G7+F8)</f>
        <v>307.05882352941171</v>
      </c>
      <c r="H8" s="309">
        <f>VALUE(hourlyJava!E10)</f>
        <v>167</v>
      </c>
      <c r="I8" s="309">
        <f>IF(H8=0,0,I7+H8)</f>
        <v>343</v>
      </c>
      <c r="J8" s="302"/>
      <c r="K8" s="37"/>
      <c r="L8" s="38"/>
      <c r="M8" s="37"/>
      <c r="N8" s="38"/>
      <c r="O8" s="37"/>
      <c r="P8" s="38"/>
      <c r="Q8" s="37"/>
      <c r="R8" s="38"/>
      <c r="S8" s="37"/>
      <c r="T8" s="38"/>
      <c r="U8" s="37"/>
      <c r="V8" s="38"/>
      <c r="W8" s="37"/>
      <c r="X8" s="38"/>
      <c r="Y8" s="37"/>
      <c r="Z8" s="38"/>
      <c r="AA8" s="37"/>
      <c r="AB8" s="144"/>
      <c r="AC8" s="241"/>
      <c r="AD8" s="38"/>
      <c r="AE8" s="37"/>
      <c r="AF8" s="38"/>
      <c r="AG8" s="37"/>
      <c r="AH8" s="38"/>
      <c r="AI8" s="37"/>
      <c r="AJ8" s="22"/>
      <c r="AK8" s="296" t="str">
        <f>hourlyJava!F10</f>
        <v>0001179517/0</v>
      </c>
      <c r="AL8" s="251" t="str">
        <f>hourlyJava!G10</f>
        <v>0</v>
      </c>
      <c r="AM8" s="252"/>
      <c r="AN8" s="251">
        <f>hourlyJava!H10</f>
        <v>17</v>
      </c>
      <c r="AO8" s="253">
        <f>hourlyJava!I10</f>
        <v>0</v>
      </c>
      <c r="AP8" s="253">
        <f>hourlyJava!J10</f>
        <v>0</v>
      </c>
      <c r="AQ8" s="253">
        <f>hourlyJava!K10</f>
        <v>0</v>
      </c>
      <c r="AR8" s="397" t="str">
        <f>hourlyJava!L10</f>
        <v xml:space="preserve">
L003</v>
      </c>
      <c r="AS8" s="398"/>
      <c r="AT8" s="297" t="str">
        <f>hourlyJava!M10</f>
        <v xml:space="preserve">
VW-0001179517 a FORD-0001180603</v>
      </c>
      <c r="AU8" s="300" t="str">
        <f>hourlyJava!N10</f>
        <v/>
      </c>
      <c r="AV8" s="374" t="str">
        <f>hourlyJava!O10</f>
        <v/>
      </c>
      <c r="AW8" s="374"/>
      <c r="AX8" s="183">
        <f>F8/D8*100</f>
        <v>71.666666666666671</v>
      </c>
      <c r="AY8" s="184">
        <f>$G8/SUM($D7:$D8)*100</f>
        <v>72.499999999999986</v>
      </c>
      <c r="BA8" s="293">
        <f>$G8/SUM($D$7:$D8)*100</f>
        <v>72.499999999999986</v>
      </c>
      <c r="BB8" s="294">
        <f t="shared" ref="BB8:BB18" si="1">D8*$AX$3</f>
        <v>179.99999999999997</v>
      </c>
      <c r="BC8" s="283"/>
      <c r="BD8" s="239"/>
      <c r="BE8" s="239"/>
    </row>
    <row r="9" spans="1:57" ht="18" customHeight="1">
      <c r="B9" s="175" t="s">
        <v>20</v>
      </c>
      <c r="C9" s="246">
        <v>60</v>
      </c>
      <c r="D9" s="228">
        <f t="shared" si="0"/>
        <v>211.76470588235293</v>
      </c>
      <c r="E9" s="229">
        <f t="shared" ref="E9:E18" si="2">E8+D9</f>
        <v>635.29411764705878</v>
      </c>
      <c r="F9" s="227">
        <f>IF(SUM(AL9:AQ9)=0,$D9,SUM(D9-AL9-AM9)-(AN9*60/AT2)-(AO9*60/AT2)-(AP9*60/AT2)-(AQ9*60/AT2))</f>
        <v>0</v>
      </c>
      <c r="G9" s="305">
        <f t="shared" ref="G9:G17" si="3">IF(F9=0,0,G8+F9)</f>
        <v>0</v>
      </c>
      <c r="H9" s="309">
        <f>VALUE(hourlyJava!E11)</f>
        <v>0</v>
      </c>
      <c r="I9" s="309">
        <f t="shared" ref="I9:I18" si="4">IF(H9=0,0,I8+H9)</f>
        <v>0</v>
      </c>
      <c r="J9" s="44"/>
      <c r="K9" s="42"/>
      <c r="L9" s="43"/>
      <c r="M9" s="42"/>
      <c r="N9" s="43"/>
      <c r="O9" s="42"/>
      <c r="P9" s="43"/>
      <c r="Q9" s="42"/>
      <c r="R9" s="43"/>
      <c r="S9" s="42"/>
      <c r="T9" s="43"/>
      <c r="U9" s="42"/>
      <c r="V9" s="43"/>
      <c r="W9" s="42"/>
      <c r="X9" s="43"/>
      <c r="Y9" s="42"/>
      <c r="Z9" s="43"/>
      <c r="AA9" s="42"/>
      <c r="AB9" s="43"/>
      <c r="AC9" s="42"/>
      <c r="AD9" s="43"/>
      <c r="AE9" s="42"/>
      <c r="AF9" s="44"/>
      <c r="AG9" s="42"/>
      <c r="AH9" s="43"/>
      <c r="AI9" s="42"/>
      <c r="AJ9" s="41"/>
      <c r="AK9" s="296" t="str">
        <f>hourlyJava!F11</f>
        <v>-</v>
      </c>
      <c r="AL9" s="251" t="str">
        <f>hourlyJava!G11</f>
        <v>0</v>
      </c>
      <c r="AM9" s="252"/>
      <c r="AN9" s="251">
        <f>hourlyJava!H11</f>
        <v>13</v>
      </c>
      <c r="AO9" s="253">
        <f>hourlyJava!I11</f>
        <v>47</v>
      </c>
      <c r="AP9" s="253">
        <f>hourlyJava!J11</f>
        <v>0</v>
      </c>
      <c r="AQ9" s="253">
        <f>hourlyJava!K11</f>
        <v>0</v>
      </c>
      <c r="AR9" s="397" t="str">
        <f>hourlyJava!L11</f>
        <v>1160
L003</v>
      </c>
      <c r="AS9" s="398"/>
      <c r="AT9" s="297" t="str">
        <f>hourlyJava!M11</f>
        <v>No enciende panel de control
VW-0001179517 a FORD-0001180603</v>
      </c>
      <c r="AU9" s="300" t="str">
        <f>hourlyJava!N11</f>
        <v/>
      </c>
      <c r="AV9" s="374" t="str">
        <f>hourlyJava!O11</f>
        <v/>
      </c>
      <c r="AW9" s="374"/>
      <c r="AX9" s="183">
        <f t="shared" ref="AX9:AX18" si="5">F9/D9*100</f>
        <v>0</v>
      </c>
      <c r="AY9" s="184">
        <f>G9/SUM(D7:D9)*100</f>
        <v>0</v>
      </c>
      <c r="BA9" s="293">
        <f>$G9/SUM($D$7:$D9)*100</f>
        <v>0</v>
      </c>
      <c r="BB9" s="294">
        <f t="shared" si="1"/>
        <v>179.99999999999997</v>
      </c>
      <c r="BC9" s="283"/>
      <c r="BD9" s="239"/>
      <c r="BE9" s="239"/>
    </row>
    <row r="10" spans="1:57" ht="18" customHeight="1">
      <c r="B10" s="175" t="s">
        <v>21</v>
      </c>
      <c r="C10" s="246">
        <v>60</v>
      </c>
      <c r="D10" s="228">
        <f t="shared" si="0"/>
        <v>211.76470588235293</v>
      </c>
      <c r="E10" s="229">
        <f t="shared" si="2"/>
        <v>847.05882352941171</v>
      </c>
      <c r="F10" s="227">
        <f>IF(SUM(AL10:AQ10)=0,$D10,SUM(D10-AL10-AM10)-(AN10*60/AT2)-(AO10*60/AT2)-(AP10*60/AT2)-(AQ10*60/AT2))</f>
        <v>0</v>
      </c>
      <c r="G10" s="305">
        <f t="shared" si="3"/>
        <v>0</v>
      </c>
      <c r="H10" s="309">
        <f>VALUE(hourlyJava!E12)</f>
        <v>0</v>
      </c>
      <c r="I10" s="309">
        <f t="shared" si="4"/>
        <v>0</v>
      </c>
      <c r="J10" s="44"/>
      <c r="K10" s="42"/>
      <c r="L10" s="43"/>
      <c r="M10" s="42"/>
      <c r="N10" s="43"/>
      <c r="O10" s="42"/>
      <c r="P10" s="43"/>
      <c r="Q10" s="42"/>
      <c r="R10" s="43"/>
      <c r="S10" s="42"/>
      <c r="T10" s="43"/>
      <c r="U10" s="42"/>
      <c r="V10" s="43"/>
      <c r="W10" s="42"/>
      <c r="X10" s="43"/>
      <c r="Y10" s="47"/>
      <c r="Z10" s="46"/>
      <c r="AA10" s="47"/>
      <c r="AB10" s="46"/>
      <c r="AC10" s="42"/>
      <c r="AD10" s="44"/>
      <c r="AE10" s="42"/>
      <c r="AF10" s="43"/>
      <c r="AG10" s="42"/>
      <c r="AH10" s="43"/>
      <c r="AI10" s="42"/>
      <c r="AJ10" s="41"/>
      <c r="AK10" s="296" t="str">
        <f>hourlyJava!F12</f>
        <v>-</v>
      </c>
      <c r="AL10" s="251" t="str">
        <f>hourlyJava!G12</f>
        <v>0</v>
      </c>
      <c r="AM10" s="252"/>
      <c r="AN10" s="251">
        <f>hourlyJava!H12</f>
        <v>0</v>
      </c>
      <c r="AO10" s="253">
        <f>hourlyJava!I12</f>
        <v>60</v>
      </c>
      <c r="AP10" s="253">
        <f>hourlyJava!J12</f>
        <v>0</v>
      </c>
      <c r="AQ10" s="253">
        <f>hourlyJava!K12</f>
        <v>0</v>
      </c>
      <c r="AR10" s="397" t="str">
        <f>hourlyJava!L12</f>
        <v xml:space="preserve">1160
</v>
      </c>
      <c r="AS10" s="398"/>
      <c r="AT10" s="297" t="str">
        <f>hourlyJava!M12</f>
        <v xml:space="preserve">No enciende panel de control
</v>
      </c>
      <c r="AU10" s="300" t="str">
        <f>hourlyJava!N12</f>
        <v/>
      </c>
      <c r="AV10" s="374" t="str">
        <f>hourlyJava!O12</f>
        <v/>
      </c>
      <c r="AW10" s="374"/>
      <c r="AX10" s="183">
        <f t="shared" si="5"/>
        <v>0</v>
      </c>
      <c r="AY10" s="184">
        <f>G10/SUM(D7:D10)*100</f>
        <v>0</v>
      </c>
      <c r="BA10" s="293">
        <f>$G10/SUM($D$7:$D10)*100</f>
        <v>0</v>
      </c>
      <c r="BB10" s="294">
        <f t="shared" si="1"/>
        <v>179.99999999999997</v>
      </c>
      <c r="BC10" s="284"/>
      <c r="BD10" s="242"/>
      <c r="BE10" s="239"/>
    </row>
    <row r="11" spans="1:57" ht="18" customHeight="1">
      <c r="B11" s="175" t="s">
        <v>22</v>
      </c>
      <c r="C11" s="246">
        <v>60</v>
      </c>
      <c r="D11" s="228">
        <f t="shared" si="0"/>
        <v>211.76470588235293</v>
      </c>
      <c r="E11" s="229">
        <f t="shared" si="2"/>
        <v>1058.8235294117646</v>
      </c>
      <c r="F11" s="227">
        <f>IF(SUM(AL11:AQ11)=0,$D11,SUM(D11-AL11-AM11)-(AN11*60/AT2)-(AO11*60/AT2)-(AP11*60/AT2)-(AQ11*60/AT2))</f>
        <v>0</v>
      </c>
      <c r="G11" s="305">
        <f t="shared" si="3"/>
        <v>0</v>
      </c>
      <c r="H11" s="309">
        <f>VALUE(hourlyJava!E13)</f>
        <v>0</v>
      </c>
      <c r="I11" s="309">
        <f t="shared" si="4"/>
        <v>0</v>
      </c>
      <c r="J11" s="44"/>
      <c r="K11" s="42"/>
      <c r="L11" s="43"/>
      <c r="M11" s="42"/>
      <c r="N11" s="43"/>
      <c r="O11" s="42"/>
      <c r="P11" s="43"/>
      <c r="Q11" s="42"/>
      <c r="R11" s="43"/>
      <c r="S11" s="42"/>
      <c r="T11" s="43"/>
      <c r="U11" s="42"/>
      <c r="V11" s="43"/>
      <c r="W11" s="42"/>
      <c r="X11" s="43"/>
      <c r="Y11" s="42"/>
      <c r="Z11" s="43"/>
      <c r="AA11" s="42"/>
      <c r="AB11" s="43"/>
      <c r="AC11" s="42"/>
      <c r="AD11" s="44"/>
      <c r="AE11" s="42"/>
      <c r="AF11" s="43"/>
      <c r="AG11" s="42"/>
      <c r="AH11" s="43"/>
      <c r="AI11" s="42"/>
      <c r="AJ11" s="41"/>
      <c r="AK11" s="296" t="str">
        <f>hourlyJava!F13</f>
        <v>-</v>
      </c>
      <c r="AL11" s="251" t="str">
        <f>hourlyJava!G13</f>
        <v>0</v>
      </c>
      <c r="AM11" s="252"/>
      <c r="AN11" s="251">
        <f>hourlyJava!H13</f>
        <v>0</v>
      </c>
      <c r="AO11" s="253">
        <f>hourlyJava!I13</f>
        <v>60</v>
      </c>
      <c r="AP11" s="253">
        <f>hourlyJava!J13</f>
        <v>0</v>
      </c>
      <c r="AQ11" s="253">
        <f>hourlyJava!K13</f>
        <v>0</v>
      </c>
      <c r="AR11" s="397" t="str">
        <f>hourlyJava!L13</f>
        <v xml:space="preserve">1160
</v>
      </c>
      <c r="AS11" s="398"/>
      <c r="AT11" s="297" t="str">
        <f>hourlyJava!M13</f>
        <v xml:space="preserve">No enciende panel de control
</v>
      </c>
      <c r="AU11" s="300" t="str">
        <f>hourlyJava!N13</f>
        <v/>
      </c>
      <c r="AV11" s="374" t="str">
        <f>hourlyJava!O13</f>
        <v/>
      </c>
      <c r="AW11" s="374"/>
      <c r="AX11" s="183">
        <f>F11/D11*100</f>
        <v>0</v>
      </c>
      <c r="AY11" s="184">
        <f>G11/SUM(D7:D11)*100</f>
        <v>0</v>
      </c>
      <c r="BA11" s="293">
        <f>$G11/SUM($D$7:$D11)*100</f>
        <v>0</v>
      </c>
      <c r="BB11" s="294">
        <f t="shared" si="1"/>
        <v>179.99999999999997</v>
      </c>
      <c r="BC11" s="283"/>
      <c r="BD11" s="243"/>
      <c r="BE11" s="239"/>
    </row>
    <row r="12" spans="1:57" ht="18" customHeight="1">
      <c r="B12" s="175" t="s">
        <v>23</v>
      </c>
      <c r="C12" s="246">
        <v>60</v>
      </c>
      <c r="D12" s="228">
        <f t="shared" si="0"/>
        <v>211.76470588235293</v>
      </c>
      <c r="E12" s="229">
        <f t="shared" si="2"/>
        <v>1270.5882352941176</v>
      </c>
      <c r="F12" s="227">
        <f>IF(SUM(AL12:AQ12)=0,$D12,SUM(D12-AL12-AM12)-(AN12*60/AT2)-(AO12*60/AT2)-(AP12*60/AT2)-(AQ12*60/AT2))</f>
        <v>0</v>
      </c>
      <c r="G12" s="305">
        <f>IF(F12=0,0,G11+F12)</f>
        <v>0</v>
      </c>
      <c r="H12" s="309">
        <f>VALUE(hourlyJava!E14)</f>
        <v>0</v>
      </c>
      <c r="I12" s="309">
        <f t="shared" si="4"/>
        <v>0</v>
      </c>
      <c r="J12" s="44"/>
      <c r="K12" s="42"/>
      <c r="L12" s="43"/>
      <c r="M12" s="42"/>
      <c r="N12" s="43"/>
      <c r="O12" s="42"/>
      <c r="P12" s="43"/>
      <c r="Q12" s="42"/>
      <c r="R12" s="43"/>
      <c r="S12" s="42"/>
      <c r="T12" s="43"/>
      <c r="U12" s="42"/>
      <c r="V12" s="43"/>
      <c r="W12" s="42"/>
      <c r="X12" s="43"/>
      <c r="Y12" s="42"/>
      <c r="Z12" s="43"/>
      <c r="AA12" s="42"/>
      <c r="AB12" s="43"/>
      <c r="AC12" s="42"/>
      <c r="AD12" s="44"/>
      <c r="AE12" s="42"/>
      <c r="AF12" s="43"/>
      <c r="AG12" s="42"/>
      <c r="AH12" s="43"/>
      <c r="AI12" s="42"/>
      <c r="AJ12" s="41"/>
      <c r="AK12" s="296" t="str">
        <f>hourlyJava!F14</f>
        <v>-</v>
      </c>
      <c r="AL12" s="251" t="str">
        <f>hourlyJava!G14</f>
        <v>0</v>
      </c>
      <c r="AM12" s="252"/>
      <c r="AN12" s="251">
        <f>hourlyJava!H14</f>
        <v>0</v>
      </c>
      <c r="AO12" s="253">
        <f>hourlyJava!I14</f>
        <v>60</v>
      </c>
      <c r="AP12" s="253">
        <f>hourlyJava!J14</f>
        <v>0</v>
      </c>
      <c r="AQ12" s="253">
        <f>hourlyJava!K14</f>
        <v>0</v>
      </c>
      <c r="AR12" s="397" t="str">
        <f>hourlyJava!L14</f>
        <v xml:space="preserve">1160
</v>
      </c>
      <c r="AS12" s="398"/>
      <c r="AT12" s="297" t="str">
        <f>hourlyJava!M14</f>
        <v xml:space="preserve">No enciende panel de control
</v>
      </c>
      <c r="AU12" s="300" t="str">
        <f>hourlyJava!N14</f>
        <v/>
      </c>
      <c r="AV12" s="374" t="str">
        <f>hourlyJava!O14</f>
        <v/>
      </c>
      <c r="AW12" s="374"/>
      <c r="AX12" s="183">
        <f t="shared" si="5"/>
        <v>0</v>
      </c>
      <c r="AY12" s="184">
        <f>G12/SUM(D7:D12)*100</f>
        <v>0</v>
      </c>
      <c r="BA12" s="293">
        <f>$G12/SUM($D$7:$D12)*100</f>
        <v>0</v>
      </c>
      <c r="BB12" s="294">
        <f t="shared" si="1"/>
        <v>179.99999999999997</v>
      </c>
      <c r="BC12" s="283"/>
      <c r="BD12" s="244"/>
      <c r="BE12" s="239"/>
    </row>
    <row r="13" spans="1:57" ht="18" customHeight="1">
      <c r="B13" s="176" t="s">
        <v>24</v>
      </c>
      <c r="C13" s="246">
        <v>60</v>
      </c>
      <c r="D13" s="228">
        <f t="shared" si="0"/>
        <v>211.76470588235293</v>
      </c>
      <c r="E13" s="229">
        <f t="shared" si="2"/>
        <v>1482.3529411764705</v>
      </c>
      <c r="F13" s="227">
        <f>IF(SUM(AL13:AQ13)=0,$D13,SUM(D13-AL13-AM13)-(AN13*60/AT2)-(AO13*60/AT2)-(AP13*60/AT2)-(AQ13*60/AT2))</f>
        <v>211.76470588235293</v>
      </c>
      <c r="G13" s="305">
        <f t="shared" si="3"/>
        <v>211.76470588235293</v>
      </c>
      <c r="H13" s="309">
        <f>VALUE(hourlyJava!E15)</f>
        <v>0</v>
      </c>
      <c r="I13" s="309">
        <f t="shared" si="4"/>
        <v>0</v>
      </c>
      <c r="J13" s="44"/>
      <c r="K13" s="42"/>
      <c r="L13" s="43"/>
      <c r="M13" s="43"/>
      <c r="N13" s="42"/>
      <c r="O13" s="43"/>
      <c r="P13" s="42"/>
      <c r="Q13" s="43"/>
      <c r="R13" s="42"/>
      <c r="S13" s="43"/>
      <c r="T13" s="42"/>
      <c r="U13" s="43"/>
      <c r="V13" s="42"/>
      <c r="W13" s="43"/>
      <c r="X13" s="42"/>
      <c r="Y13" s="43"/>
      <c r="Z13" s="42"/>
      <c r="AA13" s="43"/>
      <c r="AB13" s="42"/>
      <c r="AC13" s="43"/>
      <c r="AD13" s="42"/>
      <c r="AE13" s="44"/>
      <c r="AF13" s="42"/>
      <c r="AG13" s="42"/>
      <c r="AH13" s="43"/>
      <c r="AI13" s="42"/>
      <c r="AJ13" s="41"/>
      <c r="AK13" s="296" t="str">
        <f>hourlyJava!F15</f>
        <v>-</v>
      </c>
      <c r="AL13" s="251" t="str">
        <f>hourlyJava!G15</f>
        <v>0</v>
      </c>
      <c r="AM13" s="252"/>
      <c r="AN13" s="251">
        <f>hourlyJava!H15</f>
        <v>0</v>
      </c>
      <c r="AO13" s="253">
        <f>hourlyJava!I15</f>
        <v>0</v>
      </c>
      <c r="AP13" s="253">
        <f>hourlyJava!J15</f>
        <v>0</v>
      </c>
      <c r="AQ13" s="253">
        <f>hourlyJava!K15</f>
        <v>0</v>
      </c>
      <c r="AR13" s="397" t="str">
        <f>hourlyJava!L15</f>
        <v xml:space="preserve">
</v>
      </c>
      <c r="AS13" s="398"/>
      <c r="AT13" s="297" t="str">
        <f>hourlyJava!M15</f>
        <v xml:space="preserve">
</v>
      </c>
      <c r="AU13" s="300" t="str">
        <f>hourlyJava!N15</f>
        <v/>
      </c>
      <c r="AV13" s="374" t="str">
        <f>hourlyJava!O15</f>
        <v/>
      </c>
      <c r="AW13" s="374"/>
      <c r="AX13" s="183">
        <f t="shared" si="5"/>
        <v>100</v>
      </c>
      <c r="AY13" s="184">
        <f>G13/SUM(D7:D13)*100</f>
        <v>14.285714285714285</v>
      </c>
      <c r="BA13" s="293">
        <f>$G13/SUM($D$7:$D13)*100</f>
        <v>14.285714285714285</v>
      </c>
      <c r="BB13" s="294">
        <f t="shared" si="1"/>
        <v>179.99999999999997</v>
      </c>
      <c r="BC13" s="284"/>
      <c r="BD13" s="239"/>
      <c r="BE13" s="239"/>
    </row>
    <row r="14" spans="1:57" ht="18" customHeight="1">
      <c r="B14" s="191" t="s">
        <v>25</v>
      </c>
      <c r="C14" s="247">
        <v>60</v>
      </c>
      <c r="D14" s="228">
        <f t="shared" si="0"/>
        <v>211.76470588235293</v>
      </c>
      <c r="E14" s="229">
        <f t="shared" si="2"/>
        <v>1694.1176470588234</v>
      </c>
      <c r="F14" s="227">
        <f>IF(SUM(AL14:AQ14)=0,$D14,SUM(D14-AL14-AM14)-(AN14*60/AT2)-(AO14*60/AT2)-(AP14*60/AT2)-(AQ14*60/AT2))</f>
        <v>211.76470588235293</v>
      </c>
      <c r="G14" s="305">
        <f t="shared" si="3"/>
        <v>423.52941176470586</v>
      </c>
      <c r="H14" s="309">
        <f>VALUE(hourlyJava!E16)</f>
        <v>221</v>
      </c>
      <c r="I14" s="309">
        <f t="shared" si="4"/>
        <v>221</v>
      </c>
      <c r="J14" s="196"/>
      <c r="K14" s="193"/>
      <c r="L14" s="194"/>
      <c r="M14" s="43"/>
      <c r="N14" s="42"/>
      <c r="O14" s="43"/>
      <c r="P14" s="42"/>
      <c r="Q14" s="43"/>
      <c r="R14" s="42"/>
      <c r="S14" s="43"/>
      <c r="T14" s="42"/>
      <c r="U14" s="43"/>
      <c r="V14" s="42"/>
      <c r="W14" s="43"/>
      <c r="X14" s="42"/>
      <c r="Y14" s="43"/>
      <c r="Z14" s="42"/>
      <c r="AA14" s="43"/>
      <c r="AB14" s="42"/>
      <c r="AC14" s="43"/>
      <c r="AD14" s="42"/>
      <c r="AE14" s="44"/>
      <c r="AF14" s="42"/>
      <c r="AG14" s="193"/>
      <c r="AH14" s="194"/>
      <c r="AI14" s="193"/>
      <c r="AJ14" s="190"/>
      <c r="AK14" s="296" t="str">
        <f>hourlyJava!F16</f>
        <v>0001180603/15</v>
      </c>
      <c r="AL14" s="251" t="str">
        <f>hourlyJava!G16</f>
        <v>0</v>
      </c>
      <c r="AM14" s="282"/>
      <c r="AN14" s="251">
        <f>hourlyJava!H16</f>
        <v>0</v>
      </c>
      <c r="AO14" s="253">
        <f>hourlyJava!I16</f>
        <v>0</v>
      </c>
      <c r="AP14" s="253">
        <f>hourlyJava!J16</f>
        <v>0</v>
      </c>
      <c r="AQ14" s="253">
        <f>hourlyJava!K16</f>
        <v>0</v>
      </c>
      <c r="AR14" s="397" t="str">
        <f>hourlyJava!L16</f>
        <v xml:space="preserve">
</v>
      </c>
      <c r="AS14" s="398"/>
      <c r="AT14" s="297" t="str">
        <f>hourlyJava!M16</f>
        <v xml:space="preserve">
</v>
      </c>
      <c r="AU14" s="300" t="str">
        <f>hourlyJava!N16</f>
        <v/>
      </c>
      <c r="AV14" s="374" t="str">
        <f>hourlyJava!O16</f>
        <v/>
      </c>
      <c r="AW14" s="374"/>
      <c r="AX14" s="183">
        <f t="shared" si="5"/>
        <v>100</v>
      </c>
      <c r="AY14" s="184">
        <f>G14/SUM(D7:D14)*100</f>
        <v>25</v>
      </c>
      <c r="BA14" s="293">
        <f>$G14/SUM($D$7:$D14)*100</f>
        <v>25</v>
      </c>
      <c r="BB14" s="294">
        <f t="shared" si="1"/>
        <v>179.99999999999997</v>
      </c>
      <c r="BC14" s="284"/>
      <c r="BD14" s="239"/>
      <c r="BE14" s="239"/>
    </row>
    <row r="15" spans="1:57" ht="18" customHeight="1">
      <c r="B15" s="191" t="s">
        <v>28</v>
      </c>
      <c r="C15" s="247">
        <v>60</v>
      </c>
      <c r="D15" s="228">
        <f t="shared" si="0"/>
        <v>211.76470588235293</v>
      </c>
      <c r="E15" s="229">
        <f t="shared" si="2"/>
        <v>1905.8823529411764</v>
      </c>
      <c r="F15" s="227">
        <f>IF(SUM(AL15:AQ15)=0,$D15,SUM(D15-AL15-AM15)-(AN15*60/AT2)-(AO15*60/AT2)-(AP15*60/AT2)-(AQ15*60/AT2))</f>
        <v>211.76470588235293</v>
      </c>
      <c r="G15" s="305">
        <f t="shared" si="3"/>
        <v>635.29411764705878</v>
      </c>
      <c r="H15" s="309">
        <f>VALUE(hourlyJava!E17)</f>
        <v>200</v>
      </c>
      <c r="I15" s="309">
        <f t="shared" si="4"/>
        <v>421</v>
      </c>
      <c r="J15" s="196"/>
      <c r="K15" s="193"/>
      <c r="L15" s="194"/>
      <c r="M15" s="43"/>
      <c r="N15" s="42"/>
      <c r="O15" s="43"/>
      <c r="P15" s="42"/>
      <c r="Q15" s="43"/>
      <c r="R15" s="42"/>
      <c r="S15" s="43"/>
      <c r="T15" s="42"/>
      <c r="U15" s="43"/>
      <c r="V15" s="42"/>
      <c r="W15" s="43"/>
      <c r="X15" s="42"/>
      <c r="Y15" s="43"/>
      <c r="Z15" s="42"/>
      <c r="AA15" s="43"/>
      <c r="AB15" s="42"/>
      <c r="AC15" s="43"/>
      <c r="AD15" s="42"/>
      <c r="AE15" s="44"/>
      <c r="AF15" s="42"/>
      <c r="AG15" s="193"/>
      <c r="AH15" s="194"/>
      <c r="AI15" s="193"/>
      <c r="AJ15" s="190"/>
      <c r="AK15" s="296" t="str">
        <f>hourlyJava!F17</f>
        <v>0001180603/15</v>
      </c>
      <c r="AL15" s="251" t="str">
        <f>hourlyJava!G17</f>
        <v>0</v>
      </c>
      <c r="AM15" s="282"/>
      <c r="AN15" s="251">
        <f>hourlyJava!H17</f>
        <v>0</v>
      </c>
      <c r="AO15" s="253">
        <f>hourlyJava!I17</f>
        <v>0</v>
      </c>
      <c r="AP15" s="253">
        <f>hourlyJava!J17</f>
        <v>0</v>
      </c>
      <c r="AQ15" s="253">
        <f>hourlyJava!K17</f>
        <v>0</v>
      </c>
      <c r="AR15" s="397" t="str">
        <f>hourlyJava!L17</f>
        <v xml:space="preserve">
</v>
      </c>
      <c r="AS15" s="398"/>
      <c r="AT15" s="297" t="str">
        <f>hourlyJava!M17</f>
        <v xml:space="preserve">
</v>
      </c>
      <c r="AU15" s="300" t="str">
        <f>hourlyJava!N17</f>
        <v/>
      </c>
      <c r="AV15" s="374" t="str">
        <f>hourlyJava!O17</f>
        <v/>
      </c>
      <c r="AW15" s="374"/>
      <c r="AX15" s="183">
        <f t="shared" si="5"/>
        <v>100</v>
      </c>
      <c r="AY15" s="184">
        <f>G15/SUM(D7:D15)*100</f>
        <v>33.333333333333329</v>
      </c>
      <c r="BA15" s="293">
        <f>$G15/SUM($D$7:$D15)*100</f>
        <v>33.333333333333329</v>
      </c>
      <c r="BB15" s="294">
        <f t="shared" si="1"/>
        <v>179.99999999999997</v>
      </c>
      <c r="BC15" s="284"/>
      <c r="BD15" s="239"/>
      <c r="BE15" s="239"/>
    </row>
    <row r="16" spans="1:57" ht="18" customHeight="1">
      <c r="B16" s="191" t="s">
        <v>29</v>
      </c>
      <c r="C16" s="247">
        <v>60</v>
      </c>
      <c r="D16" s="228">
        <f t="shared" si="0"/>
        <v>211.76470588235293</v>
      </c>
      <c r="E16" s="229">
        <f t="shared" si="2"/>
        <v>2117.6470588235293</v>
      </c>
      <c r="F16" s="227">
        <f>IF(SUM(AL16:AQ16)=0,$D16,SUM(D16-AL16-AM16)-(AN16*60/AT2)-(AO16*60/AT2)-(AP16*60/AT2)-(AQ16*60/AT2))</f>
        <v>204.70588235294116</v>
      </c>
      <c r="G16" s="305">
        <f t="shared" si="3"/>
        <v>840</v>
      </c>
      <c r="H16" s="309">
        <f>VALUE(hourlyJava!E18)</f>
        <v>200</v>
      </c>
      <c r="I16" s="309">
        <f t="shared" si="4"/>
        <v>621</v>
      </c>
      <c r="J16" s="196"/>
      <c r="K16" s="193"/>
      <c r="L16" s="194"/>
      <c r="M16" s="43"/>
      <c r="N16" s="42"/>
      <c r="O16" s="43"/>
      <c r="P16" s="42"/>
      <c r="Q16" s="43"/>
      <c r="R16" s="42"/>
      <c r="S16" s="43"/>
      <c r="T16" s="42"/>
      <c r="U16" s="43"/>
      <c r="V16" s="42"/>
      <c r="W16" s="43"/>
      <c r="X16" s="42"/>
      <c r="Y16" s="43"/>
      <c r="Z16" s="42"/>
      <c r="AA16" s="43"/>
      <c r="AB16" s="42"/>
      <c r="AC16" s="43"/>
      <c r="AD16" s="42"/>
      <c r="AE16" s="44"/>
      <c r="AF16" s="42"/>
      <c r="AG16" s="193"/>
      <c r="AH16" s="194"/>
      <c r="AI16" s="193"/>
      <c r="AJ16" s="190"/>
      <c r="AK16" s="296" t="str">
        <f>hourlyJava!F18</f>
        <v>0001180603/15</v>
      </c>
      <c r="AL16" s="251" t="str">
        <f>hourlyJava!G18</f>
        <v>0</v>
      </c>
      <c r="AM16" s="282"/>
      <c r="AN16" s="251">
        <f>hourlyJava!H18</f>
        <v>0</v>
      </c>
      <c r="AO16" s="253">
        <f>hourlyJava!I18</f>
        <v>2</v>
      </c>
      <c r="AP16" s="253">
        <f>hourlyJava!J18</f>
        <v>0</v>
      </c>
      <c r="AQ16" s="253">
        <f>hourlyJava!K18</f>
        <v>0</v>
      </c>
      <c r="AR16" s="397" t="str">
        <f>hourlyJava!L18</f>
        <v xml:space="preserve">1190
</v>
      </c>
      <c r="AS16" s="398"/>
      <c r="AT16" s="297" t="str">
        <f>hourlyJava!M18</f>
        <v xml:space="preserve">Corriente alta
</v>
      </c>
      <c r="AU16" s="300" t="str">
        <f>hourlyJava!N18</f>
        <v/>
      </c>
      <c r="AV16" s="374" t="str">
        <f>hourlyJava!O18</f>
        <v/>
      </c>
      <c r="AW16" s="374"/>
      <c r="AX16" s="183">
        <f t="shared" si="5"/>
        <v>96.666666666666671</v>
      </c>
      <c r="AY16" s="184">
        <f>G16/SUM(D7:D16)*100</f>
        <v>39.666666666666664</v>
      </c>
      <c r="BA16" s="293">
        <f>$G16/SUM($D$7:$D16)*100</f>
        <v>39.666666666666664</v>
      </c>
      <c r="BB16" s="294">
        <f t="shared" si="1"/>
        <v>179.99999999999997</v>
      </c>
      <c r="BC16" s="284"/>
      <c r="BD16" s="239"/>
      <c r="BE16" s="239"/>
    </row>
    <row r="17" spans="2:57" ht="18" customHeight="1">
      <c r="B17" s="191" t="s">
        <v>30</v>
      </c>
      <c r="C17" s="247">
        <v>60</v>
      </c>
      <c r="D17" s="228">
        <f t="shared" si="0"/>
        <v>211.76470588235293</v>
      </c>
      <c r="E17" s="229">
        <f t="shared" si="2"/>
        <v>2329.411764705882</v>
      </c>
      <c r="F17" s="227">
        <f>IF(SUM(AL17:AQ17)=0,$D17,SUM(D17-AL17-AM17)-(AN17*60/AT2)-(AO17*60/AT2)-(AP17*60/AT2)-(AQ17*60/AT2))</f>
        <v>211.76470588235293</v>
      </c>
      <c r="G17" s="305">
        <f t="shared" si="3"/>
        <v>1051.7647058823529</v>
      </c>
      <c r="H17" s="309">
        <f>VALUE(hourlyJava!E19)</f>
        <v>150</v>
      </c>
      <c r="I17" s="309">
        <f t="shared" si="4"/>
        <v>771</v>
      </c>
      <c r="J17" s="196"/>
      <c r="K17" s="193"/>
      <c r="L17" s="194"/>
      <c r="M17" s="43"/>
      <c r="N17" s="42"/>
      <c r="O17" s="43"/>
      <c r="P17" s="42"/>
      <c r="Q17" s="43"/>
      <c r="R17" s="42"/>
      <c r="S17" s="43"/>
      <c r="T17" s="42"/>
      <c r="U17" s="43"/>
      <c r="V17" s="42"/>
      <c r="W17" s="43"/>
      <c r="X17" s="42"/>
      <c r="Y17" s="43"/>
      <c r="Z17" s="42"/>
      <c r="AA17" s="43"/>
      <c r="AB17" s="42"/>
      <c r="AC17" s="43"/>
      <c r="AD17" s="42"/>
      <c r="AE17" s="44"/>
      <c r="AF17" s="42"/>
      <c r="AG17" s="193"/>
      <c r="AH17" s="194"/>
      <c r="AI17" s="193"/>
      <c r="AJ17" s="190"/>
      <c r="AK17" s="296" t="str">
        <f>hourlyJava!F19</f>
        <v>0001180603/15</v>
      </c>
      <c r="AL17" s="251" t="str">
        <f>hourlyJava!G19</f>
        <v>0</v>
      </c>
      <c r="AM17" s="282"/>
      <c r="AN17" s="251">
        <f>hourlyJava!H19</f>
        <v>0</v>
      </c>
      <c r="AO17" s="253">
        <f>hourlyJava!I19</f>
        <v>0</v>
      </c>
      <c r="AP17" s="253">
        <f>hourlyJava!J19</f>
        <v>0</v>
      </c>
      <c r="AQ17" s="253">
        <f>hourlyJava!K19</f>
        <v>0</v>
      </c>
      <c r="AR17" s="397" t="str">
        <f>hourlyJava!L19</f>
        <v xml:space="preserve">
</v>
      </c>
      <c r="AS17" s="398"/>
      <c r="AT17" s="297" t="str">
        <f>hourlyJava!M19</f>
        <v xml:space="preserve">
</v>
      </c>
      <c r="AU17" s="300" t="str">
        <f>hourlyJava!N19</f>
        <v/>
      </c>
      <c r="AV17" s="374" t="str">
        <f>hourlyJava!O19</f>
        <v/>
      </c>
      <c r="AW17" s="374"/>
      <c r="AX17" s="183">
        <f t="shared" si="5"/>
        <v>100</v>
      </c>
      <c r="AY17" s="184">
        <f>G17/SUM(D7:D17)*100</f>
        <v>45.151515151515156</v>
      </c>
      <c r="BA17" s="293">
        <f>$G17/SUM($D$7:$D17)*100</f>
        <v>45.151515151515156</v>
      </c>
      <c r="BB17" s="294">
        <f t="shared" si="1"/>
        <v>179.99999999999997</v>
      </c>
      <c r="BC17" s="284"/>
      <c r="BD17" s="239"/>
      <c r="BE17" s="239"/>
    </row>
    <row r="18" spans="2:57" ht="18" customHeight="1" thickBot="1">
      <c r="B18" s="191" t="s">
        <v>31</v>
      </c>
      <c r="C18" s="247">
        <v>60</v>
      </c>
      <c r="D18" s="228">
        <f t="shared" si="0"/>
        <v>211.76470588235293</v>
      </c>
      <c r="E18" s="229">
        <f t="shared" si="2"/>
        <v>2541.1764705882351</v>
      </c>
      <c r="F18" s="227">
        <f>IF(SUM(AL18:AQ18)=0,$D18,SUM(D18-AL18-AM18)-(AN18*60/AT2)-(AO18*60/AT2)-(AP18*60/AT2)-(AQ18*60/AT2))</f>
        <v>0</v>
      </c>
      <c r="G18" s="305">
        <f>IF(F18=0,0,G17+F18)</f>
        <v>0</v>
      </c>
      <c r="H18" s="309">
        <f>VALUE(hourlyJava!E20)</f>
        <v>0</v>
      </c>
      <c r="I18" s="309">
        <f t="shared" si="4"/>
        <v>0</v>
      </c>
      <c r="J18" s="196"/>
      <c r="K18" s="193"/>
      <c r="L18" s="194"/>
      <c r="M18" s="193"/>
      <c r="N18" s="194"/>
      <c r="O18" s="193"/>
      <c r="P18" s="194"/>
      <c r="Q18" s="193"/>
      <c r="R18" s="194"/>
      <c r="S18" s="193"/>
      <c r="T18" s="194"/>
      <c r="U18" s="154"/>
      <c r="V18" s="195"/>
      <c r="W18" s="154"/>
      <c r="X18" s="195"/>
      <c r="Y18" s="154"/>
      <c r="Z18" s="195"/>
      <c r="AA18" s="154"/>
      <c r="AB18" s="195"/>
      <c r="AC18" s="193"/>
      <c r="AD18" s="196"/>
      <c r="AE18" s="193"/>
      <c r="AF18" s="194"/>
      <c r="AG18" s="193"/>
      <c r="AH18" s="194"/>
      <c r="AI18" s="193"/>
      <c r="AJ18" s="190"/>
      <c r="AK18" s="296" t="str">
        <f>hourlyJava!F20</f>
        <v>-</v>
      </c>
      <c r="AL18" s="251" t="str">
        <f>hourlyJava!G20</f>
        <v>0</v>
      </c>
      <c r="AM18" s="252"/>
      <c r="AN18" s="251">
        <f>hourlyJava!H20</f>
        <v>0</v>
      </c>
      <c r="AO18" s="253">
        <f>hourlyJava!I20</f>
        <v>60</v>
      </c>
      <c r="AP18" s="253">
        <f>hourlyJava!J20</f>
        <v>0</v>
      </c>
      <c r="AQ18" s="253">
        <f>hourlyJava!K20</f>
        <v>0</v>
      </c>
      <c r="AR18" s="397" t="str">
        <f>hourlyJava!L20</f>
        <v xml:space="preserve">1040
</v>
      </c>
      <c r="AS18" s="398"/>
      <c r="AT18" s="297" t="str">
        <f>hourlyJava!M20</f>
        <v xml:space="preserve">Falla STN 1040 alimentador con fibras bloqueadas
</v>
      </c>
      <c r="AU18" s="300" t="str">
        <f>hourlyJava!N20</f>
        <v/>
      </c>
      <c r="AV18" s="374" t="str">
        <f>hourlyJava!O20</f>
        <v/>
      </c>
      <c r="AW18" s="374"/>
      <c r="AX18" s="183">
        <f t="shared" si="5"/>
        <v>0</v>
      </c>
      <c r="AY18" s="184">
        <f>G18/SUM(D7:D18)*100</f>
        <v>0</v>
      </c>
      <c r="BA18" s="293">
        <f>$G18/SUM($D$7:$D18)*100</f>
        <v>0</v>
      </c>
      <c r="BB18" s="294">
        <f t="shared" si="1"/>
        <v>179.99999999999997</v>
      </c>
      <c r="BC18" s="283"/>
    </row>
    <row r="19" spans="2:57" ht="18" customHeight="1" thickBot="1">
      <c r="B19" s="366" t="s">
        <v>27</v>
      </c>
      <c r="C19" s="367"/>
      <c r="D19" s="237" t="s">
        <v>26</v>
      </c>
      <c r="E19" s="192">
        <f>SUM(D7:D18)</f>
        <v>2541.1764705882351</v>
      </c>
      <c r="F19" s="368">
        <f>SUM(F7:F18)</f>
        <v>1358.8235294117646</v>
      </c>
      <c r="G19" s="369"/>
      <c r="H19" s="399">
        <f>SUM(H7:H18)</f>
        <v>1114</v>
      </c>
      <c r="I19" s="400"/>
      <c r="J19" s="202"/>
      <c r="K19" s="203"/>
      <c r="L19" s="204"/>
      <c r="M19" s="203"/>
      <c r="N19" s="204"/>
      <c r="O19" s="203"/>
      <c r="P19" s="204"/>
      <c r="Q19" s="203"/>
      <c r="R19" s="204"/>
      <c r="S19" s="203"/>
      <c r="T19" s="204"/>
      <c r="U19" s="203"/>
      <c r="V19" s="204"/>
      <c r="W19" s="203"/>
      <c r="X19" s="204"/>
      <c r="Y19" s="203"/>
      <c r="Z19" s="204"/>
      <c r="AA19" s="203"/>
      <c r="AB19" s="204"/>
      <c r="AC19" s="203"/>
      <c r="AD19" s="205"/>
      <c r="AE19" s="203"/>
      <c r="AF19" s="204"/>
      <c r="AG19" s="203"/>
      <c r="AH19" s="204"/>
      <c r="AI19" s="203"/>
      <c r="AJ19" s="206"/>
      <c r="AK19" s="207"/>
      <c r="AL19" s="208">
        <f t="shared" ref="AL19:AQ19" si="6">SUM(AL7:AL18)</f>
        <v>0</v>
      </c>
      <c r="AM19" s="185">
        <f t="shared" si="6"/>
        <v>0</v>
      </c>
      <c r="AN19" s="208">
        <f t="shared" si="6"/>
        <v>30</v>
      </c>
      <c r="AO19" s="209">
        <f t="shared" si="6"/>
        <v>305</v>
      </c>
      <c r="AP19" s="210">
        <f t="shared" si="6"/>
        <v>0</v>
      </c>
      <c r="AQ19" s="210">
        <f t="shared" si="6"/>
        <v>0</v>
      </c>
      <c r="AR19" s="211"/>
      <c r="AS19" s="212"/>
      <c r="AT19" s="213"/>
      <c r="AU19" s="214"/>
      <c r="AV19" s="385"/>
      <c r="AW19" s="385"/>
      <c r="AX19" s="208" t="s">
        <v>27</v>
      </c>
      <c r="AY19" s="264">
        <f>IF(AY18&lt;&gt;0,AY18,IF(AY17&lt;&gt;0,AY17,IF(AY16&lt;&gt;0,AY16,IF(AY15&lt;&gt;0,AY15,IF(AY14&lt;&gt;0,AY14,IF(AY13&lt;&gt;0,AY13,IF(AY12&lt;&gt;0,AY12,IF(AY11&lt;&gt;0,AY11,IF(AY10&lt;&gt;0,AY10,IF(AY9&lt;&gt;0,AY9,IF(AY8&lt;&gt;0,AY8,IF(AY7=0,AX7,IF(AY7&lt;&gt;0,AY7)))))))))))))/100</f>
        <v>0.45151515151515154</v>
      </c>
      <c r="BA19" s="293"/>
      <c r="BC19" s="283"/>
    </row>
    <row r="20" spans="2:57" ht="18" customHeight="1" thickBot="1">
      <c r="B20" s="285" t="s">
        <v>32</v>
      </c>
      <c r="C20" s="248">
        <v>60</v>
      </c>
      <c r="D20" s="230">
        <f>SUM($C20*60)/$AT$2</f>
        <v>211.76470588235293</v>
      </c>
      <c r="E20" s="231">
        <f>D20</f>
        <v>211.76470588235293</v>
      </c>
      <c r="F20" s="227">
        <f>IF(SUM(AL20:AQ20)=0,$D20,SUM(D20-AL20-AM20)-(AN20*60/AT2)-(AO20*60/AT2)-(AP20*60/AT2)-(AQ20*60/AT2))</f>
        <v>45.882352941176464</v>
      </c>
      <c r="G20" s="304">
        <f>F20</f>
        <v>45.882352941176464</v>
      </c>
      <c r="H20" s="310">
        <f>VALUE(hourlyJava!E21)</f>
        <v>50</v>
      </c>
      <c r="I20" s="310">
        <f>H20</f>
        <v>50</v>
      </c>
      <c r="J20" s="200"/>
      <c r="K20" s="198"/>
      <c r="L20" s="199"/>
      <c r="M20" s="198"/>
      <c r="N20" s="199"/>
      <c r="O20" s="198"/>
      <c r="P20" s="199"/>
      <c r="Q20" s="198"/>
      <c r="R20" s="199"/>
      <c r="S20" s="198"/>
      <c r="T20" s="199"/>
      <c r="U20" s="198"/>
      <c r="V20" s="199"/>
      <c r="W20" s="198"/>
      <c r="X20" s="199"/>
      <c r="Y20" s="198"/>
      <c r="Z20" s="199"/>
      <c r="AA20" s="198"/>
      <c r="AB20" s="199"/>
      <c r="AC20" s="198"/>
      <c r="AD20" s="200"/>
      <c r="AE20" s="198"/>
      <c r="AF20" s="199"/>
      <c r="AG20" s="198"/>
      <c r="AH20" s="199"/>
      <c r="AI20" s="198"/>
      <c r="AJ20" s="201"/>
      <c r="AK20" s="298" t="str">
        <f>hourlyJava!F21</f>
        <v>0001180603/15</v>
      </c>
      <c r="AL20" s="251" t="str">
        <f>hourlyJava!G21</f>
        <v>0</v>
      </c>
      <c r="AM20" s="252"/>
      <c r="AN20" s="251">
        <f>hourlyJava!H21</f>
        <v>0</v>
      </c>
      <c r="AO20" s="251">
        <f>hourlyJava!I21</f>
        <v>47</v>
      </c>
      <c r="AP20" s="251">
        <f>hourlyJava!J21</f>
        <v>0</v>
      </c>
      <c r="AQ20" s="251">
        <f>hourlyJava!K21</f>
        <v>0</v>
      </c>
      <c r="AR20" s="395" t="str">
        <f>hourlyJava!L21</f>
        <v xml:space="preserve">1040
</v>
      </c>
      <c r="AS20" s="396"/>
      <c r="AT20" s="299" t="str">
        <f>hourlyJava!M21</f>
        <v xml:space="preserve">Falla STN 1040 alimentador con fibras bloqueadas
</v>
      </c>
      <c r="AU20" s="301" t="str">
        <f>hourlyJava!N21</f>
        <v/>
      </c>
      <c r="AV20" s="384" t="str">
        <f>hourlyJava!O21</f>
        <v/>
      </c>
      <c r="AW20" s="384"/>
      <c r="AX20" s="225">
        <f>F20/D20*100</f>
        <v>21.666666666666664</v>
      </c>
      <c r="AY20" s="226">
        <f>AX20</f>
        <v>21.666666666666664</v>
      </c>
      <c r="BA20" s="293">
        <f>IF(F20&gt;0,SUM($F$19+F20)/($E$19+D20))*100</f>
        <v>51.025641025641022</v>
      </c>
      <c r="BB20" s="294">
        <f>D20*$AX$3</f>
        <v>179.99999999999997</v>
      </c>
      <c r="BC20" s="283"/>
    </row>
    <row r="21" spans="2:57" ht="18" customHeight="1" thickBot="1">
      <c r="B21" s="286" t="s">
        <v>33</v>
      </c>
      <c r="C21" s="249">
        <v>60</v>
      </c>
      <c r="D21" s="230">
        <f t="shared" ref="D21:D31" si="7">SUM($C21*60)/$AT$2</f>
        <v>211.76470588235293</v>
      </c>
      <c r="E21" s="229">
        <f t="shared" ref="E21:E31" si="8">E20+D21</f>
        <v>423.52941176470586</v>
      </c>
      <c r="F21" s="227">
        <f>IF(SUM(AL21:AQ21)=0,$D21,SUM(D21-AL21-AM21)-(AN21*60/AT2)-(AO21*60/AT2)-(AP21*60/AT2)-(AQ21*60/AT2))</f>
        <v>211.76470588235293</v>
      </c>
      <c r="G21" s="305">
        <f>IF(F21=0,0,G20+F21)</f>
        <v>257.64705882352939</v>
      </c>
      <c r="H21" s="310">
        <f>VALUE(hourlyJava!E22)</f>
        <v>60</v>
      </c>
      <c r="I21" s="311">
        <f>IF(H21=0,0,I20+H21)</f>
        <v>110</v>
      </c>
      <c r="J21" s="147"/>
      <c r="K21" s="61"/>
      <c r="L21" s="62"/>
      <c r="M21" s="61"/>
      <c r="N21" s="62"/>
      <c r="O21" s="61"/>
      <c r="P21" s="62"/>
      <c r="Q21" s="61"/>
      <c r="R21" s="62"/>
      <c r="S21" s="61"/>
      <c r="T21" s="62"/>
      <c r="U21" s="61"/>
      <c r="V21" s="62"/>
      <c r="W21" s="61"/>
      <c r="X21" s="62"/>
      <c r="Y21" s="61"/>
      <c r="Z21" s="62"/>
      <c r="AA21" s="61"/>
      <c r="AB21" s="62"/>
      <c r="AC21" s="61"/>
      <c r="AD21" s="147"/>
      <c r="AE21" s="61"/>
      <c r="AF21" s="62"/>
      <c r="AG21" s="61"/>
      <c r="AH21" s="62"/>
      <c r="AI21" s="61"/>
      <c r="AJ21" s="59"/>
      <c r="AK21" s="298" t="str">
        <f>hourlyJava!F22</f>
        <v>0001180603/15</v>
      </c>
      <c r="AL21" s="251" t="str">
        <f>hourlyJava!G22</f>
        <v>0</v>
      </c>
      <c r="AM21" s="252"/>
      <c r="AN21" s="251">
        <f>hourlyJava!H22</f>
        <v>0</v>
      </c>
      <c r="AO21" s="251">
        <f>hourlyJava!I22</f>
        <v>0</v>
      </c>
      <c r="AP21" s="251">
        <f>hourlyJava!J22</f>
        <v>0</v>
      </c>
      <c r="AQ21" s="251">
        <f>hourlyJava!K22</f>
        <v>0</v>
      </c>
      <c r="AR21" s="395" t="str">
        <f>hourlyJava!L22</f>
        <v xml:space="preserve">
</v>
      </c>
      <c r="AS21" s="396"/>
      <c r="AT21" s="299" t="str">
        <f>hourlyJava!M22</f>
        <v xml:space="preserve">
</v>
      </c>
      <c r="AU21" s="301" t="str">
        <f>hourlyJava!N22</f>
        <v/>
      </c>
      <c r="AV21" s="384" t="str">
        <f>hourlyJava!O22</f>
        <v/>
      </c>
      <c r="AW21" s="384"/>
      <c r="AX21" s="183">
        <f>F21/D21*100</f>
        <v>100</v>
      </c>
      <c r="AY21" s="184">
        <f>G21/SUM(D20:D21)*100</f>
        <v>60.833333333333329</v>
      </c>
      <c r="BA21" s="293">
        <f>IF(F21&gt;0,SUM($F$19+G21)/($E$19+E21))*100</f>
        <v>54.523809523809533</v>
      </c>
      <c r="BB21" s="294">
        <f t="shared" ref="BB21:BB31" si="9">D21*$AX$3</f>
        <v>179.99999999999997</v>
      </c>
      <c r="BC21" s="283"/>
    </row>
    <row r="22" spans="2:57" ht="18" customHeight="1" thickBot="1">
      <c r="B22" s="287" t="s">
        <v>34</v>
      </c>
      <c r="C22" s="250">
        <v>60</v>
      </c>
      <c r="D22" s="230">
        <f t="shared" si="7"/>
        <v>211.76470588235293</v>
      </c>
      <c r="E22" s="229">
        <f t="shared" si="8"/>
        <v>635.29411764705878</v>
      </c>
      <c r="F22" s="227">
        <f>IF(SUM(AL22:AQ22)=0,$D22,SUM(D22-AL22-AM22)-(AN22*60/AT2)-(AO22*60/AT2)-(AP22*60/AT2)-(AQ22*60/AT2))</f>
        <v>174.47058823529409</v>
      </c>
      <c r="G22" s="305">
        <f t="shared" ref="G22:G31" si="10">IF(F22=0,0,G21+F22)</f>
        <v>432.11764705882348</v>
      </c>
      <c r="H22" s="310">
        <f>VALUE(hourlyJava!E23)</f>
        <v>200</v>
      </c>
      <c r="I22" s="311">
        <f t="shared" ref="I22:I31" si="11">IF(H22=0,0,I21+H22)</f>
        <v>310</v>
      </c>
      <c r="J22" s="147"/>
      <c r="K22" s="61"/>
      <c r="L22" s="62"/>
      <c r="M22" s="61"/>
      <c r="N22" s="62"/>
      <c r="O22" s="61"/>
      <c r="P22" s="62"/>
      <c r="Q22" s="61"/>
      <c r="R22" s="62"/>
      <c r="S22" s="61"/>
      <c r="T22" s="62"/>
      <c r="U22" s="61"/>
      <c r="V22" s="62"/>
      <c r="W22" s="61"/>
      <c r="X22" s="43"/>
      <c r="Y22" s="42"/>
      <c r="Z22" s="43"/>
      <c r="AA22" s="42"/>
      <c r="AB22" s="43"/>
      <c r="AC22" s="42"/>
      <c r="AD22" s="43"/>
      <c r="AE22" s="61"/>
      <c r="AF22" s="62"/>
      <c r="AG22" s="61"/>
      <c r="AH22" s="62"/>
      <c r="AI22" s="61"/>
      <c r="AJ22" s="59"/>
      <c r="AK22" s="298" t="str">
        <f>hourlyJava!F23</f>
        <v>0001180603/15</v>
      </c>
      <c r="AL22" s="251" t="str">
        <f>hourlyJava!G23</f>
        <v>2</v>
      </c>
      <c r="AM22" s="252"/>
      <c r="AN22" s="251">
        <f>hourlyJava!H23</f>
        <v>0</v>
      </c>
      <c r="AO22" s="251">
        <f>hourlyJava!I23</f>
        <v>10</v>
      </c>
      <c r="AP22" s="251">
        <f>hourlyJava!J23</f>
        <v>0</v>
      </c>
      <c r="AQ22" s="251">
        <f>hourlyJava!K23</f>
        <v>0</v>
      </c>
      <c r="AR22" s="395" t="str">
        <f>hourlyJava!L23</f>
        <v xml:space="preserve">1030
</v>
      </c>
      <c r="AS22" s="396"/>
      <c r="AT22" s="299" t="str">
        <f>hourlyJava!M23</f>
        <v xml:space="preserve">Falla pernos sucios STN 1030
</v>
      </c>
      <c r="AU22" s="301" t="str">
        <f>hourlyJava!N23</f>
        <v/>
      </c>
      <c r="AV22" s="384" t="str">
        <f>hourlyJava!O23</f>
        <v/>
      </c>
      <c r="AW22" s="384"/>
      <c r="AX22" s="183">
        <f t="shared" ref="AX22:AX31" si="12">F22/D22*100</f>
        <v>82.388888888888872</v>
      </c>
      <c r="AY22" s="184">
        <f>G22/SUM(D20:D22)*100</f>
        <v>68.018518518518505</v>
      </c>
      <c r="BA22" s="293">
        <f t="shared" ref="BA22:BA31" si="13">IF(F22&gt;0,SUM($F$19+G22)/($E$19+E22))*100</f>
        <v>56.381481481481487</v>
      </c>
      <c r="BB22" s="294">
        <f t="shared" si="9"/>
        <v>179.99999999999997</v>
      </c>
      <c r="BC22" s="283"/>
    </row>
    <row r="23" spans="2:57" ht="18" customHeight="1" thickBot="1">
      <c r="B23" s="175" t="s">
        <v>35</v>
      </c>
      <c r="C23" s="246">
        <v>60</v>
      </c>
      <c r="D23" s="230">
        <f t="shared" si="7"/>
        <v>211.76470588235293</v>
      </c>
      <c r="E23" s="229">
        <f t="shared" si="8"/>
        <v>847.05882352941171</v>
      </c>
      <c r="F23" s="227">
        <f>IF(SUM(AL23:AQ23)=0,$D23,SUM(D23-AL23-AM23)-(AN23*60/AT2)-(AO23*60/AT2)-(AP23*60/AT2)-(AQ23*60/AT2))</f>
        <v>123.52941176470587</v>
      </c>
      <c r="G23" s="305">
        <f t="shared" si="10"/>
        <v>555.64705882352939</v>
      </c>
      <c r="H23" s="310">
        <f>VALUE(hourlyJava!E24)</f>
        <v>140</v>
      </c>
      <c r="I23" s="311">
        <f t="shared" si="11"/>
        <v>450</v>
      </c>
      <c r="J23" s="302"/>
      <c r="K23" s="37"/>
      <c r="L23" s="38"/>
      <c r="M23" s="37"/>
      <c r="N23" s="38"/>
      <c r="O23" s="37"/>
      <c r="P23" s="38"/>
      <c r="Q23" s="37"/>
      <c r="R23" s="38"/>
      <c r="S23" s="37"/>
      <c r="T23" s="38"/>
      <c r="U23" s="37"/>
      <c r="V23" s="38"/>
      <c r="W23" s="37"/>
      <c r="X23" s="38"/>
      <c r="Y23" s="37"/>
      <c r="Z23" s="38"/>
      <c r="AA23" s="37"/>
      <c r="AB23" s="38"/>
      <c r="AC23" s="37"/>
      <c r="AD23" s="240"/>
      <c r="AE23" s="37"/>
      <c r="AF23" s="38"/>
      <c r="AG23" s="37"/>
      <c r="AH23" s="38"/>
      <c r="AI23" s="37"/>
      <c r="AJ23" s="22"/>
      <c r="AK23" s="298" t="str">
        <f>hourlyJava!F24</f>
        <v>0001180603/15</v>
      </c>
      <c r="AL23" s="251" t="str">
        <f>hourlyJava!G24</f>
        <v>0</v>
      </c>
      <c r="AM23" s="252"/>
      <c r="AN23" s="251">
        <f>hourlyJava!H24</f>
        <v>0</v>
      </c>
      <c r="AO23" s="251">
        <f>hourlyJava!I24</f>
        <v>25</v>
      </c>
      <c r="AP23" s="251">
        <f>hourlyJava!J24</f>
        <v>0</v>
      </c>
      <c r="AQ23" s="251">
        <f>hourlyJava!K24</f>
        <v>0</v>
      </c>
      <c r="AR23" s="395" t="str">
        <f>hourlyJava!L24</f>
        <v xml:space="preserve">1030
</v>
      </c>
      <c r="AS23" s="396"/>
      <c r="AT23" s="299" t="str">
        <f>hourlyJava!M24</f>
        <v xml:space="preserve">Falla pernos sucios STN 1030
</v>
      </c>
      <c r="AU23" s="301" t="str">
        <f>hourlyJava!N24</f>
        <v/>
      </c>
      <c r="AV23" s="384" t="str">
        <f>hourlyJava!O24</f>
        <v/>
      </c>
      <c r="AW23" s="384"/>
      <c r="AX23" s="183">
        <f t="shared" si="12"/>
        <v>58.333333333333329</v>
      </c>
      <c r="AY23" s="184">
        <f>G23/SUM(D20:D23)*100</f>
        <v>65.597222222222229</v>
      </c>
      <c r="BA23" s="293">
        <f t="shared" si="13"/>
        <v>56.503472222222229</v>
      </c>
      <c r="BB23" s="294">
        <f t="shared" si="9"/>
        <v>179.99999999999997</v>
      </c>
      <c r="BC23" s="283"/>
    </row>
    <row r="24" spans="2:57" ht="16.5" customHeight="1" thickBot="1">
      <c r="B24" s="175" t="s">
        <v>37</v>
      </c>
      <c r="C24" s="246">
        <v>60</v>
      </c>
      <c r="D24" s="230">
        <f t="shared" si="7"/>
        <v>211.76470588235293</v>
      </c>
      <c r="E24" s="229">
        <f t="shared" si="8"/>
        <v>1058.8235294117646</v>
      </c>
      <c r="F24" s="227">
        <f>IF(SUM(AL24:AQ24)=0,$D24,SUM(D24-AL24-AM24)-(AN24*60/AT2)-(AO24*60/AT2)-(AP24*60/AT2)-(AQ24*60/AT2))</f>
        <v>133.11764705882354</v>
      </c>
      <c r="G24" s="305">
        <f t="shared" si="10"/>
        <v>688.76470588235293</v>
      </c>
      <c r="H24" s="310">
        <f>VALUE(hourlyJava!E25)</f>
        <v>150</v>
      </c>
      <c r="I24" s="311">
        <f t="shared" si="11"/>
        <v>600</v>
      </c>
      <c r="J24" s="302"/>
      <c r="K24" s="37"/>
      <c r="L24" s="38"/>
      <c r="M24" s="37"/>
      <c r="N24" s="38"/>
      <c r="O24" s="37"/>
      <c r="P24" s="38"/>
      <c r="Q24" s="37"/>
      <c r="R24" s="38"/>
      <c r="S24" s="37"/>
      <c r="T24" s="38"/>
      <c r="U24" s="37"/>
      <c r="V24" s="38"/>
      <c r="W24" s="37"/>
      <c r="X24" s="38"/>
      <c r="Y24" s="37"/>
      <c r="Z24" s="38"/>
      <c r="AA24" s="37"/>
      <c r="AB24" s="38"/>
      <c r="AC24" s="37"/>
      <c r="AD24" s="240"/>
      <c r="AE24" s="37"/>
      <c r="AF24" s="38"/>
      <c r="AG24" s="37"/>
      <c r="AH24" s="38"/>
      <c r="AI24" s="37"/>
      <c r="AJ24" s="22"/>
      <c r="AK24" s="298" t="str">
        <f>hourlyJava!F25</f>
        <v>0001180603/15</v>
      </c>
      <c r="AL24" s="251" t="str">
        <f>hourlyJava!G25</f>
        <v>1</v>
      </c>
      <c r="AM24" s="252"/>
      <c r="AN24" s="251">
        <f>hourlyJava!H25</f>
        <v>0</v>
      </c>
      <c r="AO24" s="251">
        <f>hourlyJava!I25</f>
        <v>22</v>
      </c>
      <c r="AP24" s="251">
        <f>hourlyJava!J25</f>
        <v>0</v>
      </c>
      <c r="AQ24" s="251">
        <f>hourlyJava!K25</f>
        <v>0</v>
      </c>
      <c r="AR24" s="395" t="str">
        <f>hourlyJava!L25</f>
        <v xml:space="preserve">1030
</v>
      </c>
      <c r="AS24" s="396"/>
      <c r="AT24" s="299" t="str">
        <f>hourlyJava!M25</f>
        <v xml:space="preserve">Fibra optica pegada
</v>
      </c>
      <c r="AU24" s="301" t="str">
        <f>hourlyJava!N25</f>
        <v/>
      </c>
      <c r="AV24" s="384" t="str">
        <f>hourlyJava!O25</f>
        <v/>
      </c>
      <c r="AW24" s="384"/>
      <c r="AX24" s="183">
        <f t="shared" si="12"/>
        <v>62.861111111111121</v>
      </c>
      <c r="AY24" s="184">
        <f>G24/SUM(D20:D24)*100</f>
        <v>65.050000000000011</v>
      </c>
      <c r="BA24" s="293">
        <f t="shared" si="13"/>
        <v>56.877450980392155</v>
      </c>
      <c r="BB24" s="294">
        <f t="shared" si="9"/>
        <v>179.99999999999997</v>
      </c>
      <c r="BC24" s="283"/>
    </row>
    <row r="25" spans="2:57" ht="18" customHeight="1" thickBot="1">
      <c r="B25" s="175" t="s">
        <v>38</v>
      </c>
      <c r="C25" s="246">
        <v>60</v>
      </c>
      <c r="D25" s="230">
        <f t="shared" si="7"/>
        <v>211.76470588235293</v>
      </c>
      <c r="E25" s="229">
        <f t="shared" si="8"/>
        <v>1270.5882352941176</v>
      </c>
      <c r="F25" s="227">
        <f>IF(SUM(AL25:AQ25)=0,$D25,SUM(D25-AL25-AM25)-(AN25*60/AT2)-(AO25*60/AT2)-(AP25*60/AT2)-(AQ25*60/AT2))</f>
        <v>211.76470588235293</v>
      </c>
      <c r="G25" s="305">
        <f t="shared" si="10"/>
        <v>900.52941176470586</v>
      </c>
      <c r="H25" s="310">
        <f>VALUE(hourlyJava!E26)</f>
        <v>0</v>
      </c>
      <c r="I25" s="311">
        <f t="shared" si="11"/>
        <v>0</v>
      </c>
      <c r="J25" s="302"/>
      <c r="K25" s="37"/>
      <c r="L25" s="38"/>
      <c r="M25" s="37"/>
      <c r="N25" s="38"/>
      <c r="O25" s="37"/>
      <c r="P25" s="38"/>
      <c r="Q25" s="37"/>
      <c r="R25" s="38"/>
      <c r="S25" s="37"/>
      <c r="T25" s="38"/>
      <c r="U25" s="37"/>
      <c r="V25" s="38"/>
      <c r="W25" s="37"/>
      <c r="X25" s="38"/>
      <c r="Y25" s="37"/>
      <c r="Z25" s="38"/>
      <c r="AA25" s="37"/>
      <c r="AB25" s="38"/>
      <c r="AC25" s="37"/>
      <c r="AD25" s="240"/>
      <c r="AE25" s="37"/>
      <c r="AF25" s="38"/>
      <c r="AG25" s="37"/>
      <c r="AH25" s="38"/>
      <c r="AI25" s="37"/>
      <c r="AJ25" s="22"/>
      <c r="AK25" s="298" t="str">
        <f>hourlyJava!F26</f>
        <v>-</v>
      </c>
      <c r="AL25" s="251" t="str">
        <f>hourlyJava!G26</f>
        <v>0</v>
      </c>
      <c r="AM25" s="252"/>
      <c r="AN25" s="251">
        <f>hourlyJava!H26</f>
        <v>0</v>
      </c>
      <c r="AO25" s="251">
        <f>hourlyJava!I26</f>
        <v>0</v>
      </c>
      <c r="AP25" s="251">
        <f>hourlyJava!J26</f>
        <v>0</v>
      </c>
      <c r="AQ25" s="251">
        <f>hourlyJava!K26</f>
        <v>0</v>
      </c>
      <c r="AR25" s="395" t="str">
        <f>hourlyJava!L26</f>
        <v xml:space="preserve">
</v>
      </c>
      <c r="AS25" s="396"/>
      <c r="AT25" s="299" t="str">
        <f>hourlyJava!M26</f>
        <v xml:space="preserve">
</v>
      </c>
      <c r="AU25" s="301" t="str">
        <f>hourlyJava!N26</f>
        <v/>
      </c>
      <c r="AV25" s="384" t="str">
        <f>hourlyJava!O26</f>
        <v/>
      </c>
      <c r="AW25" s="384"/>
      <c r="AX25" s="183">
        <f t="shared" si="12"/>
        <v>100</v>
      </c>
      <c r="AY25" s="184">
        <f>G25/SUM(D20:D25)*100</f>
        <v>70.875</v>
      </c>
      <c r="BA25" s="293">
        <f t="shared" si="13"/>
        <v>59.273148148148145</v>
      </c>
      <c r="BB25" s="294">
        <f t="shared" si="9"/>
        <v>179.99999999999997</v>
      </c>
      <c r="BC25" s="283"/>
    </row>
    <row r="26" spans="2:57" ht="18" customHeight="1" thickBot="1">
      <c r="B26" s="288" t="s">
        <v>76</v>
      </c>
      <c r="C26" s="246">
        <v>60</v>
      </c>
      <c r="D26" s="230">
        <f t="shared" si="7"/>
        <v>211.76470588235293</v>
      </c>
      <c r="E26" s="229">
        <f t="shared" si="8"/>
        <v>1482.3529411764705</v>
      </c>
      <c r="F26" s="227">
        <f>IF(SUM(AL26:AQ26)=0,$D26,SUM(D26-AL26-AM26)-(AN26*60/AT2)-(AO26*60/AT2)-(AP26*60/AT2)-(AQ26*60/AT2))</f>
        <v>0</v>
      </c>
      <c r="G26" s="305">
        <f t="shared" si="10"/>
        <v>0</v>
      </c>
      <c r="H26" s="311">
        <f>VALUE(hourlyJava!E3)</f>
        <v>0</v>
      </c>
      <c r="I26" s="311">
        <f t="shared" si="11"/>
        <v>0</v>
      </c>
      <c r="J26" s="302"/>
      <c r="K26" s="37"/>
      <c r="L26" s="38"/>
      <c r="M26" s="37"/>
      <c r="N26" s="38"/>
      <c r="O26" s="37"/>
      <c r="P26" s="38"/>
      <c r="Q26" s="37"/>
      <c r="R26" s="38"/>
      <c r="S26" s="37"/>
      <c r="T26" s="145"/>
      <c r="U26" s="42"/>
      <c r="V26" s="43"/>
      <c r="W26" s="42"/>
      <c r="X26" s="43"/>
      <c r="Y26" s="42"/>
      <c r="Z26" s="43"/>
      <c r="AA26" s="42"/>
      <c r="AB26" s="43"/>
      <c r="AC26" s="42"/>
      <c r="AD26" s="38"/>
      <c r="AE26" s="37"/>
      <c r="AF26" s="38"/>
      <c r="AG26" s="37"/>
      <c r="AH26" s="38"/>
      <c r="AI26" s="37"/>
      <c r="AJ26" s="22"/>
      <c r="AK26" s="298" t="str">
        <f>hourlyJava!F3</f>
        <v>-</v>
      </c>
      <c r="AL26" s="251" t="str">
        <f>hourlyJava!G3</f>
        <v>0</v>
      </c>
      <c r="AM26" s="252"/>
      <c r="AN26" s="251">
        <f>hourlyJava!H3</f>
        <v>0</v>
      </c>
      <c r="AO26" s="251">
        <f>hourlyJava!I3</f>
        <v>60</v>
      </c>
      <c r="AP26" s="251">
        <f>hourlyJava!J3</f>
        <v>0</v>
      </c>
      <c r="AQ26" s="251">
        <f>hourlyJava!K3</f>
        <v>0</v>
      </c>
      <c r="AR26" s="395" t="str">
        <f>hourlyJava!L3</f>
        <v xml:space="preserve">1140
</v>
      </c>
      <c r="AS26" s="396"/>
      <c r="AT26" s="299" t="str">
        <f>hourlyJava!M3</f>
        <v xml:space="preserve">Falla camara STN 1140, no detecta spring #6
</v>
      </c>
      <c r="AU26" s="301" t="str">
        <f>hourlyJava!N3</f>
        <v/>
      </c>
      <c r="AV26" s="384" t="str">
        <f>hourlyJava!O3</f>
        <v/>
      </c>
      <c r="AW26" s="384"/>
      <c r="AX26" s="183">
        <f t="shared" si="12"/>
        <v>0</v>
      </c>
      <c r="AY26" s="184">
        <f>G26/SUM(D20:D26)*100</f>
        <v>0</v>
      </c>
      <c r="BA26" s="293">
        <f t="shared" si="13"/>
        <v>0</v>
      </c>
      <c r="BB26" s="294">
        <f t="shared" si="9"/>
        <v>179.99999999999997</v>
      </c>
      <c r="BC26" s="283"/>
    </row>
    <row r="27" spans="2:57" ht="18" customHeight="1" thickBot="1">
      <c r="B27" s="289" t="s">
        <v>77</v>
      </c>
      <c r="C27" s="247">
        <v>60</v>
      </c>
      <c r="D27" s="230">
        <f t="shared" si="7"/>
        <v>211.76470588235293</v>
      </c>
      <c r="E27" s="229">
        <f t="shared" si="8"/>
        <v>1694.1176470588234</v>
      </c>
      <c r="F27" s="227">
        <f>IF(SUM(AL27:AQ27)=0,$D27,SUM(D27-AL27-AM27)-(AN27*60/AT2)-(AO27*60/AT2)-(AP27*60/AT2)-(AQ27*60/AT2))</f>
        <v>169.41176470588232</v>
      </c>
      <c r="G27" s="305">
        <f t="shared" si="10"/>
        <v>169.41176470588232</v>
      </c>
      <c r="H27" s="311">
        <f>VALUE(hourlyJava!E4)</f>
        <v>189</v>
      </c>
      <c r="I27" s="311">
        <f t="shared" si="11"/>
        <v>189</v>
      </c>
      <c r="J27" s="241"/>
      <c r="K27" s="215"/>
      <c r="L27" s="144"/>
      <c r="M27" s="215"/>
      <c r="N27" s="144"/>
      <c r="O27" s="215"/>
      <c r="P27" s="144"/>
      <c r="Q27" s="215"/>
      <c r="R27" s="144"/>
      <c r="S27" s="215"/>
      <c r="T27" s="145"/>
      <c r="U27" s="154"/>
      <c r="V27" s="195"/>
      <c r="W27" s="154"/>
      <c r="X27" s="195"/>
      <c r="Y27" s="154"/>
      <c r="Z27" s="195"/>
      <c r="AA27" s="154"/>
      <c r="AB27" s="195"/>
      <c r="AC27" s="193"/>
      <c r="AD27" s="241"/>
      <c r="AE27" s="215"/>
      <c r="AF27" s="144"/>
      <c r="AG27" s="215"/>
      <c r="AH27" s="144"/>
      <c r="AI27" s="215"/>
      <c r="AJ27" s="186"/>
      <c r="AK27" s="298" t="str">
        <f>hourlyJava!F4</f>
        <v>0001180603/15</v>
      </c>
      <c r="AL27" s="251" t="str">
        <f>hourlyJava!G4</f>
        <v>0</v>
      </c>
      <c r="AM27" s="282"/>
      <c r="AN27" s="251">
        <f>hourlyJava!H4</f>
        <v>0</v>
      </c>
      <c r="AO27" s="251">
        <f>hourlyJava!I4</f>
        <v>2</v>
      </c>
      <c r="AP27" s="251">
        <f>hourlyJava!J4</f>
        <v>10</v>
      </c>
      <c r="AQ27" s="251">
        <f>hourlyJava!K4</f>
        <v>0</v>
      </c>
      <c r="AR27" s="395" t="str">
        <f>hourlyJava!L4</f>
        <v xml:space="preserve">1190
</v>
      </c>
      <c r="AS27" s="396"/>
      <c r="AT27" s="299" t="str">
        <f>hourlyJava!M4</f>
        <v xml:space="preserve">Corriente alta
</v>
      </c>
      <c r="AU27" s="301" t="str">
        <f>hourlyJava!N4</f>
        <v>L003</v>
      </c>
      <c r="AV27" s="384" t="str">
        <f>hourlyJava!O4</f>
        <v>Flujo lento por falta de personal</v>
      </c>
      <c r="AW27" s="384"/>
      <c r="AX27" s="225">
        <f>F27/D27*100</f>
        <v>80</v>
      </c>
      <c r="AY27" s="184">
        <f>G27/SUM(D20:D27)*100</f>
        <v>10</v>
      </c>
      <c r="BA27" s="293">
        <f t="shared" si="13"/>
        <v>36.083333333333329</v>
      </c>
      <c r="BB27" s="294">
        <f t="shared" si="9"/>
        <v>179.99999999999997</v>
      </c>
      <c r="BC27" s="283"/>
    </row>
    <row r="28" spans="2:57" ht="18" customHeight="1" thickBot="1">
      <c r="B28" s="289" t="s">
        <v>78</v>
      </c>
      <c r="C28" s="247">
        <v>60</v>
      </c>
      <c r="D28" s="230">
        <f t="shared" si="7"/>
        <v>211.76470588235293</v>
      </c>
      <c r="E28" s="229">
        <f t="shared" si="8"/>
        <v>1905.8823529411764</v>
      </c>
      <c r="F28" s="227">
        <f>IF(SUM(AL28:AQ28)=0,$D28,SUM(D28-AL28-AM28)-(AN28*60/AT2)-(AO28*60/AT2)-(AP28*60/AT2)-(AQ28*60/AT2))</f>
        <v>169.41176470588232</v>
      </c>
      <c r="G28" s="305">
        <f t="shared" si="10"/>
        <v>338.82352941176464</v>
      </c>
      <c r="H28" s="311">
        <f>VALUE(hourlyJava!E5)</f>
        <v>190</v>
      </c>
      <c r="I28" s="311">
        <f t="shared" si="11"/>
        <v>379</v>
      </c>
      <c r="J28" s="241"/>
      <c r="K28" s="215"/>
      <c r="L28" s="144"/>
      <c r="M28" s="215"/>
      <c r="N28" s="144"/>
      <c r="O28" s="215"/>
      <c r="P28" s="144"/>
      <c r="Q28" s="215"/>
      <c r="R28" s="144"/>
      <c r="S28" s="215"/>
      <c r="T28" s="145"/>
      <c r="U28" s="154"/>
      <c r="V28" s="195"/>
      <c r="W28" s="154"/>
      <c r="X28" s="195"/>
      <c r="Y28" s="154"/>
      <c r="Z28" s="195"/>
      <c r="AA28" s="154"/>
      <c r="AB28" s="195"/>
      <c r="AC28" s="193"/>
      <c r="AD28" s="241"/>
      <c r="AE28" s="215"/>
      <c r="AF28" s="144"/>
      <c r="AG28" s="215"/>
      <c r="AH28" s="144"/>
      <c r="AI28" s="215"/>
      <c r="AJ28" s="186"/>
      <c r="AK28" s="298" t="str">
        <f>hourlyJava!F5</f>
        <v>0001180603/15</v>
      </c>
      <c r="AL28" s="251" t="str">
        <f>hourlyJava!G5</f>
        <v>0</v>
      </c>
      <c r="AM28" s="282"/>
      <c r="AN28" s="251">
        <f>hourlyJava!H5</f>
        <v>0</v>
      </c>
      <c r="AO28" s="251">
        <f>hourlyJava!I5</f>
        <v>2</v>
      </c>
      <c r="AP28" s="251">
        <f>hourlyJava!J5</f>
        <v>10</v>
      </c>
      <c r="AQ28" s="251">
        <f>hourlyJava!K5</f>
        <v>0</v>
      </c>
      <c r="AR28" s="395" t="str">
        <f>hourlyJava!L5</f>
        <v xml:space="preserve">1190
</v>
      </c>
      <c r="AS28" s="396"/>
      <c r="AT28" s="299" t="str">
        <f>hourlyJava!M5</f>
        <v xml:space="preserve">Corriente alta
</v>
      </c>
      <c r="AU28" s="301" t="str">
        <f>hourlyJava!N5</f>
        <v>L003</v>
      </c>
      <c r="AV28" s="384" t="str">
        <f>hourlyJava!O5</f>
        <v>Seleccione un problema</v>
      </c>
      <c r="AW28" s="384"/>
      <c r="AX28" s="183">
        <f>F28/D28*100</f>
        <v>80</v>
      </c>
      <c r="AY28" s="184">
        <f>G28/SUM(D20:D28)*100</f>
        <v>17.777777777777775</v>
      </c>
      <c r="BA28" s="293">
        <f t="shared" si="13"/>
        <v>38.17460317460317</v>
      </c>
      <c r="BB28" s="294">
        <f t="shared" si="9"/>
        <v>179.99999999999997</v>
      </c>
      <c r="BC28" s="283"/>
    </row>
    <row r="29" spans="2:57" ht="18" customHeight="1" thickBot="1">
      <c r="B29" s="289" t="s">
        <v>79</v>
      </c>
      <c r="C29" s="247">
        <v>60</v>
      </c>
      <c r="D29" s="230">
        <f t="shared" si="7"/>
        <v>211.76470588235293</v>
      </c>
      <c r="E29" s="229">
        <f t="shared" si="8"/>
        <v>2117.6470588235293</v>
      </c>
      <c r="F29" s="227">
        <f>IF(SUM(AL29:AQ29)=0,$D29,SUM(D29-AL29-AM29)-(AN29*60/AT2)-(AO29*60/AT2)-(AP29*60/AT2)-(AQ29*60/AT2))</f>
        <v>162.35294117647058</v>
      </c>
      <c r="G29" s="305">
        <f t="shared" si="10"/>
        <v>501.17647058823525</v>
      </c>
      <c r="H29" s="311">
        <f>VALUE(hourlyJava!E6)</f>
        <v>181</v>
      </c>
      <c r="I29" s="311">
        <f t="shared" si="11"/>
        <v>560</v>
      </c>
      <c r="J29" s="241"/>
      <c r="K29" s="215"/>
      <c r="L29" s="144"/>
      <c r="M29" s="215"/>
      <c r="N29" s="144"/>
      <c r="O29" s="215"/>
      <c r="P29" s="144"/>
      <c r="Q29" s="215"/>
      <c r="R29" s="144"/>
      <c r="S29" s="215"/>
      <c r="T29" s="145"/>
      <c r="U29" s="154"/>
      <c r="V29" s="195"/>
      <c r="W29" s="154"/>
      <c r="X29" s="195"/>
      <c r="Y29" s="154"/>
      <c r="Z29" s="195"/>
      <c r="AA29" s="154"/>
      <c r="AB29" s="195"/>
      <c r="AC29" s="193"/>
      <c r="AD29" s="241"/>
      <c r="AE29" s="215"/>
      <c r="AF29" s="144"/>
      <c r="AG29" s="215"/>
      <c r="AH29" s="144"/>
      <c r="AI29" s="215"/>
      <c r="AJ29" s="186"/>
      <c r="AK29" s="298" t="str">
        <f>hourlyJava!F6</f>
        <v>0001180603/15</v>
      </c>
      <c r="AL29" s="251" t="str">
        <f>hourlyJava!G6</f>
        <v>0</v>
      </c>
      <c r="AM29" s="282"/>
      <c r="AN29" s="251">
        <f>hourlyJava!H6</f>
        <v>0</v>
      </c>
      <c r="AO29" s="251">
        <f>hourlyJava!I6</f>
        <v>2</v>
      </c>
      <c r="AP29" s="251">
        <f>hourlyJava!J6</f>
        <v>12</v>
      </c>
      <c r="AQ29" s="251">
        <f>hourlyJava!K6</f>
        <v>0</v>
      </c>
      <c r="AR29" s="395" t="str">
        <f>hourlyJava!L6</f>
        <v xml:space="preserve">1190
</v>
      </c>
      <c r="AS29" s="396"/>
      <c r="AT29" s="299" t="str">
        <f>hourlyJava!M6</f>
        <v xml:space="preserve">Corriente alta
</v>
      </c>
      <c r="AU29" s="301" t="str">
        <f>hourlyJava!N6</f>
        <v>L003</v>
      </c>
      <c r="AV29" s="384" t="str">
        <f>hourlyJava!O6</f>
        <v>falta de personal</v>
      </c>
      <c r="AW29" s="384"/>
      <c r="AX29" s="183">
        <f t="shared" si="12"/>
        <v>76.666666666666671</v>
      </c>
      <c r="AY29" s="184">
        <f>G29/SUM(D20:D29)*100</f>
        <v>23.666666666666668</v>
      </c>
      <c r="BA29" s="293">
        <f t="shared" si="13"/>
        <v>39.924242424242429</v>
      </c>
      <c r="BB29" s="294">
        <f t="shared" si="9"/>
        <v>179.99999999999997</v>
      </c>
      <c r="BC29" s="283"/>
    </row>
    <row r="30" spans="2:57" ht="18" customHeight="1" thickBot="1">
      <c r="B30" s="289" t="s">
        <v>80</v>
      </c>
      <c r="C30" s="247">
        <v>60</v>
      </c>
      <c r="D30" s="230">
        <f t="shared" si="7"/>
        <v>211.76470588235293</v>
      </c>
      <c r="E30" s="229">
        <f t="shared" si="8"/>
        <v>2329.411764705882</v>
      </c>
      <c r="F30" s="227">
        <f>IF(SUM(AL30:AQ30)=0,$D30,SUM(D30-AL30-AM30)-(AN30*60/AT2)-(AO30*60/AT2)-(AP30*60/AT2)-(AQ30*60/AT2))</f>
        <v>34.294117647058812</v>
      </c>
      <c r="G30" s="305">
        <f t="shared" si="10"/>
        <v>535.47058823529403</v>
      </c>
      <c r="H30" s="311">
        <f>VALUE(hourlyJava!E7)</f>
        <v>86</v>
      </c>
      <c r="I30" s="311">
        <f t="shared" si="11"/>
        <v>646</v>
      </c>
      <c r="J30" s="241"/>
      <c r="K30" s="215"/>
      <c r="L30" s="144"/>
      <c r="M30" s="215"/>
      <c r="N30" s="144"/>
      <c r="O30" s="215"/>
      <c r="P30" s="144"/>
      <c r="Q30" s="215"/>
      <c r="R30" s="144"/>
      <c r="S30" s="215"/>
      <c r="T30" s="145"/>
      <c r="U30" s="154"/>
      <c r="V30" s="195"/>
      <c r="W30" s="154"/>
      <c r="X30" s="195"/>
      <c r="Y30" s="154"/>
      <c r="Z30" s="195"/>
      <c r="AA30" s="154"/>
      <c r="AB30" s="195"/>
      <c r="AC30" s="193"/>
      <c r="AD30" s="241"/>
      <c r="AE30" s="215"/>
      <c r="AF30" s="144"/>
      <c r="AG30" s="215"/>
      <c r="AH30" s="144"/>
      <c r="AI30" s="215"/>
      <c r="AJ30" s="186"/>
      <c r="AK30" s="298" t="str">
        <f>hourlyJava!F7</f>
        <v>0001179009/15</v>
      </c>
      <c r="AL30" s="251" t="str">
        <f>hourlyJava!G7</f>
        <v>1</v>
      </c>
      <c r="AM30" s="282"/>
      <c r="AN30" s="251">
        <f>hourlyJava!H7</f>
        <v>20</v>
      </c>
      <c r="AO30" s="251">
        <f>hourlyJava!I7</f>
        <v>0</v>
      </c>
      <c r="AP30" s="251">
        <f>hourlyJava!J7</f>
        <v>30</v>
      </c>
      <c r="AQ30" s="251">
        <f>hourlyJava!K7</f>
        <v>0</v>
      </c>
      <c r="AR30" s="395" t="str">
        <f>hourlyJava!L7</f>
        <v xml:space="preserve">
L003</v>
      </c>
      <c r="AS30" s="396"/>
      <c r="AT30" s="299" t="str">
        <f>hourlyJava!M7</f>
        <v xml:space="preserve">
FORD-0001180603 a VW-0001179009</v>
      </c>
      <c r="AU30" s="301" t="str">
        <f>hourlyJava!N7</f>
        <v>L003</v>
      </c>
      <c r="AV30" s="384" t="str">
        <f>hourlyJava!O7</f>
        <v>Cambio de grasas</v>
      </c>
      <c r="AW30" s="384"/>
      <c r="AX30" s="183">
        <f t="shared" si="12"/>
        <v>16.194444444444439</v>
      </c>
      <c r="AY30" s="184">
        <f>G30/SUM(D20:D30)*100</f>
        <v>22.987373737373737</v>
      </c>
      <c r="BA30" s="293">
        <f>IF(F30&gt;0,SUM($F$19+G30)/($E$19+E30))*100</f>
        <v>38.892512077294683</v>
      </c>
      <c r="BB30" s="294">
        <f t="shared" si="9"/>
        <v>179.99999999999997</v>
      </c>
      <c r="BC30" s="283"/>
    </row>
    <row r="31" spans="2:57" ht="18" customHeight="1" thickBot="1">
      <c r="B31" s="289" t="s">
        <v>81</v>
      </c>
      <c r="C31" s="247">
        <v>60</v>
      </c>
      <c r="D31" s="230">
        <f t="shared" si="7"/>
        <v>211.76470588235293</v>
      </c>
      <c r="E31" s="229">
        <f t="shared" si="8"/>
        <v>2541.1764705882351</v>
      </c>
      <c r="F31" s="227">
        <f>IF(SUM(AL31:AQ31)=0,$D31,SUM(D31-AL31-AM31)-(AN31*60/AT2)-(AO31*60/AT2)-(AP31*60/AT2)-(AQ31*60/AT2))</f>
        <v>34.294117647058812</v>
      </c>
      <c r="G31" s="305">
        <f t="shared" si="10"/>
        <v>569.76470588235281</v>
      </c>
      <c r="H31" s="311">
        <f>VALUE(hourlyJava!E8)</f>
        <v>17</v>
      </c>
      <c r="I31" s="311">
        <f t="shared" si="11"/>
        <v>663</v>
      </c>
      <c r="J31" s="241"/>
      <c r="K31" s="215"/>
      <c r="L31" s="144"/>
      <c r="M31" s="215"/>
      <c r="N31" s="144"/>
      <c r="O31" s="215"/>
      <c r="P31" s="144"/>
      <c r="Q31" s="215"/>
      <c r="R31" s="144"/>
      <c r="S31" s="215"/>
      <c r="T31" s="144"/>
      <c r="U31" s="216"/>
      <c r="V31" s="217"/>
      <c r="W31" s="216"/>
      <c r="X31" s="217"/>
      <c r="Y31" s="216"/>
      <c r="Z31" s="217"/>
      <c r="AA31" s="216"/>
      <c r="AB31" s="217"/>
      <c r="AC31" s="215"/>
      <c r="AD31" s="241"/>
      <c r="AE31" s="215"/>
      <c r="AF31" s="144"/>
      <c r="AG31" s="215"/>
      <c r="AH31" s="144"/>
      <c r="AI31" s="215"/>
      <c r="AJ31" s="186"/>
      <c r="AK31" s="298" t="str">
        <f>hourlyJava!F8</f>
        <v>0001179009/15</v>
      </c>
      <c r="AL31" s="251" t="str">
        <f>hourlyJava!G8</f>
        <v>1</v>
      </c>
      <c r="AM31" s="252"/>
      <c r="AN31" s="251">
        <f>hourlyJava!H8</f>
        <v>0</v>
      </c>
      <c r="AO31" s="251">
        <f>hourlyJava!I8</f>
        <v>30</v>
      </c>
      <c r="AP31" s="251">
        <f>hourlyJava!J8</f>
        <v>20</v>
      </c>
      <c r="AQ31" s="251">
        <f>hourlyJava!K8</f>
        <v>0</v>
      </c>
      <c r="AR31" s="395" t="str">
        <f>hourlyJava!L8</f>
        <v xml:space="preserve">1140
</v>
      </c>
      <c r="AS31" s="396"/>
      <c r="AT31" s="299" t="str">
        <f>hourlyJava!M8</f>
        <v xml:space="preserve">Falla camara STN 1140, no da ciclo
</v>
      </c>
      <c r="AU31" s="301" t="str">
        <f>hourlyJava!N8</f>
        <v>L003</v>
      </c>
      <c r="AV31" s="384" t="str">
        <f>hourlyJava!O8</f>
        <v>Flujo lento por falta de personal</v>
      </c>
      <c r="AW31" s="384"/>
      <c r="AX31" s="183">
        <f t="shared" si="12"/>
        <v>16.194444444444439</v>
      </c>
      <c r="AY31" s="184">
        <f>G31/SUM(D20:D31)*100</f>
        <v>22.421296296296291</v>
      </c>
      <c r="BA31" s="293">
        <f t="shared" si="13"/>
        <v>37.94675925925926</v>
      </c>
      <c r="BB31" s="294">
        <f t="shared" si="9"/>
        <v>179.99999999999997</v>
      </c>
      <c r="BC31" s="283"/>
    </row>
    <row r="32" spans="2:57" ht="18" customHeight="1" thickBot="1">
      <c r="B32" s="366" t="s">
        <v>36</v>
      </c>
      <c r="C32" s="367"/>
      <c r="D32" s="237" t="s">
        <v>26</v>
      </c>
      <c r="E32" s="192">
        <f>SUM(D20:D31)</f>
        <v>2541.1764705882351</v>
      </c>
      <c r="F32" s="370">
        <f>SUM(F20:F31)</f>
        <v>1470.2941176470588</v>
      </c>
      <c r="G32" s="371"/>
      <c r="H32" s="401">
        <f>SUM(H20:H31)</f>
        <v>1263</v>
      </c>
      <c r="I32" s="402"/>
      <c r="J32" s="218"/>
      <c r="K32" s="219"/>
      <c r="L32" s="220"/>
      <c r="M32" s="219"/>
      <c r="N32" s="220"/>
      <c r="O32" s="219"/>
      <c r="P32" s="220"/>
      <c r="Q32" s="219"/>
      <c r="R32" s="220"/>
      <c r="S32" s="219"/>
      <c r="T32" s="220"/>
      <c r="U32" s="219"/>
      <c r="V32" s="220"/>
      <c r="W32" s="219"/>
      <c r="X32" s="220"/>
      <c r="Y32" s="219"/>
      <c r="Z32" s="220"/>
      <c r="AA32" s="219"/>
      <c r="AB32" s="220"/>
      <c r="AC32" s="219"/>
      <c r="AD32" s="221"/>
      <c r="AE32" s="219"/>
      <c r="AF32" s="220"/>
      <c r="AG32" s="219"/>
      <c r="AH32" s="220"/>
      <c r="AI32" s="219"/>
      <c r="AJ32" s="222"/>
      <c r="AK32" s="207"/>
      <c r="AL32" s="208">
        <f t="shared" ref="AL32:AQ32" si="14">SUM(AL20:AL31)</f>
        <v>0</v>
      </c>
      <c r="AM32" s="185">
        <f t="shared" si="14"/>
        <v>0</v>
      </c>
      <c r="AN32" s="208">
        <f t="shared" si="14"/>
        <v>20</v>
      </c>
      <c r="AO32" s="209">
        <f>SUM(AO20:AO31)</f>
        <v>200</v>
      </c>
      <c r="AP32" s="210">
        <f>SUM(AP20:AP31)</f>
        <v>82</v>
      </c>
      <c r="AQ32" s="210">
        <f t="shared" si="14"/>
        <v>0</v>
      </c>
      <c r="AR32" s="211"/>
      <c r="AS32" s="212"/>
      <c r="AT32" s="213"/>
      <c r="AU32" s="214"/>
      <c r="AV32" s="385"/>
      <c r="AW32" s="385"/>
      <c r="AX32" s="208" t="s">
        <v>36</v>
      </c>
      <c r="AY32" s="264">
        <f>IF(AY31&lt;&gt;0,AY31,IF(AY30&lt;&gt;0,AY30,IF(AY29&lt;&gt;0,AY29,IF(AY28&lt;&gt;0,AY28,IF(AY27&lt;&gt;0,AY27,IF(AY26&lt;&gt;0,AY26,IF(AY25&lt;&gt;0,AY25,IF(AY24&lt;&gt;0,AY24,IF(AY23&lt;&gt;0,AY23,IF(AY22&lt;&gt;0,AY22,IF(AY21&lt;&gt;0,AY21,IF(AY20=0,AX20,IF(AY20&lt;&gt;0,AY20)))))))))))))/100</f>
        <v>0.22421296296296289</v>
      </c>
      <c r="BA32" s="293"/>
      <c r="BC32" s="283"/>
    </row>
    <row r="33" spans="1:55" ht="18" customHeight="1" thickBot="1">
      <c r="B33" s="392" t="s">
        <v>49</v>
      </c>
      <c r="C33" s="393"/>
      <c r="D33" s="394"/>
      <c r="E33" s="238">
        <f>E19+E32</f>
        <v>5082.3529411764703</v>
      </c>
      <c r="F33" s="370">
        <f>SUM(F7:F18,F20:F31)</f>
        <v>2829.1176470588239</v>
      </c>
      <c r="G33" s="371"/>
      <c r="H33" s="303"/>
      <c r="I33" s="303"/>
      <c r="J33" s="389" t="s">
        <v>49</v>
      </c>
      <c r="K33" s="390"/>
      <c r="L33" s="390"/>
      <c r="M33" s="390"/>
      <c r="N33" s="390"/>
      <c r="O33" s="390"/>
      <c r="P33" s="390"/>
      <c r="Q33" s="390"/>
      <c r="R33" s="390"/>
      <c r="S33" s="390"/>
      <c r="T33" s="390"/>
      <c r="U33" s="390"/>
      <c r="V33" s="390"/>
      <c r="W33" s="390"/>
      <c r="X33" s="390"/>
      <c r="Y33" s="390"/>
      <c r="Z33" s="390"/>
      <c r="AA33" s="390"/>
      <c r="AB33" s="390"/>
      <c r="AC33" s="390"/>
      <c r="AD33" s="390"/>
      <c r="AE33" s="390"/>
      <c r="AF33" s="390"/>
      <c r="AG33" s="390"/>
      <c r="AH33" s="390"/>
      <c r="AI33" s="390"/>
      <c r="AJ33" s="390"/>
      <c r="AK33" s="391"/>
      <c r="AL33" s="223">
        <f t="shared" ref="AL33:AQ33" si="15">AL19+AL32</f>
        <v>0</v>
      </c>
      <c r="AM33" s="189">
        <f t="shared" si="15"/>
        <v>0</v>
      </c>
      <c r="AN33" s="189">
        <f t="shared" si="15"/>
        <v>50</v>
      </c>
      <c r="AO33" s="189">
        <f t="shared" si="15"/>
        <v>505</v>
      </c>
      <c r="AP33" s="189">
        <f t="shared" si="15"/>
        <v>82</v>
      </c>
      <c r="AQ33" s="232">
        <f t="shared" si="15"/>
        <v>0</v>
      </c>
      <c r="AR33" s="387"/>
      <c r="AS33" s="388"/>
      <c r="AT33" s="187"/>
      <c r="AU33" s="224"/>
      <c r="AV33" s="188"/>
      <c r="AW33" s="233"/>
      <c r="AX33" s="366" t="s">
        <v>72</v>
      </c>
      <c r="AY33" s="367"/>
      <c r="BA33" s="293"/>
      <c r="BC33" s="283"/>
    </row>
    <row r="34" spans="1:55" s="4" customFormat="1" ht="3" customHeight="1" thickBot="1">
      <c r="A34" s="1"/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2"/>
      <c r="AH34" s="312"/>
      <c r="AI34" s="312"/>
      <c r="AJ34" s="312"/>
      <c r="AK34" s="386"/>
      <c r="AL34" s="386"/>
      <c r="AM34" s="386"/>
      <c r="AN34" s="386"/>
      <c r="AO34" s="386"/>
      <c r="AP34" s="386"/>
      <c r="AQ34" s="386"/>
      <c r="AR34" s="386"/>
      <c r="AS34" s="386"/>
      <c r="AT34" s="386"/>
      <c r="AU34" s="386"/>
      <c r="AV34" s="386"/>
      <c r="AW34" s="386"/>
      <c r="AX34" s="174"/>
      <c r="AY34" s="174"/>
      <c r="BA34" s="293"/>
      <c r="BB34" s="291"/>
    </row>
    <row r="35" spans="1:55" ht="15" customHeight="1">
      <c r="B35" s="172"/>
      <c r="C35" s="157"/>
      <c r="D35" s="155"/>
      <c r="E35" s="156"/>
      <c r="F35" s="156"/>
      <c r="G35" s="157"/>
      <c r="H35" s="157"/>
      <c r="I35" s="157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5"/>
      <c r="AL35" s="159"/>
      <c r="AM35" s="159"/>
      <c r="AN35" s="159"/>
      <c r="AO35" s="159"/>
      <c r="AP35" s="159"/>
      <c r="AQ35" s="159"/>
      <c r="AR35" s="159"/>
      <c r="AS35" s="159"/>
      <c r="AT35" s="160"/>
      <c r="AU35" s="159"/>
      <c r="AV35" s="159"/>
      <c r="AW35" s="159"/>
      <c r="AX35" s="378">
        <f>IF(BA31&lt;&gt;0,BA31,IF(BA30&lt;&gt;0,BA30,IF(BA29&lt;&gt;0,BA29,IF(BA28&lt;&gt;0,BA28,IF(BA27&lt;&gt;0,BA27,IF(BA26&lt;&gt;0,BA26,IF(BA25&lt;&gt;0,BA25,IF(BA24&lt;&gt;0,BA24,IF(BA23&lt;&gt;0,BA23,IF(BA22&lt;&gt;0,BA22,IF(BA21&lt;&gt;0,BA21,IF(BA20&lt;&gt;0,BA20,IF(BA18&lt;&gt;0,BA18,IF(BA17&lt;&gt;0,BA17,IF(BA16&lt;&gt;0,BA16,IF(BA15&lt;&gt;0,BA15,IF(BA14&lt;&gt;0,BA14,IF(BA13&lt;&gt;0,BA13,IF(BA12&lt;&gt;0,BA12,IF(BA11&lt;&gt;0,BA11,IF(BA10&lt;&gt;0,BA10,IF(BA9&lt;&gt;0,BA9,IF(BA8&lt;&gt;0,BA8,IF(BA7&lt;&gt;0,BA7))))))))))))))))))))))))/100</f>
        <v>0.37946759259259261</v>
      </c>
      <c r="AY35" s="379"/>
    </row>
    <row r="36" spans="1:55" ht="15" customHeight="1">
      <c r="B36" s="173"/>
      <c r="C36" s="163"/>
      <c r="D36" s="161"/>
      <c r="E36" s="162"/>
      <c r="F36" s="162"/>
      <c r="G36" s="163"/>
      <c r="H36" s="163"/>
      <c r="I36" s="163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1"/>
      <c r="AL36" s="165"/>
      <c r="AM36" s="165"/>
      <c r="AN36" s="165"/>
      <c r="AO36" s="165"/>
      <c r="AP36" s="165"/>
      <c r="AQ36" s="165"/>
      <c r="AR36" s="165"/>
      <c r="AS36" s="165"/>
      <c r="AT36" s="161"/>
      <c r="AU36" s="165"/>
      <c r="AV36" s="165"/>
      <c r="AW36" s="165"/>
      <c r="AX36" s="380"/>
      <c r="AY36" s="381"/>
    </row>
    <row r="37" spans="1:55" ht="11.15" customHeight="1" thickBot="1">
      <c r="B37" s="166"/>
      <c r="C37" s="236"/>
      <c r="D37" s="167"/>
      <c r="E37" s="168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70"/>
      <c r="AL37" s="170"/>
      <c r="AM37" s="170"/>
      <c r="AN37" s="170"/>
      <c r="AO37" s="170"/>
      <c r="AP37" s="170"/>
      <c r="AQ37" s="170"/>
      <c r="AR37" s="170"/>
      <c r="AS37" s="170"/>
      <c r="AT37" s="171"/>
      <c r="AU37" s="167"/>
      <c r="AV37" s="170"/>
      <c r="AW37" s="170"/>
      <c r="AX37" s="382"/>
      <c r="AY37" s="383"/>
    </row>
    <row r="38" spans="1:55" ht="3" customHeight="1">
      <c r="D38" s="120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</row>
    <row r="39" spans="1:55" ht="12.75" customHeight="1">
      <c r="D39" s="120"/>
      <c r="E39" s="120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</row>
    <row r="40" spans="1:55">
      <c r="AX40" s="290"/>
    </row>
    <row r="42" spans="1:55">
      <c r="B42" s="254" t="s">
        <v>71</v>
      </c>
    </row>
  </sheetData>
  <sheetProtection selectLockedCells="1"/>
  <mergeCells count="89">
    <mergeCell ref="H19:I19"/>
    <mergeCell ref="H32:I32"/>
    <mergeCell ref="AR25:AS25"/>
    <mergeCell ref="AR26:AS26"/>
    <mergeCell ref="AR27:AS27"/>
    <mergeCell ref="AR28:AS28"/>
    <mergeCell ref="AR29:AS29"/>
    <mergeCell ref="AR20:AS20"/>
    <mergeCell ref="AR21:AS21"/>
    <mergeCell ref="AR22:AS22"/>
    <mergeCell ref="AR23:AS23"/>
    <mergeCell ref="AR24:AS24"/>
    <mergeCell ref="AR17:AS17"/>
    <mergeCell ref="AR18:AS18"/>
    <mergeCell ref="AV17:AW17"/>
    <mergeCell ref="AV16:AW16"/>
    <mergeCell ref="AV15:AW15"/>
    <mergeCell ref="AR12:AS12"/>
    <mergeCell ref="AR13:AS13"/>
    <mergeCell ref="AR14:AS14"/>
    <mergeCell ref="AR15:AS15"/>
    <mergeCell ref="AR16:AS16"/>
    <mergeCell ref="AR7:AS7"/>
    <mergeCell ref="AR8:AS8"/>
    <mergeCell ref="AR9:AS9"/>
    <mergeCell ref="AR10:AS10"/>
    <mergeCell ref="AR11:AS11"/>
    <mergeCell ref="AV24:AW24"/>
    <mergeCell ref="AV25:AW25"/>
    <mergeCell ref="AV19:AW19"/>
    <mergeCell ref="AV20:AW20"/>
    <mergeCell ref="AV21:AW21"/>
    <mergeCell ref="AV22:AW22"/>
    <mergeCell ref="AV10:AW10"/>
    <mergeCell ref="AV11:AW11"/>
    <mergeCell ref="AV12:AW12"/>
    <mergeCell ref="AV13:AW13"/>
    <mergeCell ref="AV23:AW23"/>
    <mergeCell ref="AV14:AW14"/>
    <mergeCell ref="AX35:AY37"/>
    <mergeCell ref="AX33:AY33"/>
    <mergeCell ref="AV26:AW26"/>
    <mergeCell ref="AV31:AW31"/>
    <mergeCell ref="AV32:AW32"/>
    <mergeCell ref="B34:AW34"/>
    <mergeCell ref="F33:G33"/>
    <mergeCell ref="AR33:AS33"/>
    <mergeCell ref="J33:AK33"/>
    <mergeCell ref="B33:D33"/>
    <mergeCell ref="AR30:AS30"/>
    <mergeCell ref="AR31:AS31"/>
    <mergeCell ref="AV30:AW30"/>
    <mergeCell ref="AV29:AW29"/>
    <mergeCell ref="AV28:AW28"/>
    <mergeCell ref="AV27:AW27"/>
    <mergeCell ref="B19:C19"/>
    <mergeCell ref="B32:C32"/>
    <mergeCell ref="F19:G19"/>
    <mergeCell ref="F32:G32"/>
    <mergeCell ref="AV6:AW6"/>
    <mergeCell ref="AV7:AW7"/>
    <mergeCell ref="AV8:AW8"/>
    <mergeCell ref="AV9:AW9"/>
    <mergeCell ref="AV18:AW18"/>
    <mergeCell ref="W6:X6"/>
    <mergeCell ref="AC6:AD6"/>
    <mergeCell ref="AI6:AJ6"/>
    <mergeCell ref="AR6:AS6"/>
    <mergeCell ref="K6:L6"/>
    <mergeCell ref="M6:N6"/>
    <mergeCell ref="O6:P6"/>
    <mergeCell ref="Q6:R6"/>
    <mergeCell ref="S6:T6"/>
    <mergeCell ref="U6:V6"/>
    <mergeCell ref="Y6:AB6"/>
    <mergeCell ref="AX5:AY5"/>
    <mergeCell ref="J5:AJ5"/>
    <mergeCell ref="AL5:AM5"/>
    <mergeCell ref="AN5:AQ5"/>
    <mergeCell ref="AR5:AW5"/>
    <mergeCell ref="AE6:AH6"/>
    <mergeCell ref="AQ3:AS3"/>
    <mergeCell ref="AN2:AS2"/>
    <mergeCell ref="B4:AW4"/>
    <mergeCell ref="D5:E5"/>
    <mergeCell ref="F2:AJ2"/>
    <mergeCell ref="F3:AJ3"/>
    <mergeCell ref="F5:G5"/>
    <mergeCell ref="H5:I5"/>
  </mergeCells>
  <conditionalFormatting sqref="F7:F18">
    <cfRule type="expression" dxfId="59" priority="47">
      <formula>$F7=0</formula>
    </cfRule>
    <cfRule type="expression" dxfId="58" priority="51">
      <formula>$F7&gt;$BB7</formula>
    </cfRule>
    <cfRule type="expression" dxfId="57" priority="52">
      <formula>$F7&lt;$BB7</formula>
    </cfRule>
    <cfRule type="expression" dxfId="56" priority="53">
      <formula>$F7=$BB7</formula>
    </cfRule>
  </conditionalFormatting>
  <conditionalFormatting sqref="F20:F31">
    <cfRule type="expression" dxfId="55" priority="38">
      <formula>$F20=0</formula>
    </cfRule>
    <cfRule type="expression" dxfId="54" priority="39">
      <formula>$F20&gt;$BB20</formula>
    </cfRule>
    <cfRule type="expression" dxfId="53" priority="40">
      <formula>$F20&lt;$BB20</formula>
    </cfRule>
    <cfRule type="expression" dxfId="52" priority="41">
      <formula>$F20=$BB20</formula>
    </cfRule>
  </conditionalFormatting>
  <conditionalFormatting sqref="AX35:AY37">
    <cfRule type="expression" dxfId="51" priority="11">
      <formula>$AX$35=0</formula>
    </cfRule>
    <cfRule type="expression" dxfId="50" priority="27">
      <formula>$AX$35&gt;$AX$3</formula>
    </cfRule>
    <cfRule type="expression" dxfId="49" priority="28">
      <formula>$AX$35=$AX$3</formula>
    </cfRule>
    <cfRule type="expression" dxfId="48" priority="29">
      <formula>$AX$35&lt;$AX$3</formula>
    </cfRule>
  </conditionalFormatting>
  <conditionalFormatting sqref="B19:H19 J19:AY19">
    <cfRule type="expression" dxfId="47" priority="12">
      <formula>$AY$19=0</formula>
    </cfRule>
    <cfRule type="expression" dxfId="46" priority="21">
      <formula>$AY$19&gt;$AX$3</formula>
    </cfRule>
    <cfRule type="expression" dxfId="45" priority="22">
      <formula>$AY$19=$AX$3</formula>
    </cfRule>
    <cfRule type="expression" dxfId="44" priority="23">
      <formula>$AY$19&lt;$AX$3</formula>
    </cfRule>
  </conditionalFormatting>
  <conditionalFormatting sqref="B32:H32 J32:AY32">
    <cfRule type="expression" dxfId="43" priority="14">
      <formula>$AY$32=0</formula>
    </cfRule>
    <cfRule type="expression" dxfId="42" priority="18">
      <formula>$AY$32=$AX$3</formula>
    </cfRule>
    <cfRule type="expression" dxfId="41" priority="19">
      <formula>$AY$32&gt;$AX$3</formula>
    </cfRule>
    <cfRule type="expression" dxfId="40" priority="20">
      <formula>$AY$32&lt;$AX$3</formula>
    </cfRule>
  </conditionalFormatting>
  <conditionalFormatting sqref="H7:H18">
    <cfRule type="expression" dxfId="39" priority="9">
      <formula>$H7=0</formula>
    </cfRule>
    <cfRule type="expression" dxfId="38" priority="6">
      <formula>AND($H7&gt;$F7, $H7&gt;$D7)</formula>
    </cfRule>
    <cfRule type="expression" dxfId="37" priority="10">
      <formula>AND($H7=$F7,$H7=$D7)</formula>
    </cfRule>
    <cfRule type="expression" dxfId="36" priority="8">
      <formula>AND($H7&lt;$F7,$H7&lt;$D7)</formula>
    </cfRule>
    <cfRule type="expression" dxfId="35" priority="7">
      <formula>AND($H7&gt;$F7,$H7&lt;$D7)</formula>
    </cfRule>
  </conditionalFormatting>
  <conditionalFormatting sqref="H20:H31">
    <cfRule type="expression" dxfId="34" priority="2">
      <formula>AND($H20&gt;$F20,$H20&lt;$D20)</formula>
    </cfRule>
    <cfRule type="expression" dxfId="30" priority="3">
      <formula>AND($H20&lt;$F20,$H20&lt;$D20)</formula>
    </cfRule>
    <cfRule type="expression" dxfId="31" priority="5">
      <formula>AND($H20=$F20,$H20=$D20)</formula>
    </cfRule>
    <cfRule type="expression" dxfId="32" priority="1">
      <formula>AND($H20&gt;$F20, $H20&gt;$D20)</formula>
    </cfRule>
    <cfRule type="expression" dxfId="33" priority="4">
      <formula>$H20=0</formula>
    </cfRule>
  </conditionalFormatting>
  <pageMargins left="0" right="0" top="0.39370078740157483" bottom="0.39370078740157483" header="0" footer="0"/>
  <pageSetup paperSize="8" scale="98" orientation="landscape" r:id="rId1"/>
  <colBreaks count="1" manualBreakCount="1">
    <brk id="52" max="1048575" man="1"/>
  </colBreaks>
  <ignoredErrors>
    <ignoredError sqref="B13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opLeftCell="A2" workbookViewId="0">
      <selection activeCell="E21" sqref="E21"/>
    </sheetView>
  </sheetViews>
  <sheetFormatPr defaultRowHeight="12.5"/>
  <cols>
    <col min="2" max="2" width="9.90625" bestFit="1" customWidth="1"/>
    <col min="3" max="3" width="14.36328125" bestFit="1" customWidth="1"/>
    <col min="4" max="4" width="7.08984375" bestFit="1" customWidth="1"/>
    <col min="5" max="5" width="15.81640625" bestFit="1" customWidth="1"/>
    <col min="6" max="6" width="13.453125" bestFit="1" customWidth="1"/>
    <col min="7" max="7" width="8" bestFit="1" customWidth="1"/>
    <col min="8" max="8" width="17.26953125" bestFit="1" customWidth="1"/>
    <col min="9" max="9" width="17.54296875" bestFit="1" customWidth="1"/>
    <col min="10" max="10" width="23.81640625" bestFit="1" customWidth="1"/>
    <col min="11" max="11" width="18.36328125" bestFit="1" customWidth="1"/>
    <col min="12" max="12" width="13.08984375" bestFit="1" customWidth="1"/>
    <col min="13" max="13" width="57.6328125" bestFit="1" customWidth="1"/>
    <col min="14" max="14" width="13.08984375" bestFit="1" customWidth="1"/>
    <col min="15" max="15" width="26.36328125" bestFit="1" customWidth="1"/>
  </cols>
  <sheetData>
    <row r="2" spans="2:15"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15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</row>
    <row r="3" spans="2:15">
      <c r="B3" s="295">
        <v>43018</v>
      </c>
      <c r="C3" t="s">
        <v>95</v>
      </c>
      <c r="D3">
        <v>0</v>
      </c>
      <c r="E3" t="s">
        <v>96</v>
      </c>
      <c r="F3" t="s">
        <v>99</v>
      </c>
      <c r="G3" t="s">
        <v>96</v>
      </c>
      <c r="H3">
        <v>0</v>
      </c>
      <c r="I3">
        <v>60</v>
      </c>
      <c r="J3">
        <v>0</v>
      </c>
      <c r="K3">
        <v>0</v>
      </c>
      <c r="L3" t="s">
        <v>106</v>
      </c>
      <c r="M3" t="s">
        <v>108</v>
      </c>
      <c r="N3" t="s">
        <v>98</v>
      </c>
      <c r="O3" t="s">
        <v>98</v>
      </c>
    </row>
    <row r="4" spans="2:15">
      <c r="B4" s="295">
        <v>43018</v>
      </c>
      <c r="C4" t="s">
        <v>95</v>
      </c>
      <c r="D4">
        <v>1</v>
      </c>
      <c r="E4" t="s">
        <v>109</v>
      </c>
      <c r="F4" t="s">
        <v>103</v>
      </c>
      <c r="G4" t="s">
        <v>96</v>
      </c>
      <c r="H4">
        <v>0</v>
      </c>
      <c r="I4">
        <v>2</v>
      </c>
      <c r="J4">
        <v>10</v>
      </c>
      <c r="K4">
        <v>0</v>
      </c>
      <c r="L4" t="s">
        <v>110</v>
      </c>
      <c r="M4" t="s">
        <v>111</v>
      </c>
      <c r="N4" t="s">
        <v>95</v>
      </c>
      <c r="O4" t="s">
        <v>112</v>
      </c>
    </row>
    <row r="5" spans="2:15">
      <c r="B5" s="295">
        <v>43018</v>
      </c>
      <c r="C5" t="s">
        <v>95</v>
      </c>
      <c r="D5">
        <v>2</v>
      </c>
      <c r="E5" t="s">
        <v>113</v>
      </c>
      <c r="F5" t="s">
        <v>103</v>
      </c>
      <c r="G5" t="s">
        <v>96</v>
      </c>
      <c r="H5">
        <v>0</v>
      </c>
      <c r="I5">
        <v>2</v>
      </c>
      <c r="J5">
        <v>10</v>
      </c>
      <c r="K5">
        <v>0</v>
      </c>
      <c r="L5" t="s">
        <v>110</v>
      </c>
      <c r="M5" t="s">
        <v>111</v>
      </c>
      <c r="N5" t="s">
        <v>95</v>
      </c>
      <c r="O5" t="s">
        <v>114</v>
      </c>
    </row>
    <row r="6" spans="2:15">
      <c r="B6" s="295">
        <v>43018</v>
      </c>
      <c r="C6" t="s">
        <v>95</v>
      </c>
      <c r="D6">
        <v>3</v>
      </c>
      <c r="E6" t="s">
        <v>115</v>
      </c>
      <c r="F6" t="s">
        <v>103</v>
      </c>
      <c r="G6" t="s">
        <v>96</v>
      </c>
      <c r="H6">
        <v>0</v>
      </c>
      <c r="I6">
        <v>2</v>
      </c>
      <c r="J6">
        <v>12</v>
      </c>
      <c r="K6">
        <v>0</v>
      </c>
      <c r="L6" t="s">
        <v>110</v>
      </c>
      <c r="M6" t="s">
        <v>111</v>
      </c>
      <c r="N6" t="s">
        <v>95</v>
      </c>
      <c r="O6" t="s">
        <v>116</v>
      </c>
    </row>
    <row r="7" spans="2:15">
      <c r="B7" s="295">
        <v>43018</v>
      </c>
      <c r="C7" t="s">
        <v>95</v>
      </c>
      <c r="D7">
        <v>4</v>
      </c>
      <c r="E7" t="s">
        <v>117</v>
      </c>
      <c r="F7" t="s">
        <v>118</v>
      </c>
      <c r="G7" t="s">
        <v>119</v>
      </c>
      <c r="H7">
        <v>20</v>
      </c>
      <c r="I7">
        <v>0</v>
      </c>
      <c r="J7">
        <v>30</v>
      </c>
      <c r="K7">
        <v>0</v>
      </c>
      <c r="L7" t="s">
        <v>101</v>
      </c>
      <c r="M7" t="s">
        <v>120</v>
      </c>
      <c r="N7" t="s">
        <v>95</v>
      </c>
      <c r="O7" t="s">
        <v>121</v>
      </c>
    </row>
    <row r="8" spans="2:15">
      <c r="B8" s="295">
        <v>43018</v>
      </c>
      <c r="C8" t="s">
        <v>95</v>
      </c>
      <c r="D8">
        <v>5</v>
      </c>
      <c r="E8" t="s">
        <v>122</v>
      </c>
      <c r="F8" t="s">
        <v>118</v>
      </c>
      <c r="G8" t="s">
        <v>119</v>
      </c>
      <c r="H8">
        <v>0</v>
      </c>
      <c r="I8">
        <v>30</v>
      </c>
      <c r="J8">
        <v>20</v>
      </c>
      <c r="K8">
        <v>0</v>
      </c>
      <c r="L8" t="s">
        <v>106</v>
      </c>
      <c r="M8" t="s">
        <v>123</v>
      </c>
      <c r="N8" t="s">
        <v>95</v>
      </c>
      <c r="O8" t="s">
        <v>112</v>
      </c>
    </row>
    <row r="9" spans="2:15">
      <c r="B9" s="295">
        <v>43018</v>
      </c>
      <c r="C9" t="s">
        <v>95</v>
      </c>
      <c r="D9">
        <v>6</v>
      </c>
      <c r="E9" t="s">
        <v>124</v>
      </c>
      <c r="F9" t="s">
        <v>100</v>
      </c>
      <c r="G9" t="s">
        <v>96</v>
      </c>
      <c r="H9">
        <v>0</v>
      </c>
      <c r="I9">
        <v>16</v>
      </c>
      <c r="J9">
        <v>0</v>
      </c>
      <c r="K9">
        <v>0</v>
      </c>
      <c r="L9" t="s">
        <v>125</v>
      </c>
      <c r="M9" t="s">
        <v>126</v>
      </c>
      <c r="N9" t="s">
        <v>98</v>
      </c>
      <c r="O9" t="s">
        <v>98</v>
      </c>
    </row>
    <row r="10" spans="2:15">
      <c r="B10" s="295">
        <v>43018</v>
      </c>
      <c r="C10" t="s">
        <v>95</v>
      </c>
      <c r="D10">
        <v>7</v>
      </c>
      <c r="E10" t="s">
        <v>127</v>
      </c>
      <c r="F10" t="s">
        <v>128</v>
      </c>
      <c r="G10" t="s">
        <v>96</v>
      </c>
      <c r="H10">
        <v>17</v>
      </c>
      <c r="I10">
        <v>0</v>
      </c>
      <c r="J10">
        <v>0</v>
      </c>
      <c r="K10">
        <v>0</v>
      </c>
      <c r="L10" t="s">
        <v>101</v>
      </c>
      <c r="M10" t="s">
        <v>129</v>
      </c>
      <c r="N10" t="s">
        <v>98</v>
      </c>
      <c r="O10" t="s">
        <v>98</v>
      </c>
    </row>
    <row r="11" spans="2:15">
      <c r="B11" s="295">
        <v>43018</v>
      </c>
      <c r="C11" t="s">
        <v>95</v>
      </c>
      <c r="D11">
        <v>8</v>
      </c>
      <c r="E11" t="s">
        <v>96</v>
      </c>
      <c r="F11" t="s">
        <v>99</v>
      </c>
      <c r="G11" t="s">
        <v>96</v>
      </c>
      <c r="H11">
        <v>13</v>
      </c>
      <c r="I11">
        <v>47</v>
      </c>
      <c r="J11">
        <v>0</v>
      </c>
      <c r="K11">
        <v>0</v>
      </c>
      <c r="L11" t="s">
        <v>130</v>
      </c>
      <c r="M11" t="s">
        <v>131</v>
      </c>
      <c r="N11" t="s">
        <v>98</v>
      </c>
      <c r="O11" t="s">
        <v>98</v>
      </c>
    </row>
    <row r="12" spans="2:15">
      <c r="B12" s="295">
        <v>43018</v>
      </c>
      <c r="C12" t="s">
        <v>95</v>
      </c>
      <c r="D12">
        <v>9</v>
      </c>
      <c r="E12" t="s">
        <v>96</v>
      </c>
      <c r="F12" t="s">
        <v>99</v>
      </c>
      <c r="G12" t="s">
        <v>96</v>
      </c>
      <c r="H12">
        <v>0</v>
      </c>
      <c r="I12">
        <v>60</v>
      </c>
      <c r="J12">
        <v>0</v>
      </c>
      <c r="K12">
        <v>0</v>
      </c>
      <c r="L12" t="s">
        <v>132</v>
      </c>
      <c r="M12" t="s">
        <v>133</v>
      </c>
      <c r="N12" t="s">
        <v>98</v>
      </c>
      <c r="O12" t="s">
        <v>98</v>
      </c>
    </row>
    <row r="13" spans="2:15">
      <c r="B13" s="295">
        <v>43018</v>
      </c>
      <c r="C13" t="s">
        <v>95</v>
      </c>
      <c r="D13">
        <v>10</v>
      </c>
      <c r="E13" t="s">
        <v>96</v>
      </c>
      <c r="F13" t="s">
        <v>99</v>
      </c>
      <c r="G13" t="s">
        <v>96</v>
      </c>
      <c r="H13">
        <v>0</v>
      </c>
      <c r="I13">
        <v>60</v>
      </c>
      <c r="J13">
        <v>0</v>
      </c>
      <c r="K13">
        <v>0</v>
      </c>
      <c r="L13" t="s">
        <v>132</v>
      </c>
      <c r="M13" t="s">
        <v>133</v>
      </c>
      <c r="N13" t="s">
        <v>98</v>
      </c>
      <c r="O13" t="s">
        <v>98</v>
      </c>
    </row>
    <row r="14" spans="2:15">
      <c r="B14" s="295">
        <v>43018</v>
      </c>
      <c r="C14" t="s">
        <v>95</v>
      </c>
      <c r="D14">
        <v>11</v>
      </c>
      <c r="E14" t="s">
        <v>96</v>
      </c>
      <c r="F14" t="s">
        <v>99</v>
      </c>
      <c r="G14" t="s">
        <v>96</v>
      </c>
      <c r="H14">
        <v>0</v>
      </c>
      <c r="I14">
        <v>60</v>
      </c>
      <c r="J14">
        <v>0</v>
      </c>
      <c r="K14">
        <v>0</v>
      </c>
      <c r="L14" t="s">
        <v>132</v>
      </c>
      <c r="M14" t="s">
        <v>133</v>
      </c>
      <c r="N14" t="s">
        <v>98</v>
      </c>
      <c r="O14" t="s">
        <v>98</v>
      </c>
    </row>
    <row r="15" spans="2:15">
      <c r="B15" s="295">
        <v>43018</v>
      </c>
      <c r="C15" t="s">
        <v>95</v>
      </c>
      <c r="D15">
        <v>12</v>
      </c>
      <c r="E15" t="s">
        <v>96</v>
      </c>
      <c r="F15" t="s">
        <v>99</v>
      </c>
      <c r="G15" t="s">
        <v>96</v>
      </c>
      <c r="H15">
        <v>0</v>
      </c>
      <c r="I15">
        <v>0</v>
      </c>
      <c r="J15">
        <v>0</v>
      </c>
      <c r="K15">
        <v>0</v>
      </c>
      <c r="L15" t="s">
        <v>97</v>
      </c>
      <c r="M15" t="s">
        <v>97</v>
      </c>
      <c r="N15" t="s">
        <v>98</v>
      </c>
      <c r="O15" t="s">
        <v>98</v>
      </c>
    </row>
    <row r="16" spans="2:15">
      <c r="B16" s="295">
        <v>43018</v>
      </c>
      <c r="C16" t="s">
        <v>95</v>
      </c>
      <c r="D16">
        <v>13</v>
      </c>
      <c r="E16" t="s">
        <v>134</v>
      </c>
      <c r="F16" t="s">
        <v>103</v>
      </c>
      <c r="G16" t="s">
        <v>96</v>
      </c>
      <c r="H16">
        <v>0</v>
      </c>
      <c r="I16">
        <v>0</v>
      </c>
      <c r="J16">
        <v>0</v>
      </c>
      <c r="K16">
        <v>0</v>
      </c>
      <c r="L16" t="s">
        <v>97</v>
      </c>
      <c r="M16" t="s">
        <v>97</v>
      </c>
      <c r="N16" t="s">
        <v>98</v>
      </c>
      <c r="O16" t="s">
        <v>98</v>
      </c>
    </row>
    <row r="17" spans="2:15">
      <c r="B17" s="295">
        <v>43018</v>
      </c>
      <c r="C17" t="s">
        <v>95</v>
      </c>
      <c r="D17">
        <v>14</v>
      </c>
      <c r="E17" t="s">
        <v>135</v>
      </c>
      <c r="F17" t="s">
        <v>103</v>
      </c>
      <c r="G17" t="s">
        <v>96</v>
      </c>
      <c r="H17">
        <v>0</v>
      </c>
      <c r="I17">
        <v>0</v>
      </c>
      <c r="J17">
        <v>0</v>
      </c>
      <c r="K17">
        <v>0</v>
      </c>
      <c r="L17" t="s">
        <v>97</v>
      </c>
      <c r="M17" t="s">
        <v>97</v>
      </c>
      <c r="N17" t="s">
        <v>98</v>
      </c>
      <c r="O17" t="s">
        <v>98</v>
      </c>
    </row>
    <row r="18" spans="2:15">
      <c r="B18" s="295">
        <v>43018</v>
      </c>
      <c r="C18" t="s">
        <v>95</v>
      </c>
      <c r="D18">
        <v>15</v>
      </c>
      <c r="E18" t="s">
        <v>135</v>
      </c>
      <c r="F18" t="s">
        <v>103</v>
      </c>
      <c r="G18" t="s">
        <v>96</v>
      </c>
      <c r="H18">
        <v>0</v>
      </c>
      <c r="I18">
        <v>2</v>
      </c>
      <c r="J18">
        <v>0</v>
      </c>
      <c r="K18">
        <v>0</v>
      </c>
      <c r="L18" t="s">
        <v>110</v>
      </c>
      <c r="M18" t="s">
        <v>111</v>
      </c>
      <c r="N18" t="s">
        <v>98</v>
      </c>
      <c r="O18" t="s">
        <v>98</v>
      </c>
    </row>
    <row r="19" spans="2:15">
      <c r="B19" s="295">
        <v>43018</v>
      </c>
      <c r="C19" t="s">
        <v>95</v>
      </c>
      <c r="D19">
        <v>16</v>
      </c>
      <c r="E19" t="s">
        <v>136</v>
      </c>
      <c r="F19" t="s">
        <v>103</v>
      </c>
      <c r="G19" t="s">
        <v>96</v>
      </c>
      <c r="H19">
        <v>0</v>
      </c>
      <c r="I19">
        <v>0</v>
      </c>
      <c r="J19">
        <v>0</v>
      </c>
      <c r="K19">
        <v>0</v>
      </c>
      <c r="L19" t="s">
        <v>97</v>
      </c>
      <c r="M19" t="s">
        <v>97</v>
      </c>
      <c r="N19" t="s">
        <v>98</v>
      </c>
      <c r="O19" t="s">
        <v>98</v>
      </c>
    </row>
    <row r="20" spans="2:15">
      <c r="B20" s="295">
        <v>43018</v>
      </c>
      <c r="C20" t="s">
        <v>95</v>
      </c>
      <c r="D20">
        <v>17</v>
      </c>
      <c r="E20" t="s">
        <v>96</v>
      </c>
      <c r="F20" t="s">
        <v>99</v>
      </c>
      <c r="G20" t="s">
        <v>96</v>
      </c>
      <c r="H20">
        <v>0</v>
      </c>
      <c r="I20">
        <v>60</v>
      </c>
      <c r="J20">
        <v>0</v>
      </c>
      <c r="K20">
        <v>0</v>
      </c>
      <c r="L20" t="s">
        <v>137</v>
      </c>
      <c r="M20" t="s">
        <v>138</v>
      </c>
      <c r="N20" t="s">
        <v>98</v>
      </c>
      <c r="O20" t="s">
        <v>98</v>
      </c>
    </row>
    <row r="21" spans="2:15">
      <c r="B21" s="295">
        <v>43018</v>
      </c>
      <c r="C21" t="s">
        <v>95</v>
      </c>
      <c r="D21">
        <v>18</v>
      </c>
      <c r="E21" t="s">
        <v>139</v>
      </c>
      <c r="F21" t="s">
        <v>103</v>
      </c>
      <c r="G21" t="s">
        <v>96</v>
      </c>
      <c r="H21">
        <v>0</v>
      </c>
      <c r="I21">
        <v>47</v>
      </c>
      <c r="J21">
        <v>0</v>
      </c>
      <c r="K21">
        <v>0</v>
      </c>
      <c r="L21" t="s">
        <v>137</v>
      </c>
      <c r="M21" t="s">
        <v>138</v>
      </c>
      <c r="N21" t="s">
        <v>98</v>
      </c>
      <c r="O21" t="s">
        <v>98</v>
      </c>
    </row>
    <row r="22" spans="2:15">
      <c r="B22" s="295">
        <v>43018</v>
      </c>
      <c r="C22" t="s">
        <v>95</v>
      </c>
      <c r="D22">
        <v>19</v>
      </c>
      <c r="E22" t="s">
        <v>102</v>
      </c>
      <c r="F22" t="s">
        <v>103</v>
      </c>
      <c r="G22" t="s">
        <v>96</v>
      </c>
      <c r="H22">
        <v>0</v>
      </c>
      <c r="I22">
        <v>0</v>
      </c>
      <c r="J22">
        <v>0</v>
      </c>
      <c r="K22">
        <v>0</v>
      </c>
      <c r="L22" t="s">
        <v>97</v>
      </c>
      <c r="M22" t="s">
        <v>97</v>
      </c>
      <c r="N22" t="s">
        <v>98</v>
      </c>
      <c r="O22" t="s">
        <v>98</v>
      </c>
    </row>
    <row r="23" spans="2:15">
      <c r="B23" s="295">
        <v>43018</v>
      </c>
      <c r="C23" t="s">
        <v>95</v>
      </c>
      <c r="D23">
        <v>20</v>
      </c>
      <c r="E23" t="s">
        <v>135</v>
      </c>
      <c r="F23" t="s">
        <v>103</v>
      </c>
      <c r="G23" t="s">
        <v>105</v>
      </c>
      <c r="H23">
        <v>0</v>
      </c>
      <c r="I23">
        <v>10</v>
      </c>
      <c r="J23">
        <v>0</v>
      </c>
      <c r="K23">
        <v>0</v>
      </c>
      <c r="L23" t="s">
        <v>140</v>
      </c>
      <c r="M23" t="s">
        <v>141</v>
      </c>
      <c r="N23" t="s">
        <v>98</v>
      </c>
      <c r="O23" t="s">
        <v>98</v>
      </c>
    </row>
    <row r="24" spans="2:15">
      <c r="B24" s="295">
        <v>43018</v>
      </c>
      <c r="C24" t="s">
        <v>95</v>
      </c>
      <c r="D24">
        <v>21</v>
      </c>
      <c r="E24" t="s">
        <v>142</v>
      </c>
      <c r="F24" t="s">
        <v>103</v>
      </c>
      <c r="G24" t="s">
        <v>96</v>
      </c>
      <c r="H24">
        <v>0</v>
      </c>
      <c r="I24">
        <v>25</v>
      </c>
      <c r="J24">
        <v>0</v>
      </c>
      <c r="K24">
        <v>0</v>
      </c>
      <c r="L24" t="s">
        <v>140</v>
      </c>
      <c r="M24" t="s">
        <v>141</v>
      </c>
      <c r="N24" t="s">
        <v>98</v>
      </c>
      <c r="O24" t="s">
        <v>98</v>
      </c>
    </row>
    <row r="25" spans="2:15">
      <c r="B25" s="295">
        <v>43018</v>
      </c>
      <c r="C25" t="s">
        <v>95</v>
      </c>
      <c r="D25">
        <v>22</v>
      </c>
      <c r="E25" t="s">
        <v>136</v>
      </c>
      <c r="F25" t="s">
        <v>103</v>
      </c>
      <c r="G25" t="s">
        <v>119</v>
      </c>
      <c r="H25">
        <v>0</v>
      </c>
      <c r="I25">
        <v>22</v>
      </c>
      <c r="J25">
        <v>0</v>
      </c>
      <c r="K25">
        <v>0</v>
      </c>
      <c r="L25" t="s">
        <v>140</v>
      </c>
      <c r="M25" t="s">
        <v>143</v>
      </c>
      <c r="N25" t="s">
        <v>98</v>
      </c>
      <c r="O25" t="s">
        <v>98</v>
      </c>
    </row>
    <row r="26" spans="2:15">
      <c r="B26" s="295">
        <v>43018</v>
      </c>
      <c r="C26" t="s">
        <v>95</v>
      </c>
      <c r="D26">
        <v>23</v>
      </c>
      <c r="E26" t="s">
        <v>96</v>
      </c>
      <c r="F26" t="s">
        <v>99</v>
      </c>
      <c r="G26" t="s">
        <v>96</v>
      </c>
      <c r="H26">
        <v>0</v>
      </c>
      <c r="I26">
        <v>0</v>
      </c>
      <c r="J26">
        <v>0</v>
      </c>
      <c r="K26">
        <v>0</v>
      </c>
      <c r="L26" t="s">
        <v>97</v>
      </c>
      <c r="M26" t="s">
        <v>97</v>
      </c>
      <c r="N26" t="s">
        <v>98</v>
      </c>
      <c r="O26" t="s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Standard</vt:lpstr>
      <vt:lpstr>Proposal</vt:lpstr>
      <vt:lpstr>hourlyJava</vt:lpstr>
      <vt:lpstr>Proposal!Print_Area</vt:lpstr>
      <vt:lpstr>Standard!Print_Area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Jörn Kramer</dc:creator>
  <cp:lastModifiedBy>Garcia Hinojosa Jaime Alexis (SG/MOE1-MX)</cp:lastModifiedBy>
  <cp:lastPrinted>2017-06-23T10:17:37Z</cp:lastPrinted>
  <dcterms:created xsi:type="dcterms:W3CDTF">2013-04-16T09:00:55Z</dcterms:created>
  <dcterms:modified xsi:type="dcterms:W3CDTF">2017-10-24T20:27:35Z</dcterms:modified>
</cp:coreProperties>
</file>