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JA5TL\Desktop\"/>
    </mc:Choice>
  </mc:AlternateContent>
  <bookViews>
    <workbookView xWindow="120" yWindow="50" windowWidth="18920" windowHeight="8510" tabRatio="504" firstSheet="1" activeTab="1"/>
  </bookViews>
  <sheets>
    <sheet name="Standard" sheetId="1" state="hidden" r:id="rId1"/>
    <sheet name="Proposal" sheetId="2" r:id="rId2"/>
    <sheet name="OEE con Factores de Pérdida 100" sheetId="5" r:id="rId3"/>
    <sheet name="hourlyJava" sheetId="4" state="hidden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1">Proposal!$A$1:$AZ$39</definedName>
    <definedName name="_xlnm.Print_Area" localSheetId="0">Standard!$B$1:$AT$38</definedName>
    <definedName name="SystemKPI_HourlyCount.od" localSheetId="3" hidden="1">hourlyJava!$B$2:$O$26</definedName>
  </definedNames>
  <calcPr calcId="162913"/>
</workbook>
</file>

<file path=xl/calcChain.xml><?xml version="1.0" encoding="utf-8"?>
<calcChain xmlns="http://schemas.openxmlformats.org/spreadsheetml/2006/main">
  <c r="AO48" i="5" l="1"/>
  <c r="X7" i="5"/>
  <c r="W8" i="5"/>
  <c r="X8" i="5"/>
  <c r="W9" i="5"/>
  <c r="W10" i="5"/>
  <c r="X10" i="5"/>
  <c r="W11" i="5"/>
  <c r="X11" i="5"/>
  <c r="W12" i="5"/>
  <c r="X12" i="5"/>
  <c r="W13" i="5"/>
  <c r="X13" i="5"/>
  <c r="W14" i="5"/>
  <c r="X14" i="5"/>
  <c r="W22" i="5"/>
  <c r="X22" i="5"/>
  <c r="W23" i="5"/>
  <c r="X23" i="5"/>
  <c r="W24" i="5"/>
  <c r="X24" i="5"/>
  <c r="W25" i="5"/>
  <c r="X25" i="5"/>
  <c r="W26" i="5"/>
  <c r="X26" i="5"/>
  <c r="X27" i="5"/>
  <c r="X28" i="5"/>
  <c r="X29" i="5"/>
  <c r="X30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X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G52" i="5" s="1"/>
  <c r="AU32" i="5"/>
  <c r="AV32" i="5"/>
  <c r="AW32" i="5"/>
  <c r="AX32" i="5"/>
  <c r="AY32" i="5"/>
  <c r="AZ32" i="5"/>
  <c r="BA32" i="5"/>
  <c r="BB32" i="5"/>
  <c r="AH52" i="5" s="1"/>
  <c r="BC32" i="5"/>
  <c r="BD32" i="5"/>
  <c r="BE32" i="5"/>
  <c r="BF32" i="5"/>
  <c r="BG32" i="5"/>
  <c r="BH32" i="5"/>
  <c r="BI32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F53" i="5" s="1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X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G54" i="5" s="1"/>
  <c r="AX34" i="5"/>
  <c r="AY34" i="5"/>
  <c r="AZ34" i="5"/>
  <c r="BA34" i="5"/>
  <c r="AH54" i="5" s="1"/>
  <c r="BB34" i="5"/>
  <c r="BC34" i="5"/>
  <c r="BD34" i="5"/>
  <c r="BE34" i="5"/>
  <c r="BF34" i="5"/>
  <c r="BG34" i="5"/>
  <c r="BH34" i="5"/>
  <c r="BI34" i="5"/>
  <c r="X35" i="5"/>
  <c r="AE35" i="5"/>
  <c r="AF35" i="5"/>
  <c r="AG35" i="5"/>
  <c r="AH35" i="5"/>
  <c r="AI35" i="5"/>
  <c r="AJ35" i="5"/>
  <c r="AK35" i="5"/>
  <c r="AL35" i="5"/>
  <c r="AM35" i="5"/>
  <c r="AN35" i="5"/>
  <c r="AF55" i="5" s="1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AI55" i="5" s="1"/>
  <c r="BI35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G56" i="5" s="1"/>
  <c r="AW36" i="5"/>
  <c r="AX36" i="5"/>
  <c r="AY36" i="5"/>
  <c r="AZ36" i="5"/>
  <c r="BA36" i="5"/>
  <c r="AH56" i="5" s="1"/>
  <c r="BB36" i="5"/>
  <c r="BC36" i="5"/>
  <c r="BD36" i="5"/>
  <c r="BE36" i="5"/>
  <c r="BF36" i="5"/>
  <c r="BG36" i="5"/>
  <c r="BH36" i="5"/>
  <c r="BI36" i="5"/>
  <c r="X37" i="5"/>
  <c r="AE37" i="5"/>
  <c r="AF37" i="5"/>
  <c r="AG37" i="5"/>
  <c r="AH37" i="5"/>
  <c r="AI37" i="5"/>
  <c r="AJ37" i="5"/>
  <c r="AK37" i="5"/>
  <c r="AL37" i="5"/>
  <c r="AM37" i="5"/>
  <c r="AF57" i="5" s="1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X38" i="5"/>
  <c r="AE38" i="5"/>
  <c r="AF38" i="5" s="1"/>
  <c r="AG38" i="5" s="1"/>
  <c r="AH38" i="5" s="1"/>
  <c r="AI38" i="5" s="1"/>
  <c r="AJ38" i="5" s="1"/>
  <c r="AK38" i="5" s="1"/>
  <c r="AL38" i="5" s="1"/>
  <c r="AM38" i="5" s="1"/>
  <c r="AN38" i="5" s="1"/>
  <c r="AO38" i="5" s="1"/>
  <c r="AP38" i="5" s="1"/>
  <c r="AQ38" i="5" s="1"/>
  <c r="AR38" i="5" s="1"/>
  <c r="AS38" i="5" s="1"/>
  <c r="AT38" i="5" s="1"/>
  <c r="AU38" i="5" s="1"/>
  <c r="AV38" i="5" s="1"/>
  <c r="AW38" i="5" s="1"/>
  <c r="AX38" i="5" s="1"/>
  <c r="AY38" i="5" s="1"/>
  <c r="AZ38" i="5" s="1"/>
  <c r="BA38" i="5" s="1"/>
  <c r="BB38" i="5" s="1"/>
  <c r="BC38" i="5" s="1"/>
  <c r="BD38" i="5" s="1"/>
  <c r="BE38" i="5" s="1"/>
  <c r="BF38" i="5" s="1"/>
  <c r="BG38" i="5" s="1"/>
  <c r="BH38" i="5" s="1"/>
  <c r="BI38" i="5" s="1"/>
  <c r="X39" i="5"/>
  <c r="X40" i="5"/>
  <c r="X41" i="5"/>
  <c r="X42" i="5"/>
  <c r="AL42" i="5"/>
  <c r="AM42" i="5"/>
  <c r="AN42" i="5"/>
  <c r="AK43" i="5"/>
  <c r="AL43" i="5"/>
  <c r="AM43" i="5"/>
  <c r="AN43" i="5"/>
  <c r="AL44" i="5"/>
  <c r="AM44" i="5"/>
  <c r="AN44" i="5"/>
  <c r="AL45" i="5"/>
  <c r="AM45" i="5"/>
  <c r="AN45" i="5"/>
  <c r="AL46" i="5"/>
  <c r="AM46" i="5"/>
  <c r="AN46" i="5"/>
  <c r="AK47" i="5"/>
  <c r="AL47" i="5"/>
  <c r="AM47" i="5"/>
  <c r="AN47" i="5"/>
  <c r="AF52" i="5"/>
  <c r="AI52" i="5"/>
  <c r="AG53" i="5"/>
  <c r="AH53" i="5"/>
  <c r="AI53" i="5"/>
  <c r="AE54" i="5"/>
  <c r="AJ54" i="5" s="1"/>
  <c r="AF54" i="5"/>
  <c r="AI54" i="5"/>
  <c r="AG55" i="5"/>
  <c r="AH55" i="5"/>
  <c r="AF56" i="5"/>
  <c r="AI56" i="5"/>
  <c r="AG57" i="5"/>
  <c r="AH57" i="5"/>
  <c r="AI57" i="5"/>
  <c r="AE58" i="5"/>
  <c r="AF58" i="5" s="1"/>
  <c r="AG58" i="5" s="1"/>
  <c r="AH58" i="5" s="1"/>
  <c r="AI58" i="5" s="1"/>
  <c r="AE52" i="5" l="1"/>
  <c r="AJ52" i="5" s="1"/>
  <c r="BJ32" i="5"/>
  <c r="AO42" i="5" s="1"/>
  <c r="AR42" i="5" s="1"/>
  <c r="BJ34" i="5"/>
  <c r="AO44" i="5" s="1"/>
  <c r="BJ35" i="5"/>
  <c r="AO45" i="5" s="1"/>
  <c r="AR45" i="5" s="1"/>
  <c r="BJ33" i="5"/>
  <c r="AO43" i="5" s="1"/>
  <c r="AE56" i="5"/>
  <c r="AJ56" i="5" s="1"/>
  <c r="AE57" i="5"/>
  <c r="BJ36" i="5"/>
  <c r="AO46" i="5" s="1"/>
  <c r="AR46" i="5" s="1"/>
  <c r="AE53" i="5"/>
  <c r="AJ53" i="5"/>
  <c r="AR44" i="5"/>
  <c r="AR43" i="5"/>
  <c r="AJ57" i="5"/>
  <c r="BJ37" i="5"/>
  <c r="AO47" i="5" s="1"/>
  <c r="AR47" i="5" s="1"/>
  <c r="AE55" i="5"/>
  <c r="AJ55" i="5" s="1"/>
  <c r="AJ58" i="5"/>
  <c r="AQ27" i="2" l="1"/>
  <c r="AQ28" i="2"/>
  <c r="AQ29" i="2"/>
  <c r="AQ30" i="2"/>
  <c r="AQ31" i="2"/>
  <c r="AP27" i="2"/>
  <c r="AP28" i="2"/>
  <c r="AP29" i="2"/>
  <c r="AP30" i="2"/>
  <c r="AP31" i="2"/>
  <c r="AO27" i="2"/>
  <c r="AO28" i="2"/>
  <c r="AO29" i="2"/>
  <c r="AO30" i="2"/>
  <c r="AO31" i="2"/>
  <c r="AN27" i="2"/>
  <c r="AN28" i="2"/>
  <c r="AN29" i="2"/>
  <c r="AN30" i="2"/>
  <c r="AN31" i="2"/>
  <c r="AQ26" i="2"/>
  <c r="AP26" i="2"/>
  <c r="AO26" i="2"/>
  <c r="AN26" i="2"/>
  <c r="AQ21" i="2"/>
  <c r="AQ22" i="2"/>
  <c r="AQ23" i="2"/>
  <c r="AQ24" i="2"/>
  <c r="AQ25" i="2"/>
  <c r="AP21" i="2"/>
  <c r="AP22" i="2"/>
  <c r="AP23" i="2"/>
  <c r="AP24" i="2"/>
  <c r="AP25" i="2"/>
  <c r="AO21" i="2"/>
  <c r="AO22" i="2"/>
  <c r="AO23" i="2"/>
  <c r="AO24" i="2"/>
  <c r="AO25" i="2"/>
  <c r="AN21" i="2"/>
  <c r="AN22" i="2"/>
  <c r="AN23" i="2"/>
  <c r="AN24" i="2"/>
  <c r="AN25" i="2"/>
  <c r="AQ20" i="2"/>
  <c r="AP20" i="2"/>
  <c r="AO20" i="2"/>
  <c r="AN20" i="2"/>
  <c r="AL21" i="2"/>
  <c r="AL22" i="2"/>
  <c r="AL23" i="2"/>
  <c r="AL24" i="2"/>
  <c r="AL25" i="2"/>
  <c r="AL27" i="2"/>
  <c r="AL28" i="2"/>
  <c r="AL29" i="2"/>
  <c r="AL30" i="2"/>
  <c r="AL31" i="2"/>
  <c r="AL26" i="2"/>
  <c r="AL20" i="2"/>
  <c r="AQ8" i="2"/>
  <c r="AQ9" i="2"/>
  <c r="AQ10" i="2"/>
  <c r="AQ11" i="2"/>
  <c r="AQ12" i="2"/>
  <c r="AQ13" i="2"/>
  <c r="AQ14" i="2"/>
  <c r="AQ15" i="2"/>
  <c r="AQ16" i="2"/>
  <c r="AQ17" i="2"/>
  <c r="AQ18" i="2"/>
  <c r="AP8" i="2"/>
  <c r="AP9" i="2"/>
  <c r="AP10" i="2"/>
  <c r="AP11" i="2"/>
  <c r="AP12" i="2"/>
  <c r="AP13" i="2"/>
  <c r="AP14" i="2"/>
  <c r="AP15" i="2"/>
  <c r="AP16" i="2"/>
  <c r="AP17" i="2"/>
  <c r="AP18" i="2"/>
  <c r="AO8" i="2"/>
  <c r="AO9" i="2"/>
  <c r="AO10" i="2"/>
  <c r="AO11" i="2"/>
  <c r="AO12" i="2"/>
  <c r="AO13" i="2"/>
  <c r="AO14" i="2"/>
  <c r="AO15" i="2"/>
  <c r="AO16" i="2"/>
  <c r="AO17" i="2"/>
  <c r="AO18" i="2"/>
  <c r="AN8" i="2"/>
  <c r="AN9" i="2"/>
  <c r="AN10" i="2"/>
  <c r="AN11" i="2"/>
  <c r="AN12" i="2"/>
  <c r="AN13" i="2"/>
  <c r="AN14" i="2"/>
  <c r="AN15" i="2"/>
  <c r="AN16" i="2"/>
  <c r="AN17" i="2"/>
  <c r="AN18" i="2"/>
  <c r="AQ7" i="2"/>
  <c r="AP7" i="2"/>
  <c r="AO7" i="2"/>
  <c r="AN7" i="2"/>
  <c r="AL8" i="2"/>
  <c r="AL9" i="2"/>
  <c r="AL10" i="2"/>
  <c r="AL11" i="2"/>
  <c r="AL12" i="2"/>
  <c r="AL13" i="2"/>
  <c r="AL14" i="2"/>
  <c r="AL15" i="2"/>
  <c r="AL16" i="2"/>
  <c r="AL17" i="2"/>
  <c r="AL18" i="2"/>
  <c r="AL7" i="2"/>
  <c r="H8" i="2" l="1"/>
  <c r="H9" i="2"/>
  <c r="H10" i="2"/>
  <c r="H11" i="2"/>
  <c r="H12" i="2"/>
  <c r="H13" i="2"/>
  <c r="H14" i="2"/>
  <c r="H15" i="2"/>
  <c r="H16" i="2"/>
  <c r="H17" i="2"/>
  <c r="H18" i="2"/>
  <c r="H27" i="2"/>
  <c r="H28" i="2"/>
  <c r="H29" i="2"/>
  <c r="H30" i="2"/>
  <c r="H31" i="2"/>
  <c r="H26" i="2"/>
  <c r="H21" i="2"/>
  <c r="H22" i="2"/>
  <c r="H23" i="2"/>
  <c r="H24" i="2"/>
  <c r="H25" i="2"/>
  <c r="H20" i="2"/>
  <c r="I20" i="2" s="1"/>
  <c r="H7" i="2"/>
  <c r="I21" i="2" l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7" i="2"/>
  <c r="AV27" i="2"/>
  <c r="AV28" i="2"/>
  <c r="AV29" i="2"/>
  <c r="AV30" i="2"/>
  <c r="AV31" i="2"/>
  <c r="AU27" i="2"/>
  <c r="AU28" i="2"/>
  <c r="AU29" i="2"/>
  <c r="AU30" i="2"/>
  <c r="AU31" i="2"/>
  <c r="AT27" i="2"/>
  <c r="AT28" i="2"/>
  <c r="AT29" i="2"/>
  <c r="AT30" i="2"/>
  <c r="AT31" i="2"/>
  <c r="AV26" i="2"/>
  <c r="AU26" i="2"/>
  <c r="AT26" i="2"/>
  <c r="AR27" i="2"/>
  <c r="AR28" i="2"/>
  <c r="AR29" i="2"/>
  <c r="AR30" i="2"/>
  <c r="AR31" i="2"/>
  <c r="AR26" i="2"/>
  <c r="AK27" i="2"/>
  <c r="AK28" i="2"/>
  <c r="AK29" i="2"/>
  <c r="AK30" i="2"/>
  <c r="AK31" i="2"/>
  <c r="AK26" i="2"/>
  <c r="AV21" i="2"/>
  <c r="AV22" i="2"/>
  <c r="AV23" i="2"/>
  <c r="AV24" i="2"/>
  <c r="AV25" i="2"/>
  <c r="AU21" i="2"/>
  <c r="AU22" i="2"/>
  <c r="AU23" i="2"/>
  <c r="AU24" i="2"/>
  <c r="AU25" i="2"/>
  <c r="AT21" i="2"/>
  <c r="AT22" i="2"/>
  <c r="AT23" i="2"/>
  <c r="AT24" i="2"/>
  <c r="AT25" i="2"/>
  <c r="AR21" i="2"/>
  <c r="AR22" i="2"/>
  <c r="AR23" i="2"/>
  <c r="AR24" i="2"/>
  <c r="AR25" i="2"/>
  <c r="AK21" i="2"/>
  <c r="AK22" i="2"/>
  <c r="AK23" i="2"/>
  <c r="AK24" i="2"/>
  <c r="AK25" i="2"/>
  <c r="AV20" i="2"/>
  <c r="AU20" i="2"/>
  <c r="AT20" i="2"/>
  <c r="AR20" i="2"/>
  <c r="AV8" i="2"/>
  <c r="AV9" i="2"/>
  <c r="AV10" i="2"/>
  <c r="AV11" i="2"/>
  <c r="AV12" i="2"/>
  <c r="AV13" i="2"/>
  <c r="AV14" i="2"/>
  <c r="AV15" i="2"/>
  <c r="AV16" i="2"/>
  <c r="AV17" i="2"/>
  <c r="AV18" i="2"/>
  <c r="AU8" i="2"/>
  <c r="AU9" i="2"/>
  <c r="AU10" i="2"/>
  <c r="AU11" i="2"/>
  <c r="AU12" i="2"/>
  <c r="AU13" i="2"/>
  <c r="AU14" i="2"/>
  <c r="AU15" i="2"/>
  <c r="AU16" i="2"/>
  <c r="AU17" i="2"/>
  <c r="AU18" i="2"/>
  <c r="AT8" i="2"/>
  <c r="AT9" i="2"/>
  <c r="AT10" i="2"/>
  <c r="AT11" i="2"/>
  <c r="AT12" i="2"/>
  <c r="AT13" i="2"/>
  <c r="AT14" i="2"/>
  <c r="AT15" i="2"/>
  <c r="AT16" i="2"/>
  <c r="AT17" i="2"/>
  <c r="AT18" i="2"/>
  <c r="AR8" i="2"/>
  <c r="AR9" i="2"/>
  <c r="AR10" i="2"/>
  <c r="AR11" i="2"/>
  <c r="AR12" i="2"/>
  <c r="AR13" i="2"/>
  <c r="AR14" i="2"/>
  <c r="AR15" i="2"/>
  <c r="AR16" i="2"/>
  <c r="AR17" i="2"/>
  <c r="AR18" i="2"/>
  <c r="AK20" i="2"/>
  <c r="AK8" i="2"/>
  <c r="AK9" i="2"/>
  <c r="AK10" i="2"/>
  <c r="AK11" i="2"/>
  <c r="AK12" i="2"/>
  <c r="AK13" i="2"/>
  <c r="AK14" i="2"/>
  <c r="AK15" i="2"/>
  <c r="AK16" i="2"/>
  <c r="AK17" i="2"/>
  <c r="AK18" i="2"/>
  <c r="AV7" i="2"/>
  <c r="AU7" i="2"/>
  <c r="AT7" i="2"/>
  <c r="AR7" i="2"/>
  <c r="AK7" i="2"/>
  <c r="F3" i="2"/>
  <c r="A3" i="5" s="1"/>
  <c r="AT3" i="2"/>
  <c r="S1" i="5" s="1"/>
  <c r="AB30" i="5" l="1"/>
  <c r="AB40" i="5"/>
  <c r="AB50" i="5"/>
  <c r="AB5" i="5"/>
  <c r="AB25" i="5"/>
  <c r="AB10" i="5"/>
  <c r="AB15" i="5"/>
  <c r="AB20" i="5"/>
  <c r="H32" i="2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AP32" i="2"/>
  <c r="AO32" i="2"/>
  <c r="H19" i="2" l="1"/>
  <c r="H34" i="2"/>
  <c r="D30" i="2"/>
  <c r="D29" i="2"/>
  <c r="D28" i="2"/>
  <c r="D27" i="2"/>
  <c r="D17" i="2"/>
  <c r="D16" i="2"/>
  <c r="D15" i="2"/>
  <c r="D14" i="2"/>
  <c r="BB27" i="2" l="1"/>
  <c r="F27" i="2"/>
  <c r="AX27" i="2" s="1"/>
  <c r="BB15" i="2"/>
  <c r="F15" i="2"/>
  <c r="AX15" i="2" s="1"/>
  <c r="BB28" i="2"/>
  <c r="F28" i="2"/>
  <c r="AX28" i="2" s="1"/>
  <c r="BB14" i="2"/>
  <c r="F14" i="2"/>
  <c r="AX14" i="2" s="1"/>
  <c r="BB29" i="2"/>
  <c r="F29" i="2"/>
  <c r="AX29" i="2" s="1"/>
  <c r="BB16" i="2"/>
  <c r="F16" i="2"/>
  <c r="AX16" i="2" s="1"/>
  <c r="BB17" i="2"/>
  <c r="F17" i="2"/>
  <c r="AX17" i="2" s="1"/>
  <c r="BB30" i="2"/>
  <c r="F30" i="2"/>
  <c r="AX30" i="2" s="1"/>
  <c r="D10" i="2"/>
  <c r="BB10" i="2" l="1"/>
  <c r="F10" i="2"/>
  <c r="D21" i="2"/>
  <c r="D22" i="2"/>
  <c r="D23" i="2"/>
  <c r="D24" i="2"/>
  <c r="D25" i="2"/>
  <c r="D26" i="2"/>
  <c r="D31" i="2"/>
  <c r="F31" i="2" s="1"/>
  <c r="D20" i="2"/>
  <c r="F20" i="2" s="1"/>
  <c r="D8" i="2"/>
  <c r="D9" i="2"/>
  <c r="D11" i="2"/>
  <c r="D12" i="2"/>
  <c r="D13" i="2"/>
  <c r="D18" i="2"/>
  <c r="D7" i="2"/>
  <c r="F7" i="2" s="1"/>
  <c r="AQ32" i="2"/>
  <c r="AN32" i="2"/>
  <c r="AM32" i="2"/>
  <c r="AL32" i="2"/>
  <c r="AQ19" i="2"/>
  <c r="AP19" i="2"/>
  <c r="AO19" i="2"/>
  <c r="AN19" i="2"/>
  <c r="AM19" i="2"/>
  <c r="AL19" i="2"/>
  <c r="BB18" i="2" l="1"/>
  <c r="F18" i="2"/>
  <c r="AX18" i="2" s="1"/>
  <c r="BB9" i="2"/>
  <c r="F9" i="2"/>
  <c r="AX9" i="2" s="1"/>
  <c r="BB26" i="2"/>
  <c r="F26" i="2"/>
  <c r="BB22" i="2"/>
  <c r="F22" i="2"/>
  <c r="BB13" i="2"/>
  <c r="F13" i="2"/>
  <c r="AX13" i="2" s="1"/>
  <c r="BB8" i="2"/>
  <c r="F8" i="2"/>
  <c r="AX8" i="2" s="1"/>
  <c r="BB25" i="2"/>
  <c r="F25" i="2"/>
  <c r="BB21" i="2"/>
  <c r="F21" i="2"/>
  <c r="BB12" i="2"/>
  <c r="F12" i="2"/>
  <c r="AX12" i="2" s="1"/>
  <c r="BB24" i="2"/>
  <c r="F24" i="2"/>
  <c r="BB11" i="2"/>
  <c r="F11" i="2"/>
  <c r="AX11" i="2" s="1"/>
  <c r="BB23" i="2"/>
  <c r="F23" i="2"/>
  <c r="BB7" i="2"/>
  <c r="AX7" i="2"/>
  <c r="AL34" i="2"/>
  <c r="AX31" i="2"/>
  <c r="BB31" i="2"/>
  <c r="E20" i="2"/>
  <c r="BB20" i="2"/>
  <c r="AQ34" i="2"/>
  <c r="AP34" i="2"/>
  <c r="AO34" i="2"/>
  <c r="AN34" i="2"/>
  <c r="AM34" i="2"/>
  <c r="AX10" i="2"/>
  <c r="E7" i="2"/>
  <c r="AX26" i="2" l="1"/>
  <c r="AX25" i="2"/>
  <c r="AX24" i="2"/>
  <c r="AX23" i="2"/>
  <c r="AX22" i="2"/>
  <c r="AX21" i="2"/>
  <c r="AX20" i="2"/>
  <c r="AY20" i="2" s="1"/>
  <c r="F34" i="2"/>
  <c r="AY7" i="2"/>
  <c r="BA7" i="2" s="1"/>
  <c r="E8" i="2"/>
  <c r="G7" i="2"/>
  <c r="G20" i="2"/>
  <c r="E21" i="2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22" i="2"/>
  <c r="E23" i="2" s="1"/>
  <c r="E24" i="2" s="1"/>
  <c r="E25" i="2" s="1"/>
  <c r="E26" i="2" s="1"/>
  <c r="E27" i="2" s="1"/>
  <c r="E28" i="2" s="1"/>
  <c r="E29" i="2" s="1"/>
  <c r="E30" i="2" s="1"/>
  <c r="E31" i="2" s="1"/>
  <c r="G21" i="2"/>
  <c r="AY21" i="2" s="1"/>
  <c r="G8" i="2"/>
  <c r="AY8" i="2" s="1"/>
  <c r="D33" i="1"/>
  <c r="D24" i="1"/>
  <c r="D15" i="1"/>
  <c r="D8" i="1"/>
  <c r="D9" i="1" s="1"/>
  <c r="D10" i="1" s="1"/>
  <c r="D11" i="1" s="1"/>
  <c r="D12" i="1" s="1"/>
  <c r="D13" i="1" s="1"/>
  <c r="D14" i="1" s="1"/>
  <c r="D16" i="1" s="1"/>
  <c r="D17" i="1" s="1"/>
  <c r="D18" i="1" s="1"/>
  <c r="D19" i="1" s="1"/>
  <c r="D20" i="1" s="1"/>
  <c r="D21" i="1" s="1"/>
  <c r="D22" i="1" s="1"/>
  <c r="D23" i="1" s="1"/>
  <c r="D25" i="1" s="1"/>
  <c r="D26" i="1" s="1"/>
  <c r="D27" i="1" s="1"/>
  <c r="D28" i="1" s="1"/>
  <c r="D29" i="1" s="1"/>
  <c r="D30" i="1" s="1"/>
  <c r="D31" i="1" s="1"/>
  <c r="D32" i="1" s="1"/>
  <c r="E32" i="2" l="1"/>
  <c r="E19" i="2"/>
  <c r="G22" i="2"/>
  <c r="AY22" i="2" s="1"/>
  <c r="BA8" i="2"/>
  <c r="G9" i="2"/>
  <c r="G10" i="2" s="1"/>
  <c r="G11" i="2" s="1"/>
  <c r="AY11" i="2" s="1"/>
  <c r="D34" i="1"/>
  <c r="E34" i="2" l="1"/>
  <c r="G23" i="2"/>
  <c r="AY23" i="2" s="1"/>
  <c r="BA9" i="2"/>
  <c r="BA10" i="2"/>
  <c r="AY10" i="2"/>
  <c r="AY9" i="2"/>
  <c r="G12" i="2"/>
  <c r="BA11" i="2"/>
  <c r="G24" i="2" l="1"/>
  <c r="AY24" i="2" s="1"/>
  <c r="G13" i="2"/>
  <c r="AY12" i="2"/>
  <c r="BA12" i="2"/>
  <c r="G25" i="2" l="1"/>
  <c r="AY25" i="2" s="1"/>
  <c r="G14" i="2"/>
  <c r="BA14" i="2" s="1"/>
  <c r="BA13" i="2"/>
  <c r="AY13" i="2"/>
  <c r="G26" i="2" l="1"/>
  <c r="AY26" i="2" s="1"/>
  <c r="AY14" i="2"/>
  <c r="G15" i="2"/>
  <c r="BA15" i="2" s="1"/>
  <c r="G27" i="2" l="1"/>
  <c r="AY27" i="2" s="1"/>
  <c r="G16" i="2"/>
  <c r="G17" i="2" s="1"/>
  <c r="AY15" i="2"/>
  <c r="G28" i="2" l="1"/>
  <c r="AY28" i="2" s="1"/>
  <c r="BA16" i="2"/>
  <c r="AY16" i="2"/>
  <c r="G18" i="2"/>
  <c r="BA17" i="2"/>
  <c r="AY17" i="2"/>
  <c r="G29" i="2" l="1"/>
  <c r="G30" i="2" s="1"/>
  <c r="BA18" i="2"/>
  <c r="F19" i="2"/>
  <c r="AY18" i="2"/>
  <c r="AY19" i="2" s="1"/>
  <c r="BA29" i="2" l="1"/>
  <c r="AY29" i="2"/>
  <c r="BA21" i="2"/>
  <c r="BA25" i="2"/>
  <c r="BA22" i="2"/>
  <c r="BA26" i="2"/>
  <c r="BA24" i="2"/>
  <c r="BA23" i="2"/>
  <c r="BA20" i="2"/>
  <c r="BA27" i="2"/>
  <c r="BA28" i="2"/>
  <c r="AY30" i="2"/>
  <c r="BA30" i="2"/>
  <c r="G31" i="2"/>
  <c r="F32" i="2" s="1"/>
  <c r="AY31" i="2" l="1"/>
  <c r="AY32" i="2" s="1"/>
  <c r="BA31" i="2"/>
  <c r="AX36" i="2" s="1"/>
</calcChain>
</file>

<file path=xl/connections.xml><?xml version="1.0" encoding="utf-8"?>
<connections xmlns="http://schemas.openxmlformats.org/spreadsheetml/2006/main">
  <connection id="1" sourceFile="C:\Users\GJA5TL\Desktop\SystemKPI.accdb" keepAlive="1" interval="1" name="SystemKPI" type="5" refreshedVersion="0" new="1" background="1" refreshOnLoad="1" saveData="1">
    <dbPr connection="Provider=Microsoft.ACE.OLEDB.12.0;Password=&quot;&quot;;User ID=Admin;Data Source=C:\Users\GJA5TL\Desktop\SystemKPI.accdb;Mode=Share Deny Write;Extended Properties=&quot;&quot;;Jet OLEDB:System database=&quot;&quot;;Jet OLEDB:Registry Path=&quot;&quot;;Jet OLEDB:Database Password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HourlyCount" commandType="3"/>
  </connection>
  <connection id="2" sourceFile="C:\Users\GJA5TL\Desktop\SystemKPI.accdb" odcFile="C:\Users\GJA5TL\Documents\My Data Sources\SystemKPI HourlyCount.od.odc" keepAlive="1" interval="1" name="SystemKPI HourlyCount.od" type="5" refreshedVersion="6" background="1" refreshOnLoad="1" saveData="1">
    <dbPr connection="Provider=Microsoft.ACE.OLEDB.12.0;User ID=Admin;Data Source=C:\Users\GJA5TL\Desktop\SystemKPI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HourlyCount" commandType="3"/>
  </connection>
</connections>
</file>

<file path=xl/sharedStrings.xml><?xml version="1.0" encoding="utf-8"?>
<sst xmlns="http://schemas.openxmlformats.org/spreadsheetml/2006/main" count="637" uniqueCount="155">
  <si>
    <t>Hourly Count (Standardized Work)</t>
  </si>
  <si>
    <t>Process:</t>
  </si>
  <si>
    <t>Plant / MSE:</t>
  </si>
  <si>
    <t>Date:</t>
  </si>
  <si>
    <r>
      <t xml:space="preserve">Target
</t>
    </r>
    <r>
      <rPr>
        <sz val="6"/>
        <rFont val="Arial"/>
        <family val="2"/>
      </rPr>
      <t>(on base 100% OEE)</t>
    </r>
  </si>
  <si>
    <t>Real</t>
  </si>
  <si>
    <t>Units / Hour</t>
  </si>
  <si>
    <t xml:space="preserve">Type         </t>
  </si>
  <si>
    <t>Quality [Unit]</t>
  </si>
  <si>
    <t>Availability Losses [min]</t>
  </si>
  <si>
    <t>Occurrences</t>
  </si>
  <si>
    <t>Time</t>
  </si>
  <si>
    <t>Units</t>
  </si>
  <si>
    <t>Cumm.</t>
  </si>
  <si>
    <t>Type
        TCT</t>
  </si>
  <si>
    <t>Scrap</t>
  </si>
  <si>
    <t>Code</t>
  </si>
  <si>
    <t>Deviation</t>
  </si>
  <si>
    <t>6-7</t>
  </si>
  <si>
    <t>7-8</t>
  </si>
  <si>
    <t>8-9</t>
  </si>
  <si>
    <t>9-10</t>
  </si>
  <si>
    <t>10-11</t>
  </si>
  <si>
    <t>11-12</t>
  </si>
  <si>
    <t>12-13</t>
  </si>
  <si>
    <t>13-14</t>
  </si>
  <si>
    <t>Total</t>
  </si>
  <si>
    <t>1.Shift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</si>
  <si>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</si>
  <si>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</si>
  <si>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</si>
  <si>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</si>
  <si>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</si>
  <si>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</si>
  <si>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</si>
  <si>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</si>
  <si>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2.Shift</t>
  </si>
  <si>
    <t>22-23</t>
  </si>
  <si>
    <t>23-24</t>
  </si>
  <si>
    <t>0-1</t>
  </si>
  <si>
    <t>1-2</t>
  </si>
  <si>
    <t>2-3</t>
  </si>
  <si>
    <t>3-4</t>
  </si>
  <si>
    <t>4-5</t>
  </si>
  <si>
    <t>5-6</t>
  </si>
  <si>
    <t>3.Shift</t>
  </si>
  <si>
    <t>Team Leader</t>
  </si>
  <si>
    <t>Group Leader</t>
  </si>
  <si>
    <t>VS AL</t>
  </si>
  <si>
    <t>Daily Total</t>
  </si>
  <si>
    <t>© Robert Bosch GmbH reserves all rights even in the event of industrial property right. We reserve all rights of disposal such as copying and passing on to the third parties.</t>
  </si>
  <si>
    <t>Starter Motors and Generators</t>
  </si>
  <si>
    <t>XxP/MOE-x/Wxxx</t>
  </si>
  <si>
    <t>Rework</t>
  </si>
  <si>
    <t>Changeover</t>
  </si>
  <si>
    <t>Technical Losses</t>
  </si>
  <si>
    <t>Organizat. Losses</t>
  </si>
  <si>
    <t>SG/BPS | 01.09.2011 | V1.0</t>
  </si>
  <si>
    <t>Hourly Count</t>
  </si>
  <si>
    <t>Period</t>
  </si>
  <si>
    <r>
      <t xml:space="preserve">Target
</t>
    </r>
    <r>
      <rPr>
        <sz val="6"/>
        <rFont val="Arial"/>
        <family val="2"/>
      </rPr>
      <t>(based on 100% OEE)</t>
    </r>
  </si>
  <si>
    <t>Perform.   Losses</t>
  </si>
  <si>
    <t>OEE Cumm</t>
  </si>
  <si>
    <t>Period OEE</t>
  </si>
  <si>
    <t>Pces / Hour</t>
  </si>
  <si>
    <t>Quality [Pces]</t>
  </si>
  <si>
    <t>Availability Losses [mins]</t>
  </si>
  <si>
    <t>Daily OEE</t>
  </si>
  <si>
    <t>Work Time</t>
  </si>
  <si>
    <t>Mins</t>
  </si>
  <si>
    <t>Cumm</t>
  </si>
  <si>
    <t>Password: count</t>
  </si>
  <si>
    <t>Daily OEE %</t>
  </si>
  <si>
    <t>OEE %</t>
  </si>
  <si>
    <t>Output at</t>
  </si>
  <si>
    <t>target OEE</t>
  </si>
  <si>
    <t>24-01</t>
  </si>
  <si>
    <t>01-02</t>
  </si>
  <si>
    <t>02-03</t>
  </si>
  <si>
    <t>03-04</t>
  </si>
  <si>
    <t>04-05</t>
  </si>
  <si>
    <t>06-06</t>
  </si>
  <si>
    <t>Fecha</t>
  </si>
  <si>
    <t>NombreLinea</t>
  </si>
  <si>
    <t>Hora</t>
  </si>
  <si>
    <t>CantProducida</t>
  </si>
  <si>
    <t>NoParteTC</t>
  </si>
  <si>
    <t>CambioDuracion</t>
  </si>
  <si>
    <t>TecnicaDuracion</t>
  </si>
  <si>
    <t>OrganizacionalDuracion</t>
  </si>
  <si>
    <t>TiempoPDuracion</t>
  </si>
  <si>
    <t>OperacionX</t>
  </si>
  <si>
    <t>ProblemaX</t>
  </si>
  <si>
    <t>OperacionY</t>
  </si>
  <si>
    <t>ProblemaY</t>
  </si>
  <si>
    <t>L003</t>
  </si>
  <si>
    <t>0</t>
  </si>
  <si>
    <t xml:space="preserve">
</t>
  </si>
  <si>
    <t>Real Prod.</t>
  </si>
  <si>
    <t>Real Est.</t>
  </si>
  <si>
    <t>-</t>
  </si>
  <si>
    <t>160</t>
  </si>
  <si>
    <t>0001179009/15</t>
  </si>
  <si>
    <t>213</t>
  </si>
  <si>
    <t>210</t>
  </si>
  <si>
    <t>200</t>
  </si>
  <si>
    <t>89</t>
  </si>
  <si>
    <t xml:space="preserve">
L003</t>
  </si>
  <si>
    <t xml:space="preserve">
VW-0001179009 a AUDI-0001172403</t>
  </si>
  <si>
    <t>99</t>
  </si>
  <si>
    <t>0001172403/15</t>
  </si>
  <si>
    <t xml:space="preserve">
Ajuste de etiqueta</t>
  </si>
  <si>
    <t>230</t>
  </si>
  <si>
    <t xml:space="preserve">
1210
</t>
  </si>
  <si>
    <t xml:space="preserve">
Reajuste op.1210 se atora arandela
</t>
  </si>
  <si>
    <t>125</t>
  </si>
  <si>
    <t xml:space="preserve">
Cambio de grasas</t>
  </si>
  <si>
    <t>Objetivo OEE (%)</t>
  </si>
  <si>
    <t>Perdidas por desempeño (%)</t>
  </si>
  <si>
    <t>Perdidas de cambio de modelo (%)</t>
  </si>
  <si>
    <t>Perdidas Técnicas(%)</t>
  </si>
  <si>
    <t>Perdidas Organizacionales (%)</t>
  </si>
  <si>
    <t>Perdidas de calidad (%)</t>
  </si>
  <si>
    <t>OEE (%)</t>
  </si>
  <si>
    <r>
      <rPr>
        <b/>
        <sz val="14"/>
        <color theme="1"/>
        <rFont val="Arial"/>
        <family val="2"/>
      </rPr>
      <t xml:space="preserve">
Starter Motors and Generators</t>
    </r>
    <r>
      <rPr>
        <sz val="12"/>
        <color indexed="8"/>
        <rFont val="Arial"/>
        <family val="2"/>
      </rPr>
      <t xml:space="preserve">
@MIS1TL 2017 Robert Bosch | SG. All rights reserved.</t>
    </r>
  </si>
  <si>
    <t>Acumulado</t>
  </si>
  <si>
    <t>CW44</t>
  </si>
  <si>
    <t>CW43</t>
  </si>
  <si>
    <t>CW42</t>
  </si>
  <si>
    <t>CW41</t>
  </si>
  <si>
    <t>CW40</t>
  </si>
  <si>
    <t>SEMANAL</t>
  </si>
  <si>
    <t>Target E.17*</t>
  </si>
  <si>
    <t>YTD</t>
  </si>
  <si>
    <t>D</t>
  </si>
  <si>
    <t>N</t>
  </si>
  <si>
    <t>O</t>
  </si>
  <si>
    <t>S</t>
  </si>
  <si>
    <t>A</t>
  </si>
  <si>
    <t>J</t>
  </si>
  <si>
    <t>M</t>
  </si>
  <si>
    <t>F</t>
  </si>
  <si>
    <t>Av.* Q4.16</t>
  </si>
  <si>
    <t>MENSUAL</t>
  </si>
  <si>
    <t>DIARIO</t>
  </si>
  <si>
    <t>PD</t>
  </si>
  <si>
    <t>CMP</t>
  </si>
  <si>
    <t>PT</t>
  </si>
  <si>
    <t>POL</t>
  </si>
  <si>
    <t>POP</t>
  </si>
  <si>
    <t>POO</t>
  </si>
  <si>
    <t>PC</t>
  </si>
  <si>
    <t>OEE</t>
  </si>
  <si>
    <t>Mes:</t>
  </si>
  <si>
    <t xml:space="preserve">Gráfica de Seguimiento Diario a OEE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</si>
</sst>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mmm\-yy;@"/>
    <numFmt numFmtId="165" formatCode="0.0"/>
    <numFmt numFmtId="166" formatCode="0.0%"/>
    <numFmt numFmtId="167" formatCode="d"/>
    <numFmt numFmtId="168" formatCode="[$-80A]mmmm&quot; de &quot;yyyy;@"/>
  </numFmts>
  <fonts count="56">
    <font>
      <sz val="10"/>
      <color theme="1"/>
      <name val="Arial"/>
      <family val="2"/>
    </font>
    <font>
      <sz val="10"/>
      <name val="Arial"/>
      <family val="2"/>
    </font>
    <font>
      <sz val="10"/>
      <name val="Bosch Office Sans"/>
      <family val="2"/>
    </font>
    <font>
      <b/>
      <sz val="18"/>
      <name val="Bosch Office Sans"/>
      <family val="2"/>
    </font>
    <font>
      <sz val="7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color indexed="55"/>
      <name val="Arial"/>
      <family val="2"/>
    </font>
    <font>
      <sz val="12"/>
      <name val="Arial"/>
      <family val="2"/>
    </font>
    <font>
      <b/>
      <sz val="12"/>
      <color indexed="55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6"/>
      <name val="Bosch Office Sans"/>
      <family val="2"/>
    </font>
    <font>
      <sz val="7"/>
      <name val="Bosch Office Sans"/>
      <family val="2"/>
    </font>
    <font>
      <sz val="8"/>
      <name val="Arial"/>
      <family val="2"/>
    </font>
    <font>
      <b/>
      <sz val="18"/>
      <color theme="0"/>
      <name val="Bosch Office Sans"/>
      <family val="2"/>
    </font>
    <font>
      <sz val="10"/>
      <color theme="0"/>
      <name val="Bosch Office Sans"/>
      <family val="2"/>
    </font>
    <font>
      <sz val="18"/>
      <color theme="0"/>
      <name val="Bosch Office Sans"/>
      <family val="2"/>
    </font>
    <font>
      <sz val="14"/>
      <name val="Bosch Office Sans"/>
      <family val="2"/>
    </font>
    <font>
      <sz val="18"/>
      <name val="Bosch Office Sans"/>
      <family val="2"/>
    </font>
    <font>
      <b/>
      <sz val="7"/>
      <color theme="1"/>
      <name val="Arial"/>
      <family val="2"/>
    </font>
    <font>
      <sz val="9"/>
      <name val="Arial"/>
      <family val="2"/>
    </font>
    <font>
      <b/>
      <sz val="28"/>
      <color theme="1"/>
      <name val="Arial"/>
      <family val="2"/>
    </font>
    <font>
      <b/>
      <sz val="8"/>
      <name val="Arial"/>
      <family val="2"/>
    </font>
    <font>
      <sz val="14"/>
      <color rgb="FF363636"/>
      <name val="Segoe UI Light"/>
      <family val="2"/>
    </font>
    <font>
      <sz val="14"/>
      <color rgb="FF363636"/>
      <name val="Segoe UI Light"/>
      <family val="2"/>
    </font>
    <font>
      <sz val="16"/>
      <name val="Bosch Office Sans"/>
      <family val="2"/>
    </font>
    <font>
      <sz val="16"/>
      <color theme="0"/>
      <name val="Bosch Office Sans"/>
      <family val="2"/>
    </font>
    <font>
      <sz val="18"/>
      <color theme="1"/>
      <name val="Bosch Office Sans"/>
      <family val="2"/>
    </font>
    <font>
      <sz val="10"/>
      <color theme="0"/>
      <name val="Arial"/>
      <family val="2"/>
    </font>
    <font>
      <sz val="10"/>
      <color theme="0"/>
      <name val="Arial Unicode MS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26"/>
      <color rgb="FFFF0000"/>
      <name val="Wingdings 3"/>
      <family val="1"/>
      <charset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0"/>
      <name val="Arial"/>
      <family val="2"/>
    </font>
    <font>
      <sz val="7"/>
      <color theme="1"/>
      <name val="Arial"/>
      <family val="2"/>
    </font>
    <font>
      <b/>
      <sz val="10"/>
      <color rgb="FF215967"/>
      <name val="Arial"/>
      <family val="2"/>
    </font>
    <font>
      <b/>
      <sz val="10"/>
      <color rgb="FF000000"/>
      <name val="Arial"/>
      <family val="2"/>
    </font>
    <font>
      <b/>
      <sz val="16"/>
      <name val="Arial"/>
      <family val="2"/>
    </font>
    <font>
      <sz val="26"/>
      <color indexed="9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7"/>
      <name val="Arial"/>
      <family val="2"/>
    </font>
    <font>
      <sz val="16"/>
      <color theme="1"/>
      <name val="Bosch Office Sans"/>
      <family val="2"/>
    </font>
    <font>
      <b/>
      <sz val="20"/>
      <color theme="0"/>
      <name val="Bosch Office Sans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153B6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3366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</borders>
  <cellStyleXfs count="6">
    <xf numFmtId="0" fontId="0" fillId="0" borderId="0"/>
    <xf numFmtId="0" fontId="1" fillId="0" borderId="0"/>
    <xf numFmtId="0" fontId="37" fillId="14" borderId="76" applyNumberFormat="0" applyAlignment="0" applyProtection="0"/>
    <xf numFmtId="0" fontId="40" fillId="0" borderId="0"/>
    <xf numFmtId="9" fontId="40" fillId="0" borderId="0" applyFont="0" applyFill="0" applyBorder="0" applyAlignment="0" applyProtection="0"/>
    <xf numFmtId="0" fontId="1" fillId="0" borderId="0"/>
  </cellStyleXfs>
  <cellXfs count="538">
    <xf numFmtId="0" fontId="0" fillId="0" borderId="0" xfId="0"/>
    <xf numFmtId="0" fontId="2" fillId="2" borderId="0" xfId="1" applyFont="1" applyFill="1"/>
    <xf numFmtId="0" fontId="2" fillId="2" borderId="0" xfId="1" applyFont="1" applyFill="1" applyBorder="1"/>
    <xf numFmtId="0" fontId="2" fillId="0" borderId="0" xfId="1" applyFont="1" applyBorder="1"/>
    <xf numFmtId="0" fontId="2" fillId="0" borderId="0" xfId="1" applyFont="1"/>
    <xf numFmtId="0" fontId="4" fillId="3" borderId="10" xfId="0" applyFont="1" applyFill="1" applyBorder="1" applyAlignment="1">
      <alignment horizontal="center" vertical="center"/>
    </xf>
    <xf numFmtId="17" fontId="5" fillId="3" borderId="14" xfId="0" applyNumberFormat="1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left" vertical="center" textRotation="90"/>
    </xf>
    <xf numFmtId="17" fontId="6" fillId="3" borderId="26" xfId="0" applyNumberFormat="1" applyFont="1" applyFill="1" applyBorder="1" applyAlignment="1">
      <alignment horizontal="left" vertical="top" wrapText="1"/>
    </xf>
    <xf numFmtId="17" fontId="5" fillId="4" borderId="10" xfId="0" applyNumberFormat="1" applyFont="1" applyFill="1" applyBorder="1" applyAlignment="1">
      <alignment horizontal="center" vertical="center" wrapText="1"/>
    </xf>
    <xf numFmtId="17" fontId="5" fillId="4" borderId="8" xfId="0" applyNumberFormat="1" applyFont="1" applyFill="1" applyBorder="1" applyAlignment="1">
      <alignment horizontal="center" vertical="center" wrapText="1"/>
    </xf>
    <xf numFmtId="17" fontId="5" fillId="5" borderId="10" xfId="0" applyNumberFormat="1" applyFont="1" applyFill="1" applyBorder="1" applyAlignment="1">
      <alignment horizontal="center" vertical="center" wrapText="1"/>
    </xf>
    <xf numFmtId="17" fontId="5" fillId="6" borderId="13" xfId="0" applyNumberFormat="1" applyFont="1" applyFill="1" applyBorder="1" applyAlignment="1">
      <alignment horizontal="center" vertical="center" wrapText="1"/>
    </xf>
    <xf numFmtId="17" fontId="5" fillId="3" borderId="29" xfId="0" applyNumberFormat="1" applyFont="1" applyFill="1" applyBorder="1" applyAlignment="1">
      <alignment horizontal="center" vertical="center"/>
    </xf>
    <xf numFmtId="17" fontId="5" fillId="3" borderId="30" xfId="0" applyNumberFormat="1" applyFont="1" applyFill="1" applyBorder="1" applyAlignment="1">
      <alignment horizontal="center" vertical="center" wrapText="1"/>
    </xf>
    <xf numFmtId="0" fontId="7" fillId="2" borderId="33" xfId="0" quotePrefix="1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2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37" xfId="0" applyFont="1" applyFill="1" applyBorder="1" applyAlignment="1">
      <alignment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22" xfId="0" quotePrefix="1" applyFont="1" applyFill="1" applyBorder="1" applyAlignment="1">
      <alignment horizontal="center" vertical="center"/>
    </xf>
    <xf numFmtId="0" fontId="7" fillId="2" borderId="21" xfId="0" quotePrefix="1" applyFont="1" applyFill="1" applyBorder="1" applyAlignment="1">
      <alignment horizontal="center" vertical="center"/>
    </xf>
    <xf numFmtId="0" fontId="7" fillId="2" borderId="23" xfId="0" quotePrefix="1" applyFont="1" applyFill="1" applyBorder="1" applyAlignment="1">
      <alignment horizontal="center" vertical="center"/>
    </xf>
    <xf numFmtId="0" fontId="7" fillId="2" borderId="3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16" fontId="7" fillId="2" borderId="33" xfId="0" quotePrefix="1" applyNumberFormat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9" fillId="0" borderId="33" xfId="0" applyFont="1" applyBorder="1" applyAlignment="1">
      <alignment horizontal="left" vertical="center"/>
    </xf>
    <xf numFmtId="16" fontId="8" fillId="2" borderId="22" xfId="0" applyNumberFormat="1" applyFont="1" applyFill="1" applyBorder="1" applyAlignment="1">
      <alignment horizontal="center" vertical="center"/>
    </xf>
    <xf numFmtId="0" fontId="10" fillId="3" borderId="23" xfId="0" quotePrefix="1" applyNumberFormat="1" applyFont="1" applyFill="1" applyBorder="1" applyAlignment="1">
      <alignment horizontal="center" vertical="center"/>
    </xf>
    <xf numFmtId="16" fontId="7" fillId="2" borderId="21" xfId="0" quotePrefix="1" applyNumberFormat="1" applyFont="1" applyFill="1" applyBorder="1" applyAlignment="1">
      <alignment horizontal="center" vertical="center"/>
    </xf>
    <xf numFmtId="16" fontId="11" fillId="7" borderId="23" xfId="0" quotePrefix="1" applyNumberFormat="1" applyFont="1" applyFill="1" applyBorder="1" applyAlignment="1">
      <alignment horizontal="center" vertical="center"/>
    </xf>
    <xf numFmtId="16" fontId="7" fillId="2" borderId="3" xfId="0" quotePrefix="1" applyNumberFormat="1" applyFont="1" applyFill="1" applyBorder="1" applyAlignment="1">
      <alignment horizontal="center" vertical="center"/>
    </xf>
    <xf numFmtId="16" fontId="7" fillId="2" borderId="1" xfId="0" quotePrefix="1" applyNumberFormat="1" applyFont="1" applyFill="1" applyBorder="1" applyAlignment="1">
      <alignment horizontal="center" vertical="center"/>
    </xf>
    <xf numFmtId="16" fontId="7" fillId="2" borderId="23" xfId="0" quotePrefix="1" applyNumberFormat="1" applyFont="1" applyFill="1" applyBorder="1" applyAlignment="1">
      <alignment horizontal="center" vertical="center"/>
    </xf>
    <xf numFmtId="0" fontId="10" fillId="0" borderId="33" xfId="0" quotePrefix="1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2" fillId="0" borderId="21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2" borderId="33" xfId="0" quotePrefix="1" applyFont="1" applyFill="1" applyBorder="1" applyAlignment="1">
      <alignment horizontal="center" vertical="center"/>
    </xf>
    <xf numFmtId="16" fontId="7" fillId="2" borderId="24" xfId="0" quotePrefix="1" applyNumberFormat="1" applyFont="1" applyFill="1" applyBorder="1" applyAlignment="1">
      <alignment horizontal="center" vertical="center"/>
    </xf>
    <xf numFmtId="16" fontId="7" fillId="2" borderId="6" xfId="0" quotePrefix="1" applyNumberFormat="1" applyFont="1" applyFill="1" applyBorder="1" applyAlignment="1">
      <alignment horizontal="center" vertical="center"/>
    </xf>
    <xf numFmtId="16" fontId="7" fillId="2" borderId="4" xfId="0" quotePrefix="1" applyNumberFormat="1" applyFont="1" applyFill="1" applyBorder="1" applyAlignment="1">
      <alignment horizontal="center" vertical="center"/>
    </xf>
    <xf numFmtId="16" fontId="7" fillId="2" borderId="39" xfId="0" quotePrefix="1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vertical="center"/>
    </xf>
    <xf numFmtId="0" fontId="7" fillId="2" borderId="41" xfId="0" applyFont="1" applyFill="1" applyBorder="1" applyAlignment="1">
      <alignment vertical="center"/>
    </xf>
    <xf numFmtId="0" fontId="7" fillId="2" borderId="42" xfId="0" applyFont="1" applyFill="1" applyBorder="1" applyAlignment="1">
      <alignment vertical="center"/>
    </xf>
    <xf numFmtId="0" fontId="7" fillId="2" borderId="43" xfId="0" applyFont="1" applyFill="1" applyBorder="1" applyAlignment="1">
      <alignment vertical="center"/>
    </xf>
    <xf numFmtId="0" fontId="7" fillId="2" borderId="18" xfId="0" applyFont="1" applyFill="1" applyBorder="1" applyAlignment="1">
      <alignment vertical="center"/>
    </xf>
    <xf numFmtId="0" fontId="7" fillId="2" borderId="44" xfId="0" applyFont="1" applyFill="1" applyBorder="1" applyAlignment="1">
      <alignment vertical="center"/>
    </xf>
    <xf numFmtId="0" fontId="7" fillId="2" borderId="45" xfId="0" applyFont="1" applyFill="1" applyBorder="1" applyAlignment="1">
      <alignment vertical="center"/>
    </xf>
    <xf numFmtId="0" fontId="7" fillId="2" borderId="46" xfId="0" applyFont="1" applyFill="1" applyBorder="1" applyAlignment="1">
      <alignment vertical="center"/>
    </xf>
    <xf numFmtId="0" fontId="9" fillId="0" borderId="18" xfId="0" applyFont="1" applyBorder="1" applyAlignment="1">
      <alignment horizontal="left" vertical="center"/>
    </xf>
    <xf numFmtId="16" fontId="7" fillId="2" borderId="42" xfId="0" applyNumberFormat="1" applyFont="1" applyFill="1" applyBorder="1" applyAlignment="1">
      <alignment horizontal="center" vertical="center"/>
    </xf>
    <xf numFmtId="0" fontId="7" fillId="3" borderId="47" xfId="0" quotePrefix="1" applyNumberFormat="1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16" fontId="13" fillId="7" borderId="47" xfId="0" quotePrefix="1" applyNumberFormat="1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vertical="center"/>
    </xf>
    <xf numFmtId="0" fontId="14" fillId="2" borderId="49" xfId="0" applyFont="1" applyFill="1" applyBorder="1" applyAlignment="1">
      <alignment vertical="center"/>
    </xf>
    <xf numFmtId="0" fontId="9" fillId="0" borderId="49" xfId="0" applyFont="1" applyFill="1" applyBorder="1" applyAlignment="1">
      <alignment vertical="center"/>
    </xf>
    <xf numFmtId="0" fontId="0" fillId="0" borderId="49" xfId="0" applyBorder="1"/>
    <xf numFmtId="0" fontId="14" fillId="2" borderId="50" xfId="0" applyFont="1" applyFill="1" applyBorder="1" applyAlignment="1">
      <alignment vertical="center"/>
    </xf>
    <xf numFmtId="0" fontId="12" fillId="0" borderId="53" xfId="0" applyFont="1" applyFill="1" applyBorder="1" applyAlignment="1">
      <alignment horizontal="center" vertical="center"/>
    </xf>
    <xf numFmtId="0" fontId="12" fillId="7" borderId="5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0" fillId="0" borderId="17" xfId="0" applyBorder="1"/>
    <xf numFmtId="0" fontId="9" fillId="2" borderId="16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0" fillId="3" borderId="5" xfId="0" applyFill="1" applyBorder="1"/>
    <xf numFmtId="0" fontId="17" fillId="3" borderId="5" xfId="0" applyFont="1" applyFill="1" applyBorder="1" applyAlignment="1">
      <alignment vertical="center"/>
    </xf>
    <xf numFmtId="0" fontId="0" fillId="3" borderId="5" xfId="0" applyFill="1" applyBorder="1" applyAlignment="1">
      <alignment horizontal="center"/>
    </xf>
    <xf numFmtId="0" fontId="17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0" xfId="0" applyFill="1" applyBorder="1"/>
    <xf numFmtId="0" fontId="17" fillId="3" borderId="0" xfId="0" applyFont="1" applyFill="1" applyBorder="1" applyAlignment="1">
      <alignment vertical="center"/>
    </xf>
    <xf numFmtId="0" fontId="0" fillId="3" borderId="0" xfId="0" applyFill="1" applyBorder="1" applyAlignment="1">
      <alignment horizontal="center"/>
    </xf>
    <xf numFmtId="0" fontId="17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56" xfId="0" applyFill="1" applyBorder="1" applyAlignment="1">
      <alignment vertical="center"/>
    </xf>
    <xf numFmtId="0" fontId="18" fillId="3" borderId="7" xfId="0" applyFont="1" applyFill="1" applyBorder="1" applyAlignment="1">
      <alignment vertical="center"/>
    </xf>
    <xf numFmtId="0" fontId="0" fillId="3" borderId="8" xfId="0" applyFill="1" applyBorder="1"/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19" fillId="3" borderId="8" xfId="0" applyFont="1" applyFill="1" applyBorder="1" applyAlignment="1">
      <alignment horizontal="left" vertical="center"/>
    </xf>
    <xf numFmtId="0" fontId="0" fillId="3" borderId="9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0" fillId="3" borderId="55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/>
    </xf>
    <xf numFmtId="0" fontId="21" fillId="8" borderId="5" xfId="0" applyFont="1" applyFill="1" applyBorder="1" applyAlignment="1">
      <alignment vertical="center"/>
    </xf>
    <xf numFmtId="0" fontId="22" fillId="8" borderId="5" xfId="0" applyFont="1" applyFill="1" applyBorder="1" applyAlignment="1">
      <alignment vertical="center"/>
    </xf>
    <xf numFmtId="0" fontId="23" fillId="8" borderId="5" xfId="0" applyFont="1" applyFill="1" applyBorder="1" applyAlignment="1">
      <alignment vertical="center"/>
    </xf>
    <xf numFmtId="0" fontId="22" fillId="8" borderId="5" xfId="1" applyFont="1" applyFill="1" applyBorder="1"/>
    <xf numFmtId="0" fontId="22" fillId="8" borderId="6" xfId="1" applyFont="1" applyFill="1" applyBorder="1"/>
    <xf numFmtId="0" fontId="21" fillId="8" borderId="7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/>
    </xf>
    <xf numFmtId="17" fontId="23" fillId="8" borderId="8" xfId="0" applyNumberFormat="1" applyFont="1" applyFill="1" applyBorder="1" applyAlignment="1">
      <alignment vertical="center"/>
    </xf>
    <xf numFmtId="0" fontId="22" fillId="8" borderId="8" xfId="0" applyFont="1" applyFill="1" applyBorder="1" applyAlignment="1">
      <alignment vertical="center"/>
    </xf>
    <xf numFmtId="164" fontId="23" fillId="8" borderId="8" xfId="0" applyNumberFormat="1" applyFont="1" applyFill="1" applyBorder="1" applyAlignment="1">
      <alignment vertical="center"/>
    </xf>
    <xf numFmtId="164" fontId="21" fillId="8" borderId="8" xfId="0" applyNumberFormat="1" applyFont="1" applyFill="1" applyBorder="1" applyAlignment="1">
      <alignment vertical="center"/>
    </xf>
    <xf numFmtId="0" fontId="22" fillId="8" borderId="8" xfId="1" applyFont="1" applyFill="1" applyBorder="1"/>
    <xf numFmtId="0" fontId="22" fillId="8" borderId="9" xfId="1" applyFont="1" applyFill="1" applyBorder="1"/>
    <xf numFmtId="0" fontId="2" fillId="0" borderId="0" xfId="1" applyFont="1" applyFill="1"/>
    <xf numFmtId="17" fontId="5" fillId="9" borderId="7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5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quotePrefix="1" applyFont="1" applyFill="1" applyBorder="1" applyAlignment="1">
      <alignment horizontal="center" vertical="center"/>
    </xf>
    <xf numFmtId="16" fontId="7" fillId="2" borderId="2" xfId="0" quotePrefix="1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" fontId="7" fillId="2" borderId="5" xfId="0" quotePrefix="1" applyNumberFormat="1" applyFont="1" applyFill="1" applyBorder="1" applyAlignment="1">
      <alignment horizontal="center" vertical="center"/>
    </xf>
    <xf numFmtId="16" fontId="7" fillId="2" borderId="56" xfId="0" quotePrefix="1" applyNumberFormat="1" applyFont="1" applyFill="1" applyBorder="1" applyAlignment="1">
      <alignment horizontal="center" vertical="center"/>
    </xf>
    <xf numFmtId="16" fontId="7" fillId="2" borderId="55" xfId="0" quotePrefix="1" applyNumberFormat="1" applyFont="1" applyFill="1" applyBorder="1" applyAlignment="1">
      <alignment horizontal="center" vertical="center"/>
    </xf>
    <xf numFmtId="16" fontId="7" fillId="2" borderId="58" xfId="0" quotePrefix="1" applyNumberFormat="1" applyFont="1" applyFill="1" applyBorder="1" applyAlignment="1">
      <alignment horizontal="center" vertical="center"/>
    </xf>
    <xf numFmtId="0" fontId="7" fillId="2" borderId="56" xfId="0" quotePrefix="1" applyFont="1" applyFill="1" applyBorder="1" applyAlignment="1">
      <alignment horizontal="center" vertical="center"/>
    </xf>
    <xf numFmtId="0" fontId="0" fillId="0" borderId="5" xfId="0" applyFill="1" applyBorder="1"/>
    <xf numFmtId="0" fontId="17" fillId="0" borderId="5" xfId="0" applyFont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0" fillId="0" borderId="0" xfId="0" applyFill="1" applyBorder="1"/>
    <xf numFmtId="0" fontId="17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0" fillId="0" borderId="8" xfId="0" applyFill="1" applyBorder="1"/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19" fillId="0" borderId="8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7" fillId="12" borderId="33" xfId="0" quotePrefix="1" applyFont="1" applyFill="1" applyBorder="1" applyAlignment="1">
      <alignment horizontal="center" vertical="center"/>
    </xf>
    <xf numFmtId="16" fontId="7" fillId="12" borderId="33" xfId="0" quotePrefix="1" applyNumberFormat="1" applyFont="1" applyFill="1" applyBorder="1" applyAlignment="1">
      <alignment horizontal="center" vertical="center"/>
    </xf>
    <xf numFmtId="0" fontId="25" fillId="13" borderId="48" xfId="1" applyFont="1" applyFill="1" applyBorder="1"/>
    <xf numFmtId="0" fontId="21" fillId="13" borderId="49" xfId="0" applyFont="1" applyFill="1" applyBorder="1" applyAlignment="1">
      <alignment vertical="center"/>
    </xf>
    <xf numFmtId="0" fontId="22" fillId="13" borderId="49" xfId="1" applyFont="1" applyFill="1" applyBorder="1"/>
    <xf numFmtId="0" fontId="24" fillId="13" borderId="15" xfId="1" applyFont="1" applyFill="1" applyBorder="1"/>
    <xf numFmtId="0" fontId="21" fillId="13" borderId="17" xfId="0" applyFont="1" applyFill="1" applyBorder="1" applyAlignment="1">
      <alignment vertical="center"/>
    </xf>
    <xf numFmtId="0" fontId="22" fillId="13" borderId="17" xfId="1" applyFont="1" applyFill="1" applyBorder="1"/>
    <xf numFmtId="165" fontId="7" fillId="12" borderId="21" xfId="0" applyNumberFormat="1" applyFont="1" applyFill="1" applyBorder="1" applyAlignment="1">
      <alignment horizontal="center" vertical="center"/>
    </xf>
    <xf numFmtId="165" fontId="7" fillId="12" borderId="23" xfId="0" applyNumberFormat="1" applyFont="1" applyFill="1" applyBorder="1" applyAlignment="1">
      <alignment horizontal="center" vertical="center"/>
    </xf>
    <xf numFmtId="0" fontId="7" fillId="11" borderId="63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9" fillId="11" borderId="66" xfId="0" applyFont="1" applyFill="1" applyBorder="1" applyAlignment="1">
      <alignment vertical="center"/>
    </xf>
    <xf numFmtId="0" fontId="0" fillId="11" borderId="66" xfId="0" applyFill="1" applyBorder="1"/>
    <xf numFmtId="0" fontId="14" fillId="11" borderId="66" xfId="0" applyFont="1" applyFill="1" applyBorder="1" applyAlignment="1">
      <alignment horizontal="center" vertical="center"/>
    </xf>
    <xf numFmtId="0" fontId="7" fillId="2" borderId="39" xfId="0" quotePrefix="1" applyFont="1" applyFill="1" applyBorder="1" applyAlignment="1">
      <alignment horizontal="center" vertical="center"/>
    </xf>
    <xf numFmtId="16" fontId="7" fillId="12" borderId="24" xfId="0" quotePrefix="1" applyNumberFormat="1" applyFont="1" applyFill="1" applyBorder="1" applyAlignment="1">
      <alignment horizontal="center" vertical="center"/>
    </xf>
    <xf numFmtId="0" fontId="7" fillId="2" borderId="6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55" xfId="0" quotePrefix="1" applyFont="1" applyFill="1" applyBorder="1" applyAlignment="1">
      <alignment horizontal="center" vertical="center"/>
    </xf>
    <xf numFmtId="0" fontId="7" fillId="2" borderId="5" xfId="0" quotePrefix="1" applyFont="1" applyFill="1" applyBorder="1" applyAlignment="1">
      <alignment horizontal="center" vertical="center"/>
    </xf>
    <xf numFmtId="165" fontId="7" fillId="12" borderId="39" xfId="0" applyNumberFormat="1" applyFont="1" applyFill="1" applyBorder="1" applyAlignment="1">
      <alignment horizontal="center" vertical="center"/>
    </xf>
    <xf numFmtId="16" fontId="7" fillId="2" borderId="9" xfId="0" quotePrefix="1" applyNumberFormat="1" applyFont="1" applyFill="1" applyBorder="1" applyAlignment="1">
      <alignment horizontal="center" vertical="center"/>
    </xf>
    <xf numFmtId="16" fontId="7" fillId="2" borderId="7" xfId="0" quotePrefix="1" applyNumberFormat="1" applyFont="1" applyFill="1" applyBorder="1" applyAlignment="1">
      <alignment horizontal="center" vertical="center"/>
    </xf>
    <xf numFmtId="16" fontId="7" fillId="2" borderId="8" xfId="0" quotePrefix="1" applyNumberFormat="1" applyFont="1" applyFill="1" applyBorder="1" applyAlignment="1">
      <alignment horizontal="center" vertical="center"/>
    </xf>
    <xf numFmtId="16" fontId="7" fillId="2" borderId="12" xfId="0" quotePrefix="1" applyNumberFormat="1" applyFont="1" applyFill="1" applyBorder="1" applyAlignment="1">
      <alignment horizontal="center" vertical="center"/>
    </xf>
    <xf numFmtId="16" fontId="7" fillId="11" borderId="51" xfId="0" quotePrefix="1" applyNumberFormat="1" applyFont="1" applyFill="1" applyBorder="1" applyAlignment="1">
      <alignment horizontal="center" vertical="center"/>
    </xf>
    <xf numFmtId="16" fontId="7" fillId="11" borderId="52" xfId="0" quotePrefix="1" applyNumberFormat="1" applyFont="1" applyFill="1" applyBorder="1" applyAlignment="1">
      <alignment horizontal="center" vertical="center"/>
    </xf>
    <xf numFmtId="16" fontId="7" fillId="11" borderId="71" xfId="0" quotePrefix="1" applyNumberFormat="1" applyFont="1" applyFill="1" applyBorder="1" applyAlignment="1">
      <alignment horizontal="center" vertical="center"/>
    </xf>
    <xf numFmtId="16" fontId="7" fillId="11" borderId="63" xfId="0" quotePrefix="1" applyNumberFormat="1" applyFont="1" applyFill="1" applyBorder="1" applyAlignment="1">
      <alignment horizontal="center" vertical="center"/>
    </xf>
    <xf numFmtId="16" fontId="7" fillId="11" borderId="67" xfId="0" quotePrefix="1" applyNumberFormat="1" applyFont="1" applyFill="1" applyBorder="1" applyAlignment="1">
      <alignment horizontal="center" vertical="center"/>
    </xf>
    <xf numFmtId="0" fontId="7" fillId="11" borderId="61" xfId="0" applyFont="1" applyFill="1" applyBorder="1" applyAlignment="1">
      <alignment vertical="center"/>
    </xf>
    <xf numFmtId="0" fontId="7" fillId="11" borderId="65" xfId="0" applyFont="1" applyFill="1" applyBorder="1" applyAlignment="1">
      <alignment horizontal="center" vertical="center"/>
    </xf>
    <xf numFmtId="0" fontId="7" fillId="11" borderId="66" xfId="0" applyFont="1" applyFill="1" applyBorder="1" applyAlignment="1">
      <alignment horizontal="center" vertical="center"/>
    </xf>
    <xf numFmtId="0" fontId="7" fillId="11" borderId="71" xfId="0" applyFont="1" applyFill="1" applyBorder="1" applyAlignment="1">
      <alignment horizontal="center" vertical="center"/>
    </xf>
    <xf numFmtId="0" fontId="7" fillId="11" borderId="51" xfId="0" applyFont="1" applyFill="1" applyBorder="1" applyAlignment="1">
      <alignment vertical="center"/>
    </xf>
    <xf numFmtId="0" fontId="7" fillId="11" borderId="72" xfId="0" applyFont="1" applyFill="1" applyBorder="1" applyAlignment="1">
      <alignment vertical="center"/>
    </xf>
    <xf numFmtId="0" fontId="7" fillId="11" borderId="52" xfId="0" applyFont="1" applyFill="1" applyBorder="1" applyAlignment="1">
      <alignment vertical="center"/>
    </xf>
    <xf numFmtId="0" fontId="7" fillId="11" borderId="73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0" fontId="12" fillId="11" borderId="51" xfId="0" applyFont="1" applyFill="1" applyBorder="1" applyAlignment="1">
      <alignment horizontal="center" vertical="center"/>
    </xf>
    <xf numFmtId="0" fontId="12" fillId="11" borderId="52" xfId="0" applyFont="1" applyFill="1" applyBorder="1" applyAlignment="1">
      <alignment horizontal="center" vertical="center"/>
    </xf>
    <xf numFmtId="0" fontId="12" fillId="11" borderId="71" xfId="0" applyFont="1" applyFill="1" applyBorder="1" applyAlignment="1">
      <alignment horizontal="center" vertical="center"/>
    </xf>
    <xf numFmtId="0" fontId="12" fillId="11" borderId="63" xfId="0" applyFont="1" applyFill="1" applyBorder="1" applyAlignment="1">
      <alignment horizontal="center" vertical="center"/>
    </xf>
    <xf numFmtId="0" fontId="12" fillId="11" borderId="67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" fillId="11" borderId="66" xfId="0" applyFont="1" applyFill="1" applyBorder="1" applyAlignment="1">
      <alignment vertical="center"/>
    </xf>
    <xf numFmtId="165" fontId="7" fillId="12" borderId="10" xfId="0" applyNumberFormat="1" applyFont="1" applyFill="1" applyBorder="1" applyAlignment="1">
      <alignment horizontal="center" vertical="center"/>
    </xf>
    <xf numFmtId="165" fontId="7" fillId="12" borderId="12" xfId="0" applyNumberFormat="1" applyFont="1" applyFill="1" applyBorder="1" applyAlignment="1">
      <alignment horizontal="center" vertical="center"/>
    </xf>
    <xf numFmtId="1" fontId="7" fillId="12" borderId="21" xfId="0" applyNumberFormat="1" applyFont="1" applyFill="1" applyBorder="1" applyAlignment="1">
      <alignment horizontal="center" vertical="center"/>
    </xf>
    <xf numFmtId="1" fontId="27" fillId="12" borderId="22" xfId="0" applyNumberFormat="1" applyFont="1" applyFill="1" applyBorder="1" applyAlignment="1">
      <alignment horizontal="center" vertical="center"/>
    </xf>
    <xf numFmtId="1" fontId="27" fillId="12" borderId="23" xfId="0" applyNumberFormat="1" applyFont="1" applyFill="1" applyBorder="1" applyAlignment="1">
      <alignment horizontal="center" vertical="center"/>
    </xf>
    <xf numFmtId="1" fontId="27" fillId="12" borderId="13" xfId="0" applyNumberFormat="1" applyFont="1" applyFill="1" applyBorder="1" applyAlignment="1">
      <alignment horizontal="center" vertical="center"/>
    </xf>
    <xf numFmtId="1" fontId="27" fillId="12" borderId="12" xfId="0" applyNumberFormat="1" applyFont="1" applyFill="1" applyBorder="1" applyAlignment="1">
      <alignment horizontal="center" vertical="center"/>
    </xf>
    <xf numFmtId="0" fontId="14" fillId="11" borderId="67" xfId="0" applyFont="1" applyFill="1" applyBorder="1" applyAlignment="1">
      <alignment horizontal="center" vertical="center"/>
    </xf>
    <xf numFmtId="0" fontId="9" fillId="11" borderId="71" xfId="0" applyFont="1" applyFill="1" applyBorder="1" applyAlignment="1">
      <alignment vertical="center"/>
    </xf>
    <xf numFmtId="0" fontId="25" fillId="13" borderId="49" xfId="1" applyFont="1" applyFill="1" applyBorder="1"/>
    <xf numFmtId="0" fontId="24" fillId="13" borderId="17" xfId="1" applyFont="1" applyFill="1" applyBorder="1"/>
    <xf numFmtId="0" fontId="18" fillId="0" borderId="8" xfId="0" applyFont="1" applyFill="1" applyBorder="1" applyAlignment="1">
      <alignment vertical="center"/>
    </xf>
    <xf numFmtId="16" fontId="7" fillId="11" borderId="52" xfId="0" applyNumberFormat="1" applyFont="1" applyFill="1" applyBorder="1" applyAlignment="1">
      <alignment horizontal="center" vertical="center"/>
    </xf>
    <xf numFmtId="0" fontId="7" fillId="11" borderId="53" xfId="0" applyFont="1" applyFill="1" applyBorder="1" applyAlignment="1">
      <alignment horizontal="center" vertical="center"/>
    </xf>
    <xf numFmtId="1" fontId="0" fillId="0" borderId="0" xfId="0" applyNumberFormat="1"/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0" fillId="0" borderId="0" xfId="0" applyFont="1" applyAlignment="1">
      <alignment horizontal="left" vertical="center" indent="1"/>
    </xf>
    <xf numFmtId="0" fontId="22" fillId="0" borderId="49" xfId="1" applyFont="1" applyFill="1" applyBorder="1"/>
    <xf numFmtId="1" fontId="29" fillId="0" borderId="22" xfId="0" quotePrefix="1" applyNumberFormat="1" applyFont="1" applyFill="1" applyBorder="1" applyAlignment="1" applyProtection="1">
      <alignment horizontal="center" vertical="center"/>
      <protection locked="0"/>
    </xf>
    <xf numFmtId="1" fontId="29" fillId="0" borderId="59" xfId="0" quotePrefix="1" applyNumberFormat="1" applyFont="1" applyFill="1" applyBorder="1" applyAlignment="1" applyProtection="1">
      <alignment horizontal="center" vertical="center"/>
      <protection locked="0"/>
    </xf>
    <xf numFmtId="1" fontId="29" fillId="0" borderId="13" xfId="0" quotePrefix="1" applyNumberFormat="1" applyFont="1" applyFill="1" applyBorder="1" applyAlignment="1" applyProtection="1">
      <alignment horizontal="center"/>
      <protection locked="0"/>
    </xf>
    <xf numFmtId="1" fontId="29" fillId="0" borderId="22" xfId="0" applyNumberFormat="1" applyFont="1" applyFill="1" applyBorder="1" applyAlignment="1" applyProtection="1">
      <alignment horizontal="center"/>
      <protection locked="0"/>
    </xf>
    <xf numFmtId="1" fontId="29" fillId="0" borderId="22" xfId="0" quotePrefix="1" applyNumberFormat="1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/>
    </xf>
    <xf numFmtId="2" fontId="25" fillId="0" borderId="61" xfId="1" applyNumberFormat="1" applyFont="1" applyFill="1" applyBorder="1" applyAlignment="1" applyProtection="1">
      <alignment horizontal="center"/>
      <protection locked="0"/>
    </xf>
    <xf numFmtId="14" fontId="24" fillId="0" borderId="61" xfId="1" applyNumberFormat="1" applyFont="1" applyFill="1" applyBorder="1" applyAlignment="1" applyProtection="1">
      <alignment horizontal="center"/>
      <protection locked="0"/>
    </xf>
    <xf numFmtId="0" fontId="22" fillId="13" borderId="48" xfId="1" applyFont="1" applyFill="1" applyBorder="1" applyAlignment="1"/>
    <xf numFmtId="0" fontId="22" fillId="13" borderId="49" xfId="1" applyFont="1" applyFill="1" applyBorder="1" applyAlignment="1"/>
    <xf numFmtId="0" fontId="22" fillId="13" borderId="50" xfId="1" applyFont="1" applyFill="1" applyBorder="1" applyAlignment="1"/>
    <xf numFmtId="0" fontId="22" fillId="13" borderId="15" xfId="1" applyFont="1" applyFill="1" applyBorder="1" applyAlignment="1"/>
    <xf numFmtId="0" fontId="22" fillId="13" borderId="17" xfId="1" applyFont="1" applyFill="1" applyBorder="1" applyAlignment="1"/>
    <xf numFmtId="0" fontId="22" fillId="13" borderId="16" xfId="1" applyFont="1" applyFill="1" applyBorder="1" applyAlignment="1"/>
    <xf numFmtId="9" fontId="34" fillId="0" borderId="61" xfId="1" applyNumberFormat="1" applyFont="1" applyFill="1" applyBorder="1" applyAlignment="1" applyProtection="1">
      <alignment horizontal="center"/>
      <protection locked="0"/>
    </xf>
    <xf numFmtId="166" fontId="7" fillId="11" borderId="67" xfId="0" applyNumberFormat="1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5" fillId="11" borderId="66" xfId="0" applyFont="1" applyFill="1" applyBorder="1" applyAlignment="1">
      <alignment horizontal="center" vertical="center" wrapText="1"/>
    </xf>
    <xf numFmtId="17" fontId="5" fillId="11" borderId="51" xfId="0" applyNumberFormat="1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17" fontId="6" fillId="11" borderId="68" xfId="0" applyNumberFormat="1" applyFont="1" applyFill="1" applyBorder="1" applyAlignment="1">
      <alignment horizontal="left" vertical="top" wrapText="1"/>
    </xf>
    <xf numFmtId="17" fontId="5" fillId="11" borderId="10" xfId="0" applyNumberFormat="1" applyFont="1" applyFill="1" applyBorder="1" applyAlignment="1">
      <alignment horizontal="center" vertical="center" wrapText="1"/>
    </xf>
    <xf numFmtId="17" fontId="5" fillId="11" borderId="8" xfId="0" applyNumberFormat="1" applyFont="1" applyFill="1" applyBorder="1" applyAlignment="1">
      <alignment horizontal="center" vertical="center" wrapText="1"/>
    </xf>
    <xf numFmtId="17" fontId="5" fillId="11" borderId="13" xfId="0" applyNumberFormat="1" applyFont="1" applyFill="1" applyBorder="1" applyAlignment="1">
      <alignment horizontal="center" vertical="center" wrapText="1"/>
    </xf>
    <xf numFmtId="17" fontId="5" fillId="11" borderId="7" xfId="0" applyNumberFormat="1" applyFont="1" applyFill="1" applyBorder="1" applyAlignment="1">
      <alignment horizontal="center" vertical="center" wrapText="1"/>
    </xf>
    <xf numFmtId="0" fontId="26" fillId="11" borderId="0" xfId="0" applyFont="1" applyFill="1" applyAlignment="1">
      <alignment horizontal="center" vertical="center" wrapText="1"/>
    </xf>
    <xf numFmtId="17" fontId="5" fillId="11" borderId="9" xfId="0" applyNumberFormat="1" applyFont="1" applyFill="1" applyBorder="1" applyAlignment="1">
      <alignment horizontal="center" vertical="center"/>
    </xf>
    <xf numFmtId="17" fontId="5" fillId="11" borderId="70" xfId="0" applyNumberFormat="1" applyFont="1" applyFill="1" applyBorder="1" applyAlignment="1">
      <alignment horizontal="center" vertical="center" wrapText="1"/>
    </xf>
    <xf numFmtId="17" fontId="5" fillId="11" borderId="62" xfId="0" applyNumberFormat="1" applyFont="1" applyFill="1" applyBorder="1" applyAlignment="1">
      <alignment horizontal="center" vertical="center" wrapText="1"/>
    </xf>
    <xf numFmtId="17" fontId="5" fillId="11" borderId="35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35" fillId="0" borderId="0" xfId="0" applyFont="1"/>
    <xf numFmtId="0" fontId="36" fillId="0" borderId="0" xfId="0" applyFont="1" applyAlignment="1">
      <alignment vertical="center"/>
    </xf>
    <xf numFmtId="0" fontId="7" fillId="12" borderId="14" xfId="0" quotePrefix="1" applyFont="1" applyFill="1" applyBorder="1" applyAlignment="1">
      <alignment horizontal="center"/>
    </xf>
    <xf numFmtId="0" fontId="7" fillId="12" borderId="33" xfId="0" applyFont="1" applyFill="1" applyBorder="1" applyAlignment="1">
      <alignment horizontal="center"/>
    </xf>
    <xf numFmtId="0" fontId="7" fillId="12" borderId="33" xfId="0" quotePrefix="1" applyFont="1" applyFill="1" applyBorder="1" applyAlignment="1">
      <alignment horizontal="center"/>
    </xf>
    <xf numFmtId="1" fontId="7" fillId="12" borderId="33" xfId="0" quotePrefix="1" applyNumberFormat="1" applyFont="1" applyFill="1" applyBorder="1" applyAlignment="1">
      <alignment horizontal="center" vertical="center"/>
    </xf>
    <xf numFmtId="1" fontId="7" fillId="12" borderId="24" xfId="0" quotePrefix="1" applyNumberFormat="1" applyFont="1" applyFill="1" applyBorder="1" applyAlignment="1">
      <alignment horizontal="center" vertical="center"/>
    </xf>
    <xf numFmtId="166" fontId="0" fillId="0" borderId="0" xfId="0" applyNumberFormat="1"/>
    <xf numFmtId="0" fontId="22" fillId="0" borderId="0" xfId="1" applyFont="1" applyAlignment="1">
      <alignment horizontal="center"/>
    </xf>
    <xf numFmtId="0" fontId="35" fillId="0" borderId="0" xfId="0" applyFont="1" applyAlignment="1">
      <alignment horizontal="center"/>
    </xf>
    <xf numFmtId="165" fontId="35" fillId="0" borderId="0" xfId="0" applyNumberFormat="1" applyFont="1" applyAlignment="1">
      <alignment horizontal="center"/>
    </xf>
    <xf numFmtId="1" fontId="35" fillId="0" borderId="0" xfId="0" applyNumberFormat="1" applyFont="1" applyAlignment="1">
      <alignment horizontal="center"/>
    </xf>
    <xf numFmtId="14" fontId="0" fillId="0" borderId="0" xfId="0" applyNumberFormat="1"/>
    <xf numFmtId="0" fontId="29" fillId="2" borderId="26" xfId="0" applyFont="1" applyFill="1" applyBorder="1" applyAlignment="1" applyProtection="1">
      <alignment vertical="center"/>
      <protection locked="0"/>
    </xf>
    <xf numFmtId="0" fontId="29" fillId="2" borderId="3" xfId="0" applyFont="1" applyFill="1" applyBorder="1" applyAlignment="1" applyProtection="1">
      <alignment vertical="center"/>
      <protection locked="0"/>
    </xf>
    <xf numFmtId="0" fontId="29" fillId="2" borderId="68" xfId="0" applyFont="1" applyFill="1" applyBorder="1" applyAlignment="1" applyProtection="1">
      <alignment vertical="center"/>
      <protection locked="0"/>
    </xf>
    <xf numFmtId="0" fontId="29" fillId="2" borderId="9" xfId="0" applyFont="1" applyFill="1" applyBorder="1" applyAlignment="1" applyProtection="1">
      <alignment vertical="center"/>
      <protection locked="0"/>
    </xf>
    <xf numFmtId="0" fontId="29" fillId="2" borderId="37" xfId="0" applyFont="1" applyFill="1" applyBorder="1" applyAlignment="1" applyProtection="1">
      <alignment horizontal="center" vertical="center"/>
      <protection locked="0"/>
    </xf>
    <xf numFmtId="0" fontId="29" fillId="2" borderId="70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>
      <alignment horizontal="center" vertical="center"/>
    </xf>
    <xf numFmtId="1" fontId="27" fillId="12" borderId="7" xfId="0" quotePrefix="1" applyNumberFormat="1" applyFont="1" applyFill="1" applyBorder="1" applyAlignment="1">
      <alignment horizontal="center" vertical="center"/>
    </xf>
    <xf numFmtId="1" fontId="27" fillId="12" borderId="1" xfId="0" applyNumberFormat="1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left" vertical="center" textRotation="90"/>
    </xf>
    <xf numFmtId="0" fontId="5" fillId="11" borderId="22" xfId="0" applyFont="1" applyFill="1" applyBorder="1" applyAlignment="1">
      <alignment horizontal="center" vertical="center"/>
    </xf>
    <xf numFmtId="1" fontId="9" fillId="12" borderId="22" xfId="0" applyNumberFormat="1" applyFont="1" applyFill="1" applyBorder="1" applyAlignment="1">
      <alignment horizontal="center" vertical="center"/>
    </xf>
    <xf numFmtId="1" fontId="8" fillId="12" borderId="22" xfId="0" quotePrefix="1" applyNumberFormat="1" applyFont="1" applyFill="1" applyBorder="1" applyAlignment="1">
      <alignment horizontal="center" vertical="center"/>
    </xf>
    <xf numFmtId="1" fontId="8" fillId="12" borderId="22" xfId="0" applyNumberFormat="1" applyFont="1" applyFill="1" applyBorder="1" applyAlignment="1">
      <alignment horizontal="center" vertical="center"/>
    </xf>
    <xf numFmtId="0" fontId="7" fillId="11" borderId="63" xfId="0" applyFont="1" applyFill="1" applyBorder="1" applyAlignment="1">
      <alignment horizontal="center" vertical="center"/>
    </xf>
    <xf numFmtId="0" fontId="14" fillId="11" borderId="51" xfId="0" applyFont="1" applyFill="1" applyBorder="1" applyAlignment="1">
      <alignment horizontal="center" vertical="center"/>
    </xf>
    <xf numFmtId="1" fontId="7" fillId="11" borderId="51" xfId="0" applyNumberFormat="1" applyFont="1" applyFill="1" applyBorder="1" applyAlignment="1">
      <alignment horizontal="center" vertical="center"/>
    </xf>
    <xf numFmtId="0" fontId="7" fillId="11" borderId="64" xfId="0" applyFont="1" applyFill="1" applyBorder="1" applyAlignment="1">
      <alignment horizontal="center" vertical="center"/>
    </xf>
    <xf numFmtId="0" fontId="40" fillId="0" borderId="0" xfId="3" applyProtection="1">
      <protection locked="0"/>
    </xf>
    <xf numFmtId="0" fontId="41" fillId="0" borderId="0" xfId="3" applyFont="1" applyProtection="1">
      <protection locked="0"/>
    </xf>
    <xf numFmtId="0" fontId="40" fillId="0" borderId="0" xfId="3" applyBorder="1" applyProtection="1">
      <protection locked="0"/>
    </xf>
    <xf numFmtId="9" fontId="1" fillId="0" borderId="22" xfId="4" applyNumberFormat="1" applyFont="1" applyBorder="1" applyAlignment="1" applyProtection="1">
      <alignment horizontal="center" vertical="center"/>
    </xf>
    <xf numFmtId="9" fontId="27" fillId="0" borderId="22" xfId="4" applyFont="1" applyBorder="1" applyAlignment="1" applyProtection="1">
      <alignment horizontal="center" vertical="center"/>
      <protection locked="0"/>
    </xf>
    <xf numFmtId="9" fontId="27" fillId="0" borderId="7" xfId="5" applyNumberFormat="1" applyFont="1" applyBorder="1" applyAlignment="1" applyProtection="1">
      <alignment horizontal="center" vertical="center"/>
      <protection locked="0"/>
    </xf>
    <xf numFmtId="0" fontId="42" fillId="16" borderId="3" xfId="3" applyFont="1" applyFill="1" applyBorder="1" applyAlignment="1" applyProtection="1">
      <alignment horizontal="left"/>
    </xf>
    <xf numFmtId="0" fontId="42" fillId="16" borderId="2" xfId="3" applyFont="1" applyFill="1" applyBorder="1" applyAlignment="1" applyProtection="1">
      <alignment horizontal="left"/>
    </xf>
    <xf numFmtId="0" fontId="42" fillId="16" borderId="1" xfId="3" applyFont="1" applyFill="1" applyBorder="1" applyAlignment="1" applyProtection="1">
      <alignment horizontal="left"/>
    </xf>
    <xf numFmtId="9" fontId="27" fillId="0" borderId="22" xfId="4" applyNumberFormat="1" applyFont="1" applyBorder="1" applyAlignment="1" applyProtection="1">
      <alignment horizontal="center" vertical="center"/>
    </xf>
    <xf numFmtId="0" fontId="40" fillId="0" borderId="0" xfId="3" applyProtection="1"/>
    <xf numFmtId="0" fontId="26" fillId="12" borderId="22" xfId="3" applyFont="1" applyFill="1" applyBorder="1" applyAlignment="1" applyProtection="1">
      <alignment horizontal="center" vertical="center"/>
    </xf>
    <xf numFmtId="0" fontId="42" fillId="12" borderId="22" xfId="3" applyFont="1" applyFill="1" applyBorder="1" applyAlignment="1" applyProtection="1">
      <alignment horizontal="center" vertical="center"/>
    </xf>
    <xf numFmtId="167" fontId="38" fillId="16" borderId="3" xfId="3" applyNumberFormat="1" applyFont="1" applyFill="1" applyBorder="1" applyAlignment="1" applyProtection="1">
      <alignment horizontal="center"/>
    </xf>
    <xf numFmtId="167" fontId="38" fillId="16" borderId="2" xfId="3" applyNumberFormat="1" applyFont="1" applyFill="1" applyBorder="1" applyAlignment="1" applyProtection="1">
      <alignment horizontal="center"/>
    </xf>
    <xf numFmtId="167" fontId="38" fillId="16" borderId="1" xfId="3" applyNumberFormat="1" applyFont="1" applyFill="1" applyBorder="1" applyAlignment="1" applyProtection="1">
      <alignment horizontal="center"/>
    </xf>
    <xf numFmtId="0" fontId="40" fillId="0" borderId="80" xfId="3" applyBorder="1" applyProtection="1"/>
    <xf numFmtId="0" fontId="40" fillId="0" borderId="0" xfId="3" applyBorder="1" applyProtection="1"/>
    <xf numFmtId="0" fontId="40" fillId="0" borderId="81" xfId="3" applyBorder="1" applyProtection="1"/>
    <xf numFmtId="0" fontId="1" fillId="0" borderId="0" xfId="5"/>
    <xf numFmtId="0" fontId="37" fillId="17" borderId="0" xfId="3" applyFont="1" applyFill="1" applyAlignment="1" applyProtection="1">
      <alignment horizontal="left"/>
    </xf>
    <xf numFmtId="0" fontId="40" fillId="0" borderId="0" xfId="3"/>
    <xf numFmtId="0" fontId="1" fillId="0" borderId="0" xfId="5" applyProtection="1"/>
    <xf numFmtId="9" fontId="1" fillId="0" borderId="22" xfId="4" applyFont="1" applyBorder="1" applyProtection="1">
      <protection locked="0"/>
    </xf>
    <xf numFmtId="9" fontId="1" fillId="0" borderId="22" xfId="4" applyFont="1" applyBorder="1" applyProtection="1"/>
    <xf numFmtId="0" fontId="1" fillId="0" borderId="0" xfId="5" applyProtection="1">
      <protection locked="0"/>
    </xf>
    <xf numFmtId="0" fontId="40" fillId="0" borderId="80" xfId="3" applyFill="1" applyBorder="1" applyProtection="1"/>
    <xf numFmtId="0" fontId="40" fillId="0" borderId="0" xfId="3" applyFill="1" applyBorder="1" applyProtection="1"/>
    <xf numFmtId="0" fontId="40" fillId="2" borderId="0" xfId="3" applyFill="1" applyBorder="1" applyProtection="1"/>
    <xf numFmtId="9" fontId="1" fillId="0" borderId="22" xfId="4" applyNumberFormat="1" applyFont="1" applyBorder="1" applyProtection="1"/>
    <xf numFmtId="9" fontId="1" fillId="0" borderId="22" xfId="4" applyNumberFormat="1" applyFont="1" applyBorder="1" applyProtection="1">
      <protection locked="0"/>
    </xf>
    <xf numFmtId="9" fontId="40" fillId="0" borderId="22" xfId="3" applyNumberFormat="1" applyBorder="1" applyProtection="1">
      <protection locked="0"/>
    </xf>
    <xf numFmtId="0" fontId="17" fillId="0" borderId="0" xfId="3" applyFont="1" applyFill="1" applyBorder="1" applyProtection="1">
      <protection locked="0"/>
    </xf>
    <xf numFmtId="0" fontId="17" fillId="0" borderId="85" xfId="3" applyFont="1" applyFill="1" applyBorder="1" applyProtection="1">
      <protection locked="0"/>
    </xf>
    <xf numFmtId="0" fontId="29" fillId="12" borderId="22" xfId="3" applyFont="1" applyFill="1" applyBorder="1" applyProtection="1">
      <protection locked="0"/>
    </xf>
    <xf numFmtId="0" fontId="45" fillId="12" borderId="22" xfId="3" applyFont="1" applyFill="1" applyBorder="1" applyProtection="1"/>
    <xf numFmtId="0" fontId="45" fillId="12" borderId="22" xfId="3" applyFont="1" applyFill="1" applyBorder="1" applyAlignment="1" applyProtection="1">
      <alignment horizontal="center" vertical="center"/>
      <protection locked="0"/>
    </xf>
    <xf numFmtId="0" fontId="45" fillId="12" borderId="22" xfId="3" applyFont="1" applyFill="1" applyBorder="1" applyAlignment="1" applyProtection="1">
      <alignment horizontal="center" vertical="center"/>
    </xf>
    <xf numFmtId="0" fontId="40" fillId="18" borderId="0" xfId="3" applyFill="1" applyBorder="1" applyProtection="1"/>
    <xf numFmtId="0" fontId="40" fillId="18" borderId="0" xfId="3" applyFill="1" applyBorder="1" applyAlignment="1" applyProtection="1">
      <alignment horizontal="center"/>
    </xf>
    <xf numFmtId="0" fontId="40" fillId="18" borderId="81" xfId="3" applyFill="1" applyBorder="1" applyProtection="1"/>
    <xf numFmtId="0" fontId="45" fillId="18" borderId="80" xfId="3" applyFont="1" applyFill="1" applyBorder="1" applyAlignment="1" applyProtection="1">
      <alignment vertical="center" textRotation="90"/>
    </xf>
    <xf numFmtId="0" fontId="45" fillId="18" borderId="0" xfId="3" applyFont="1" applyFill="1" applyBorder="1" applyAlignment="1" applyProtection="1">
      <alignment vertical="center" textRotation="90"/>
    </xf>
    <xf numFmtId="0" fontId="45" fillId="18" borderId="81" xfId="3" applyFont="1" applyFill="1" applyBorder="1" applyAlignment="1" applyProtection="1">
      <alignment vertical="center" textRotation="90"/>
    </xf>
    <xf numFmtId="0" fontId="8" fillId="0" borderId="0" xfId="3" applyFont="1" applyFill="1" applyBorder="1" applyProtection="1">
      <protection locked="0"/>
    </xf>
    <xf numFmtId="0" fontId="8" fillId="0" borderId="86" xfId="3" applyFont="1" applyFill="1" applyBorder="1" applyProtection="1">
      <protection locked="0"/>
    </xf>
    <xf numFmtId="0" fontId="40" fillId="0" borderId="78" xfId="3" applyBorder="1" applyProtection="1">
      <protection locked="0"/>
    </xf>
    <xf numFmtId="0" fontId="17" fillId="0" borderId="87" xfId="3" applyFont="1" applyFill="1" applyBorder="1" applyProtection="1">
      <protection locked="0"/>
    </xf>
    <xf numFmtId="0" fontId="17" fillId="0" borderId="88" xfId="3" applyFont="1" applyFill="1" applyBorder="1" applyProtection="1">
      <protection locked="0"/>
    </xf>
    <xf numFmtId="0" fontId="8" fillId="0" borderId="89" xfId="3" applyFont="1" applyFill="1" applyBorder="1" applyProtection="1">
      <protection locked="0"/>
    </xf>
    <xf numFmtId="0" fontId="46" fillId="12" borderId="22" xfId="3" applyFont="1" applyFill="1" applyBorder="1" applyProtection="1"/>
    <xf numFmtId="167" fontId="38" fillId="12" borderId="22" xfId="3" applyNumberFormat="1" applyFont="1" applyFill="1" applyBorder="1" applyAlignment="1" applyProtection="1">
      <alignment horizontal="center"/>
    </xf>
    <xf numFmtId="0" fontId="17" fillId="0" borderId="90" xfId="3" applyFont="1" applyFill="1" applyBorder="1" applyProtection="1">
      <protection locked="0"/>
    </xf>
    <xf numFmtId="0" fontId="1" fillId="0" borderId="0" xfId="5" applyAlignment="1"/>
    <xf numFmtId="9" fontId="0" fillId="19" borderId="64" xfId="4" applyNumberFormat="1" applyFont="1" applyFill="1" applyBorder="1" applyAlignment="1" applyProtection="1">
      <alignment horizontal="right" vertical="center"/>
      <protection locked="0"/>
    </xf>
    <xf numFmtId="9" fontId="0" fillId="19" borderId="52" xfId="4" applyNumberFormat="1" applyFont="1" applyFill="1" applyBorder="1" applyAlignment="1" applyProtection="1">
      <alignment horizontal="right" vertical="center"/>
      <protection locked="0"/>
    </xf>
    <xf numFmtId="9" fontId="0" fillId="19" borderId="66" xfId="4" applyNumberFormat="1" applyFont="1" applyFill="1" applyBorder="1" applyAlignment="1" applyProtection="1">
      <alignment horizontal="right" vertical="center"/>
      <protection locked="0"/>
    </xf>
    <xf numFmtId="9" fontId="0" fillId="19" borderId="65" xfId="4" applyNumberFormat="1" applyFont="1" applyFill="1" applyBorder="1" applyAlignment="1" applyProtection="1">
      <alignment horizontal="right" vertical="center"/>
      <protection locked="0"/>
    </xf>
    <xf numFmtId="0" fontId="48" fillId="20" borderId="64" xfId="3" applyFont="1" applyFill="1" applyBorder="1" applyAlignment="1" applyProtection="1">
      <alignment horizontal="center" vertical="center"/>
    </xf>
    <xf numFmtId="0" fontId="48" fillId="21" borderId="65" xfId="3" applyFont="1" applyFill="1" applyBorder="1" applyAlignment="1" applyProtection="1">
      <alignment horizontal="center" vertical="center"/>
    </xf>
    <xf numFmtId="0" fontId="38" fillId="22" borderId="64" xfId="3" applyFont="1" applyFill="1" applyBorder="1" applyAlignment="1" applyProtection="1">
      <alignment horizontal="center" vertical="center"/>
    </xf>
    <xf numFmtId="0" fontId="38" fillId="13" borderId="52" xfId="3" applyFont="1" applyFill="1" applyBorder="1" applyAlignment="1" applyProtection="1">
      <alignment horizontal="center" vertical="center"/>
    </xf>
    <xf numFmtId="0" fontId="38" fillId="13" borderId="65" xfId="3" applyFont="1" applyFill="1" applyBorder="1" applyAlignment="1" applyProtection="1">
      <alignment horizontal="center" vertical="center"/>
    </xf>
    <xf numFmtId="0" fontId="38" fillId="15" borderId="64" xfId="3" applyFont="1" applyFill="1" applyBorder="1" applyAlignment="1" applyProtection="1">
      <alignment horizontal="center" vertical="center"/>
    </xf>
    <xf numFmtId="0" fontId="38" fillId="23" borderId="65" xfId="3" applyFont="1" applyFill="1" applyBorder="1" applyAlignment="1" applyProtection="1">
      <alignment horizontal="center" vertical="center"/>
    </xf>
    <xf numFmtId="0" fontId="1" fillId="0" borderId="0" xfId="3" applyFont="1" applyProtection="1">
      <protection locked="0"/>
    </xf>
    <xf numFmtId="0" fontId="45" fillId="18" borderId="0" xfId="3" applyFont="1" applyFill="1" applyBorder="1" applyAlignment="1" applyProtection="1">
      <alignment horizontal="left" vertical="center"/>
    </xf>
    <xf numFmtId="0" fontId="6" fillId="0" borderId="0" xfId="3" applyFont="1" applyFill="1" applyBorder="1" applyProtection="1">
      <protection locked="0"/>
    </xf>
    <xf numFmtId="0" fontId="6" fillId="0" borderId="88" xfId="3" applyFont="1" applyFill="1" applyBorder="1" applyProtection="1">
      <protection locked="0"/>
    </xf>
    <xf numFmtId="0" fontId="1" fillId="0" borderId="0" xfId="3" applyFont="1" applyBorder="1" applyProtection="1">
      <protection locked="0"/>
    </xf>
    <xf numFmtId="0" fontId="8" fillId="0" borderId="0" xfId="3" applyFont="1" applyFill="1" applyBorder="1" applyAlignment="1" applyProtection="1">
      <alignment horizontal="left"/>
      <protection locked="0"/>
    </xf>
    <xf numFmtId="0" fontId="8" fillId="0" borderId="95" xfId="3" applyFont="1" applyFill="1" applyBorder="1" applyAlignment="1" applyProtection="1">
      <alignment horizontal="left"/>
      <protection locked="0"/>
    </xf>
    <xf numFmtId="0" fontId="40" fillId="0" borderId="0" xfId="3" applyBorder="1" applyAlignment="1" applyProtection="1">
      <alignment horizontal="center"/>
      <protection locked="0"/>
    </xf>
    <xf numFmtId="0" fontId="49" fillId="0" borderId="80" xfId="3" applyFont="1" applyFill="1" applyBorder="1" applyAlignment="1" applyProtection="1">
      <alignment horizontal="center" vertical="center"/>
    </xf>
    <xf numFmtId="0" fontId="50" fillId="18" borderId="0" xfId="3" applyFont="1" applyFill="1" applyBorder="1" applyAlignment="1" applyProtection="1">
      <alignment horizontal="center" vertical="center"/>
    </xf>
    <xf numFmtId="0" fontId="51" fillId="18" borderId="0" xfId="3" applyFont="1" applyFill="1" applyBorder="1" applyAlignment="1" applyProtection="1">
      <alignment horizontal="center" vertical="center"/>
    </xf>
    <xf numFmtId="0" fontId="52" fillId="18" borderId="0" xfId="3" applyFont="1" applyFill="1" applyBorder="1" applyAlignment="1" applyProtection="1">
      <alignment horizontal="center" vertical="center"/>
    </xf>
    <xf numFmtId="0" fontId="52" fillId="18" borderId="0" xfId="3" applyFont="1" applyFill="1" applyBorder="1" applyAlignment="1" applyProtection="1">
      <alignment horizontal="left" vertical="center"/>
    </xf>
    <xf numFmtId="0" fontId="40" fillId="0" borderId="80" xfId="3" applyBorder="1" applyProtection="1">
      <protection locked="0"/>
    </xf>
    <xf numFmtId="0" fontId="40" fillId="0" borderId="82" xfId="3" applyBorder="1" applyProtection="1">
      <protection locked="0"/>
    </xf>
    <xf numFmtId="0" fontId="40" fillId="0" borderId="83" xfId="3" applyBorder="1" applyProtection="1">
      <protection locked="0"/>
    </xf>
    <xf numFmtId="0" fontId="40" fillId="0" borderId="82" xfId="3" applyFill="1" applyBorder="1" applyProtection="1"/>
    <xf numFmtId="0" fontId="40" fillId="18" borderId="83" xfId="3" applyFill="1" applyBorder="1" applyProtection="1"/>
    <xf numFmtId="0" fontId="53" fillId="18" borderId="83" xfId="3" applyFont="1" applyFill="1" applyBorder="1" applyAlignment="1" applyProtection="1">
      <alignment horizontal="center" vertical="center"/>
    </xf>
    <xf numFmtId="0" fontId="40" fillId="18" borderId="84" xfId="3" applyFill="1" applyBorder="1" applyProtection="1"/>
    <xf numFmtId="1" fontId="10" fillId="11" borderId="67" xfId="0" quotePrefix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17" fontId="5" fillId="3" borderId="15" xfId="0" applyNumberFormat="1" applyFont="1" applyFill="1" applyBorder="1" applyAlignment="1">
      <alignment horizontal="center" vertical="center"/>
    </xf>
    <xf numFmtId="17" fontId="5" fillId="3" borderId="16" xfId="0" applyNumberFormat="1" applyFont="1" applyFill="1" applyBorder="1" applyAlignment="1">
      <alignment horizontal="center" vertical="center"/>
    </xf>
    <xf numFmtId="17" fontId="5" fillId="3" borderId="17" xfId="0" applyNumberFormat="1" applyFont="1" applyFill="1" applyBorder="1" applyAlignment="1">
      <alignment horizontal="center" vertical="center"/>
    </xf>
    <xf numFmtId="17" fontId="5" fillId="3" borderId="18" xfId="0" applyNumberFormat="1" applyFont="1" applyFill="1" applyBorder="1" applyAlignment="1">
      <alignment horizontal="center" vertical="center"/>
    </xf>
    <xf numFmtId="17" fontId="5" fillId="3" borderId="19" xfId="0" applyNumberFormat="1" applyFont="1" applyFill="1" applyBorder="1" applyAlignment="1">
      <alignment horizontal="center" vertical="center"/>
    </xf>
    <xf numFmtId="17" fontId="5" fillId="3" borderId="20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textRotation="180"/>
    </xf>
    <xf numFmtId="0" fontId="7" fillId="2" borderId="2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 textRotation="180"/>
    </xf>
    <xf numFmtId="17" fontId="5" fillId="3" borderId="27" xfId="0" applyNumberFormat="1" applyFont="1" applyFill="1" applyBorder="1" applyAlignment="1">
      <alignment horizontal="center" vertical="center" wrapText="1"/>
    </xf>
    <xf numFmtId="17" fontId="5" fillId="3" borderId="28" xfId="0" applyNumberFormat="1" applyFont="1" applyFill="1" applyBorder="1" applyAlignment="1">
      <alignment horizontal="center" vertical="center" wrapText="1"/>
    </xf>
    <xf numFmtId="17" fontId="5" fillId="3" borderId="31" xfId="0" applyNumberFormat="1" applyFont="1" applyFill="1" applyBorder="1" applyAlignment="1">
      <alignment horizontal="center" vertical="center" wrapText="1"/>
    </xf>
    <xf numFmtId="17" fontId="5" fillId="3" borderId="32" xfId="0" applyNumberFormat="1" applyFont="1" applyFill="1" applyBorder="1" applyAlignment="1">
      <alignment horizontal="center" vertical="center" wrapText="1"/>
    </xf>
    <xf numFmtId="0" fontId="16" fillId="0" borderId="51" xfId="0" applyFont="1" applyBorder="1" applyAlignment="1">
      <alignment horizontal="left" vertical="center"/>
    </xf>
    <xf numFmtId="0" fontId="16" fillId="0" borderId="52" xfId="0" applyFont="1" applyBorder="1" applyAlignment="1">
      <alignment horizontal="left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 wrapText="1"/>
    </xf>
    <xf numFmtId="0" fontId="15" fillId="3" borderId="49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/>
    </xf>
    <xf numFmtId="1" fontId="7" fillId="11" borderId="51" xfId="0" applyNumberFormat="1" applyFont="1" applyFill="1" applyBorder="1" applyAlignment="1">
      <alignment horizontal="center" vertical="center"/>
    </xf>
    <xf numFmtId="0" fontId="7" fillId="11" borderId="64" xfId="0" applyFont="1" applyFill="1" applyBorder="1" applyAlignment="1">
      <alignment horizontal="center" vertical="center"/>
    </xf>
    <xf numFmtId="0" fontId="24" fillId="13" borderId="17" xfId="1" applyFont="1" applyFill="1" applyBorder="1" applyAlignment="1">
      <alignment horizontal="right"/>
    </xf>
    <xf numFmtId="0" fontId="24" fillId="13" borderId="49" xfId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 vertical="center"/>
    </xf>
    <xf numFmtId="0" fontId="5" fillId="11" borderId="71" xfId="0" applyFont="1" applyFill="1" applyBorder="1" applyAlignment="1">
      <alignment horizontal="center" vertical="center" wrapText="1"/>
    </xf>
    <xf numFmtId="0" fontId="5" fillId="11" borderId="64" xfId="0" applyFont="1" applyFill="1" applyBorder="1" applyAlignment="1">
      <alignment horizontal="center" vertical="center"/>
    </xf>
    <xf numFmtId="0" fontId="3" fillId="10" borderId="51" xfId="0" applyFont="1" applyFill="1" applyBorder="1" applyAlignment="1">
      <alignment horizontal="center" vertical="center"/>
    </xf>
    <xf numFmtId="0" fontId="21" fillId="10" borderId="63" xfId="0" applyFont="1" applyFill="1" applyBorder="1" applyAlignment="1">
      <alignment horizontal="center" vertical="center"/>
    </xf>
    <xf numFmtId="0" fontId="21" fillId="10" borderId="64" xfId="0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center" vertical="center"/>
      <protection locked="0"/>
    </xf>
    <xf numFmtId="0" fontId="33" fillId="0" borderId="63" xfId="0" applyFont="1" applyFill="1" applyBorder="1" applyAlignment="1" applyProtection="1">
      <alignment horizontal="center" vertical="center"/>
      <protection locked="0"/>
    </xf>
    <xf numFmtId="0" fontId="33" fillId="0" borderId="64" xfId="0" applyFont="1" applyFill="1" applyBorder="1" applyAlignment="1" applyProtection="1">
      <alignment horizontal="center" vertical="center"/>
      <protection locked="0"/>
    </xf>
    <xf numFmtId="0" fontId="5" fillId="11" borderId="65" xfId="0" applyFont="1" applyFill="1" applyBorder="1" applyAlignment="1">
      <alignment horizontal="center" vertical="center"/>
    </xf>
    <xf numFmtId="0" fontId="5" fillId="11" borderId="67" xfId="0" applyFont="1" applyFill="1" applyBorder="1" applyAlignment="1">
      <alignment horizontal="center" vertical="center"/>
    </xf>
    <xf numFmtId="0" fontId="5" fillId="11" borderId="27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 textRotation="180"/>
    </xf>
    <xf numFmtId="0" fontId="5" fillId="11" borderId="63" xfId="0" applyFont="1" applyFill="1" applyBorder="1" applyAlignment="1">
      <alignment horizontal="center" vertical="center" textRotation="180"/>
    </xf>
    <xf numFmtId="17" fontId="7" fillId="11" borderId="51" xfId="0" applyNumberFormat="1" applyFont="1" applyFill="1" applyBorder="1" applyAlignment="1">
      <alignment horizontal="center" vertical="center"/>
    </xf>
    <xf numFmtId="17" fontId="7" fillId="11" borderId="64" xfId="0" applyNumberFormat="1" applyFont="1" applyFill="1" applyBorder="1" applyAlignment="1">
      <alignment horizontal="center" vertical="center"/>
    </xf>
    <xf numFmtId="0" fontId="5" fillId="11" borderId="66" xfId="0" applyFont="1" applyFill="1" applyBorder="1" applyAlignment="1">
      <alignment horizontal="center" vertical="center"/>
    </xf>
    <xf numFmtId="17" fontId="5" fillId="11" borderId="51" xfId="0" applyNumberFormat="1" applyFont="1" applyFill="1" applyBorder="1" applyAlignment="1">
      <alignment horizontal="center" vertical="center"/>
    </xf>
    <xf numFmtId="17" fontId="5" fillId="11" borderId="64" xfId="0" applyNumberFormat="1" applyFont="1" applyFill="1" applyBorder="1" applyAlignment="1">
      <alignment horizontal="center" vertical="center"/>
    </xf>
    <xf numFmtId="17" fontId="5" fillId="11" borderId="63" xfId="0" applyNumberFormat="1" applyFont="1" applyFill="1" applyBorder="1" applyAlignment="1">
      <alignment horizontal="center" vertical="center"/>
    </xf>
    <xf numFmtId="0" fontId="14" fillId="11" borderId="51" xfId="0" applyFont="1" applyFill="1" applyBorder="1" applyAlignment="1">
      <alignment horizontal="center" vertical="center"/>
    </xf>
    <xf numFmtId="0" fontId="14" fillId="11" borderId="64" xfId="0" applyFont="1" applyFill="1" applyBorder="1" applyAlignment="1">
      <alignment horizontal="center" vertical="center"/>
    </xf>
    <xf numFmtId="1" fontId="7" fillId="11" borderId="51" xfId="0" quotePrefix="1" applyNumberFormat="1" applyFont="1" applyFill="1" applyBorder="1" applyAlignment="1">
      <alignment horizontal="center" vertical="center"/>
    </xf>
    <xf numFmtId="1" fontId="7" fillId="11" borderId="64" xfId="0" quotePrefix="1" applyNumberFormat="1" applyFont="1" applyFill="1" applyBorder="1" applyAlignment="1">
      <alignment horizontal="center" vertical="center"/>
    </xf>
    <xf numFmtId="17" fontId="5" fillId="11" borderId="75" xfId="0" applyNumberFormat="1" applyFont="1" applyFill="1" applyBorder="1" applyAlignment="1">
      <alignment horizontal="center" vertical="center" wrapText="1"/>
    </xf>
    <xf numFmtId="17" fontId="5" fillId="11" borderId="8" xfId="0" applyNumberFormat="1" applyFont="1" applyFill="1" applyBorder="1" applyAlignment="1">
      <alignment horizontal="center" vertical="center" wrapText="1"/>
    </xf>
    <xf numFmtId="0" fontId="29" fillId="2" borderId="2" xfId="0" applyFont="1" applyFill="1" applyBorder="1" applyAlignment="1" applyProtection="1">
      <alignment horizontal="center" vertical="center"/>
      <protection locked="0"/>
    </xf>
    <xf numFmtId="0" fontId="5" fillId="11" borderId="74" xfId="0" applyFont="1" applyFill="1" applyBorder="1" applyAlignment="1">
      <alignment horizontal="center" vertical="center" textRotation="180"/>
    </xf>
    <xf numFmtId="17" fontId="5" fillId="11" borderId="14" xfId="0" applyNumberFormat="1" applyFont="1" applyFill="1" applyBorder="1" applyAlignment="1">
      <alignment horizontal="center" vertical="center" wrapText="1"/>
    </xf>
    <xf numFmtId="17" fontId="5" fillId="11" borderId="69" xfId="0" applyNumberFormat="1" applyFont="1" applyFill="1" applyBorder="1" applyAlignment="1">
      <alignment horizontal="center" vertical="center" wrapText="1"/>
    </xf>
    <xf numFmtId="166" fontId="28" fillId="11" borderId="48" xfId="0" applyNumberFormat="1" applyFont="1" applyFill="1" applyBorder="1" applyAlignment="1">
      <alignment horizontal="center" vertical="center"/>
    </xf>
    <xf numFmtId="166" fontId="28" fillId="11" borderId="50" xfId="0" applyNumberFormat="1" applyFont="1" applyFill="1" applyBorder="1" applyAlignment="1">
      <alignment horizontal="center" vertical="center"/>
    </xf>
    <xf numFmtId="166" fontId="28" fillId="11" borderId="60" xfId="0" applyNumberFormat="1" applyFont="1" applyFill="1" applyBorder="1" applyAlignment="1">
      <alignment horizontal="center" vertical="center"/>
    </xf>
    <xf numFmtId="166" fontId="28" fillId="11" borderId="74" xfId="0" applyNumberFormat="1" applyFont="1" applyFill="1" applyBorder="1" applyAlignment="1">
      <alignment horizontal="center" vertical="center"/>
    </xf>
    <xf numFmtId="166" fontId="28" fillId="11" borderId="15" xfId="0" applyNumberFormat="1" applyFont="1" applyFill="1" applyBorder="1" applyAlignment="1">
      <alignment horizontal="center" vertical="center"/>
    </xf>
    <xf numFmtId="166" fontId="28" fillId="11" borderId="16" xfId="0" applyNumberFormat="1" applyFont="1" applyFill="1" applyBorder="1" applyAlignment="1">
      <alignment horizontal="center" vertical="center"/>
    </xf>
    <xf numFmtId="0" fontId="29" fillId="2" borderId="8" xfId="0" applyFont="1" applyFill="1" applyBorder="1" applyAlignment="1" applyProtection="1">
      <alignment horizontal="center" vertical="center"/>
      <protection locked="0"/>
    </xf>
    <xf numFmtId="0" fontId="7" fillId="11" borderId="6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11" borderId="51" xfId="0" applyFont="1" applyFill="1" applyBorder="1" applyAlignment="1">
      <alignment horizontal="center" vertical="center"/>
    </xf>
    <xf numFmtId="0" fontId="9" fillId="11" borderId="52" xfId="0" applyFont="1" applyFill="1" applyBorder="1" applyAlignment="1">
      <alignment horizontal="center" vertical="center"/>
    </xf>
    <xf numFmtId="0" fontId="7" fillId="11" borderId="51" xfId="0" applyFont="1" applyFill="1" applyBorder="1" applyAlignment="1">
      <alignment horizontal="right" vertical="center"/>
    </xf>
    <xf numFmtId="0" fontId="7" fillId="11" borderId="63" xfId="0" applyFont="1" applyFill="1" applyBorder="1" applyAlignment="1">
      <alignment horizontal="right" vertical="center"/>
    </xf>
    <xf numFmtId="0" fontId="7" fillId="11" borderId="64" xfId="0" applyFont="1" applyFill="1" applyBorder="1" applyAlignment="1">
      <alignment horizontal="right" vertical="center"/>
    </xf>
    <xf numFmtId="0" fontId="16" fillId="11" borderId="51" xfId="0" applyFont="1" applyFill="1" applyBorder="1" applyAlignment="1">
      <alignment horizontal="left" vertical="center"/>
    </xf>
    <xf numFmtId="0" fontId="16" fillId="11" borderId="63" xfId="0" applyFont="1" applyFill="1" applyBorder="1" applyAlignment="1">
      <alignment horizontal="left" vertical="center"/>
    </xf>
    <xf numFmtId="0" fontId="16" fillId="11" borderId="52" xfId="0" applyFont="1" applyFill="1" applyBorder="1" applyAlignment="1">
      <alignment horizontal="left" vertical="center"/>
    </xf>
    <xf numFmtId="0" fontId="29" fillId="2" borderId="27" xfId="0" applyFont="1" applyFill="1" applyBorder="1" applyAlignment="1" applyProtection="1">
      <alignment horizontal="center" vertical="center"/>
      <protection locked="0"/>
    </xf>
    <xf numFmtId="0" fontId="29" fillId="2" borderId="28" xfId="0" applyFont="1" applyFill="1" applyBorder="1" applyAlignment="1" applyProtection="1">
      <alignment horizontal="center" vertical="center"/>
      <protection locked="0"/>
    </xf>
    <xf numFmtId="0" fontId="29" fillId="2" borderId="33" xfId="0" applyFont="1" applyFill="1" applyBorder="1" applyAlignment="1" applyProtection="1">
      <alignment horizontal="center" vertical="center"/>
      <protection locked="0"/>
    </xf>
    <xf numFmtId="0" fontId="29" fillId="2" borderId="36" xfId="0" applyFont="1" applyFill="1" applyBorder="1" applyAlignment="1" applyProtection="1">
      <alignment horizontal="center" vertical="center"/>
      <protection locked="0"/>
    </xf>
    <xf numFmtId="1" fontId="7" fillId="11" borderId="33" xfId="0" quotePrefix="1" applyNumberFormat="1" applyFont="1" applyFill="1" applyBorder="1" applyAlignment="1">
      <alignment horizontal="center" vertical="center"/>
    </xf>
    <xf numFmtId="1" fontId="7" fillId="11" borderId="38" xfId="0" quotePrefix="1" applyNumberFormat="1" applyFont="1" applyFill="1" applyBorder="1" applyAlignment="1">
      <alignment horizontal="center" vertical="center"/>
    </xf>
    <xf numFmtId="1" fontId="7" fillId="11" borderId="18" xfId="0" applyNumberFormat="1" applyFont="1" applyFill="1" applyBorder="1" applyAlignment="1">
      <alignment horizontal="center" vertical="center"/>
    </xf>
    <xf numFmtId="0" fontId="7" fillId="11" borderId="20" xfId="0" applyFont="1" applyFill="1" applyBorder="1" applyAlignment="1">
      <alignment horizontal="center" vertical="center"/>
    </xf>
    <xf numFmtId="167" fontId="37" fillId="24" borderId="93" xfId="3" applyNumberFormat="1" applyFont="1" applyFill="1" applyBorder="1" applyAlignment="1" applyProtection="1">
      <alignment horizontal="center" vertical="center"/>
    </xf>
    <xf numFmtId="167" fontId="37" fillId="24" borderId="63" xfId="3" applyNumberFormat="1" applyFont="1" applyFill="1" applyBorder="1" applyAlignment="1" applyProtection="1">
      <alignment horizontal="center" vertical="center"/>
    </xf>
    <xf numFmtId="167" fontId="37" fillId="24" borderId="64" xfId="3" applyNumberFormat="1" applyFont="1" applyFill="1" applyBorder="1" applyAlignment="1" applyProtection="1">
      <alignment horizontal="center" vertical="center"/>
    </xf>
    <xf numFmtId="0" fontId="47" fillId="16" borderId="94" xfId="2" applyFont="1" applyFill="1" applyBorder="1" applyAlignment="1" applyProtection="1">
      <alignment horizontal="center" vertical="center"/>
      <protection locked="0"/>
    </xf>
    <xf numFmtId="0" fontId="47" fillId="16" borderId="92" xfId="2" applyFont="1" applyFill="1" applyBorder="1" applyAlignment="1" applyProtection="1">
      <alignment horizontal="center" vertical="center"/>
      <protection locked="0"/>
    </xf>
    <xf numFmtId="0" fontId="47" fillId="16" borderId="91" xfId="2" applyFont="1" applyFill="1" applyBorder="1" applyAlignment="1" applyProtection="1">
      <alignment horizontal="center" vertical="center"/>
      <protection locked="0"/>
    </xf>
    <xf numFmtId="0" fontId="55" fillId="25" borderId="84" xfId="3" applyFont="1" applyFill="1" applyBorder="1" applyAlignment="1" applyProtection="1">
      <alignment horizontal="left" vertical="top" wrapText="1"/>
    </xf>
    <xf numFmtId="0" fontId="55" fillId="25" borderId="83" xfId="3" applyFont="1" applyFill="1" applyBorder="1" applyAlignment="1" applyProtection="1">
      <alignment horizontal="left" vertical="top" wrapText="1"/>
    </xf>
    <xf numFmtId="0" fontId="55" fillId="25" borderId="81" xfId="3" applyFont="1" applyFill="1" applyBorder="1" applyAlignment="1" applyProtection="1">
      <alignment horizontal="left" vertical="top" wrapText="1"/>
    </xf>
    <xf numFmtId="0" fontId="55" fillId="25" borderId="0" xfId="3" applyFont="1" applyFill="1" applyBorder="1" applyAlignment="1" applyProtection="1">
      <alignment horizontal="left" vertical="top" wrapText="1"/>
    </xf>
    <xf numFmtId="0" fontId="21" fillId="25" borderId="83" xfId="3" applyFont="1" applyFill="1" applyBorder="1" applyAlignment="1" applyProtection="1">
      <alignment horizontal="right" vertical="center"/>
    </xf>
    <xf numFmtId="0" fontId="21" fillId="25" borderId="82" xfId="3" applyFont="1" applyFill="1" applyBorder="1" applyAlignment="1" applyProtection="1">
      <alignment horizontal="right" vertical="center"/>
    </xf>
    <xf numFmtId="0" fontId="21" fillId="25" borderId="0" xfId="3" applyFont="1" applyFill="1" applyBorder="1" applyAlignment="1" applyProtection="1">
      <alignment horizontal="right" vertical="center"/>
    </xf>
    <xf numFmtId="0" fontId="21" fillId="25" borderId="80" xfId="3" applyFont="1" applyFill="1" applyBorder="1" applyAlignment="1" applyProtection="1">
      <alignment horizontal="right" vertical="center"/>
    </xf>
    <xf numFmtId="168" fontId="54" fillId="18" borderId="84" xfId="3" applyNumberFormat="1" applyFont="1" applyFill="1" applyBorder="1" applyAlignment="1" applyProtection="1">
      <alignment horizontal="center" vertical="center"/>
    </xf>
    <xf numFmtId="168" fontId="54" fillId="18" borderId="83" xfId="3" applyNumberFormat="1" applyFont="1" applyFill="1" applyBorder="1" applyAlignment="1" applyProtection="1">
      <alignment horizontal="center" vertical="center"/>
    </xf>
    <xf numFmtId="168" fontId="54" fillId="18" borderId="82" xfId="3" applyNumberFormat="1" applyFont="1" applyFill="1" applyBorder="1" applyAlignment="1" applyProtection="1">
      <alignment horizontal="center" vertical="center"/>
    </xf>
    <xf numFmtId="168" fontId="54" fillId="18" borderId="81" xfId="3" applyNumberFormat="1" applyFont="1" applyFill="1" applyBorder="1" applyAlignment="1" applyProtection="1">
      <alignment horizontal="center" vertical="center"/>
    </xf>
    <xf numFmtId="168" fontId="54" fillId="18" borderId="0" xfId="3" applyNumberFormat="1" applyFont="1" applyFill="1" applyBorder="1" applyAlignment="1" applyProtection="1">
      <alignment horizontal="center" vertical="center"/>
    </xf>
    <xf numFmtId="168" fontId="54" fillId="18" borderId="80" xfId="3" applyNumberFormat="1" applyFont="1" applyFill="1" applyBorder="1" applyAlignment="1" applyProtection="1">
      <alignment horizontal="center" vertical="center"/>
    </xf>
    <xf numFmtId="168" fontId="54" fillId="18" borderId="79" xfId="3" applyNumberFormat="1" applyFont="1" applyFill="1" applyBorder="1" applyAlignment="1" applyProtection="1">
      <alignment horizontal="center" vertical="center"/>
    </xf>
    <xf numFmtId="168" fontId="54" fillId="18" borderId="78" xfId="3" applyNumberFormat="1" applyFont="1" applyFill="1" applyBorder="1" applyAlignment="1" applyProtection="1">
      <alignment horizontal="center" vertical="center"/>
    </xf>
    <xf numFmtId="168" fontId="54" fillId="18" borderId="77" xfId="3" applyNumberFormat="1" applyFont="1" applyFill="1" applyBorder="1" applyAlignment="1" applyProtection="1">
      <alignment horizontal="center" vertical="center"/>
    </xf>
    <xf numFmtId="0" fontId="55" fillId="25" borderId="81" xfId="3" applyFont="1" applyFill="1" applyBorder="1" applyAlignment="1" applyProtection="1">
      <alignment horizontal="left" vertical="center"/>
    </xf>
    <xf numFmtId="0" fontId="55" fillId="25" borderId="0" xfId="3" applyFont="1" applyFill="1" applyBorder="1" applyAlignment="1" applyProtection="1">
      <alignment horizontal="left" vertical="center"/>
    </xf>
    <xf numFmtId="0" fontId="39" fillId="12" borderId="84" xfId="3" applyFont="1" applyFill="1" applyBorder="1" applyAlignment="1" applyProtection="1">
      <alignment horizontal="center" vertical="top" wrapText="1"/>
    </xf>
    <xf numFmtId="0" fontId="39" fillId="12" borderId="83" xfId="3" applyFont="1" applyFill="1" applyBorder="1" applyAlignment="1" applyProtection="1">
      <alignment horizontal="center" vertical="top" wrapText="1"/>
    </xf>
    <xf numFmtId="0" fontId="39" fillId="12" borderId="82" xfId="3" applyFont="1" applyFill="1" applyBorder="1" applyAlignment="1" applyProtection="1">
      <alignment horizontal="center" vertical="top" wrapText="1"/>
    </xf>
    <xf numFmtId="0" fontId="39" fillId="12" borderId="81" xfId="3" applyFont="1" applyFill="1" applyBorder="1" applyAlignment="1" applyProtection="1">
      <alignment horizontal="center" vertical="top" wrapText="1"/>
    </xf>
    <xf numFmtId="0" fontId="39" fillId="12" borderId="0" xfId="3" applyFont="1" applyFill="1" applyBorder="1" applyAlignment="1" applyProtection="1">
      <alignment horizontal="center" vertical="top" wrapText="1"/>
    </xf>
    <xf numFmtId="0" fontId="39" fillId="12" borderId="80" xfId="3" applyFont="1" applyFill="1" applyBorder="1" applyAlignment="1" applyProtection="1">
      <alignment horizontal="center" vertical="top" wrapText="1"/>
    </xf>
    <xf numFmtId="0" fontId="39" fillId="12" borderId="79" xfId="3" applyFont="1" applyFill="1" applyBorder="1" applyAlignment="1" applyProtection="1">
      <alignment horizontal="center" vertical="top" wrapText="1"/>
    </xf>
    <xf numFmtId="0" fontId="39" fillId="12" borderId="78" xfId="3" applyFont="1" applyFill="1" applyBorder="1" applyAlignment="1" applyProtection="1">
      <alignment horizontal="center" vertical="top" wrapText="1"/>
    </xf>
    <xf numFmtId="0" fontId="39" fillId="12" borderId="77" xfId="3" applyFont="1" applyFill="1" applyBorder="1" applyAlignment="1" applyProtection="1">
      <alignment horizontal="center" vertical="top" wrapText="1"/>
    </xf>
    <xf numFmtId="0" fontId="45" fillId="18" borderId="0" xfId="3" applyFont="1" applyFill="1" applyBorder="1" applyAlignment="1" applyProtection="1">
      <alignment horizontal="left" vertical="center" textRotation="90"/>
    </xf>
    <xf numFmtId="0" fontId="45" fillId="18" borderId="0" xfId="3" applyFont="1" applyFill="1" applyBorder="1" applyAlignment="1" applyProtection="1">
      <alignment horizontal="right" vertical="center" textRotation="90"/>
    </xf>
    <xf numFmtId="0" fontId="45" fillId="18" borderId="0" xfId="3" applyFont="1" applyFill="1" applyBorder="1" applyAlignment="1" applyProtection="1">
      <alignment horizontal="center" vertical="center" textRotation="90"/>
    </xf>
    <xf numFmtId="0" fontId="14" fillId="11" borderId="63" xfId="0" applyFont="1" applyFill="1" applyBorder="1" applyAlignment="1">
      <alignment horizontal="center" vertical="center"/>
    </xf>
    <xf numFmtId="1" fontId="10" fillId="11" borderId="53" xfId="0" quotePrefix="1" applyNumberFormat="1" applyFont="1" applyFill="1" applyBorder="1" applyAlignment="1">
      <alignment horizontal="center" vertical="center"/>
    </xf>
    <xf numFmtId="1" fontId="7" fillId="11" borderId="15" xfId="0" applyNumberFormat="1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7" fillId="11" borderId="64" xfId="0" applyFont="1" applyFill="1" applyBorder="1" applyAlignment="1">
      <alignment vertical="center"/>
    </xf>
    <xf numFmtId="0" fontId="7" fillId="11" borderId="52" xfId="0" applyFont="1" applyFill="1" applyBorder="1" applyAlignment="1">
      <alignment horizontal="center" vertical="center"/>
    </xf>
    <xf numFmtId="0" fontId="7" fillId="11" borderId="63" xfId="0" applyFont="1" applyFill="1" applyBorder="1" applyAlignment="1">
      <alignment vertical="center"/>
    </xf>
    <xf numFmtId="0" fontId="7" fillId="11" borderId="71" xfId="0" applyFont="1" applyFill="1" applyBorder="1" applyAlignment="1">
      <alignment vertical="center"/>
    </xf>
    <xf numFmtId="0" fontId="7" fillId="11" borderId="51" xfId="0" applyFont="1" applyFill="1" applyBorder="1" applyAlignment="1">
      <alignment horizontal="center" vertical="center"/>
    </xf>
    <xf numFmtId="166" fontId="7" fillId="11" borderId="64" xfId="0" applyNumberFormat="1" applyFont="1" applyFill="1" applyBorder="1" applyAlignment="1">
      <alignment horizontal="center" vertical="center"/>
    </xf>
  </cellXfs>
  <cellStyles count="6">
    <cellStyle name="Check Cell" xfId="2" builtinId="23"/>
    <cellStyle name="Normal" xfId="0" builtinId="0"/>
    <cellStyle name="Normal 2" xfId="3"/>
    <cellStyle name="Normal 2 2" xfId="5"/>
    <cellStyle name="Percent 2" xfId="4"/>
    <cellStyle name="Standard_Tool_fuer_Taktzeitdiagramm_V2.1_deutsch" xfId="1"/>
  </cellStyles>
  <dxfs count="31">
    <dxf>
      <numFmt numFmtId="19" formatCode="m/d/yyyy"/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153B63"/>
      <color rgb="FF153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10499622328123E-2"/>
          <c:y val="0.11217109637615111"/>
          <c:w val="0.82955728367602921"/>
          <c:h val="0.864522332006410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Proposal!$D$7:$D$18</c:f>
              <c:numCache>
                <c:formatCode>0</c:formatCode>
                <c:ptCount val="12"/>
                <c:pt idx="0">
                  <c:v>211.76470588235293</c:v>
                </c:pt>
                <c:pt idx="1">
                  <c:v>211.76470588235293</c:v>
                </c:pt>
                <c:pt idx="2">
                  <c:v>211.76470588235293</c:v>
                </c:pt>
                <c:pt idx="3">
                  <c:v>211.76470588235293</c:v>
                </c:pt>
                <c:pt idx="4">
                  <c:v>211.76470588235293</c:v>
                </c:pt>
                <c:pt idx="5">
                  <c:v>211.76470588235293</c:v>
                </c:pt>
                <c:pt idx="6">
                  <c:v>211.76470588235293</c:v>
                </c:pt>
                <c:pt idx="7">
                  <c:v>211.76470588235293</c:v>
                </c:pt>
                <c:pt idx="8">
                  <c:v>211.76470588235293</c:v>
                </c:pt>
                <c:pt idx="9">
                  <c:v>211.76470588235293</c:v>
                </c:pt>
                <c:pt idx="10">
                  <c:v>211.76470588235293</c:v>
                </c:pt>
                <c:pt idx="11">
                  <c:v>211.76470588235293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4-4BE3-BEE8-E837A2CC6B35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Proposal!$H$7:$H$18</c:f>
              <c:numCache>
                <c:formatCode>0</c:formatCode>
                <c:ptCount val="12"/>
                <c:pt idx="0">
                  <c:v>160</c:v>
                </c:pt>
                <c:pt idx="1">
                  <c:v>213</c:v>
                </c:pt>
                <c:pt idx="2">
                  <c:v>210</c:v>
                </c:pt>
                <c:pt idx="3">
                  <c:v>200</c:v>
                </c:pt>
                <c:pt idx="4">
                  <c:v>89</c:v>
                </c:pt>
                <c:pt idx="5">
                  <c:v>99</c:v>
                </c:pt>
                <c:pt idx="6">
                  <c:v>230</c:v>
                </c:pt>
                <c:pt idx="7">
                  <c:v>230</c:v>
                </c:pt>
                <c:pt idx="8">
                  <c:v>125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4-4BE3-BEE8-E837A2CC6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0518296"/>
        <c:axId val="240518688"/>
      </c:barChart>
      <c:catAx>
        <c:axId val="240518296"/>
        <c:scaling>
          <c:orientation val="maxMin"/>
        </c:scaling>
        <c:delete val="1"/>
        <c:axPos val="l"/>
        <c:majorTickMark val="none"/>
        <c:minorTickMark val="none"/>
        <c:tickLblPos val="nextTo"/>
        <c:crossAx val="240518688"/>
        <c:crosses val="autoZero"/>
        <c:auto val="1"/>
        <c:lblAlgn val="ctr"/>
        <c:lblOffset val="100"/>
        <c:noMultiLvlLbl val="0"/>
      </c:catAx>
      <c:valAx>
        <c:axId val="2405186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051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5177712985309E-2"/>
          <c:y val="0.11217112159581161"/>
          <c:w val="0.82955728367602921"/>
          <c:h val="0.864522332006410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Proposal!$D$20:$D$31</c:f>
              <c:numCache>
                <c:formatCode>0</c:formatCode>
                <c:ptCount val="12"/>
                <c:pt idx="0">
                  <c:v>211.76470588235293</c:v>
                </c:pt>
                <c:pt idx="1">
                  <c:v>211.76470588235293</c:v>
                </c:pt>
                <c:pt idx="2">
                  <c:v>211.76470588235293</c:v>
                </c:pt>
                <c:pt idx="3">
                  <c:v>211.76470588235293</c:v>
                </c:pt>
                <c:pt idx="4">
                  <c:v>211.76470588235293</c:v>
                </c:pt>
                <c:pt idx="5">
                  <c:v>211.76470588235293</c:v>
                </c:pt>
                <c:pt idx="6">
                  <c:v>211.76470588235293</c:v>
                </c:pt>
                <c:pt idx="7">
                  <c:v>211.76470588235293</c:v>
                </c:pt>
                <c:pt idx="8">
                  <c:v>211.76470588235293</c:v>
                </c:pt>
                <c:pt idx="9">
                  <c:v>211.76470588235293</c:v>
                </c:pt>
                <c:pt idx="10">
                  <c:v>211.76470588235293</c:v>
                </c:pt>
                <c:pt idx="11">
                  <c:v>211.76470588235293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C-4E95-B0D5-115A0480E750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Proposal!$H$20:$H$31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C-4E95-B0D5-115A0480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0519472"/>
        <c:axId val="240519864"/>
      </c:barChart>
      <c:catAx>
        <c:axId val="240519472"/>
        <c:scaling>
          <c:orientation val="maxMin"/>
        </c:scaling>
        <c:delete val="1"/>
        <c:axPos val="l"/>
        <c:majorTickMark val="none"/>
        <c:minorTickMark val="none"/>
        <c:tickLblPos val="nextTo"/>
        <c:crossAx val="240519864"/>
        <c:crosses val="autoZero"/>
        <c:auto val="1"/>
        <c:lblAlgn val="ctr"/>
        <c:lblOffset val="100"/>
        <c:noMultiLvlLbl val="0"/>
      </c:catAx>
      <c:valAx>
        <c:axId val="240519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051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OEE con Factores de Pérdidas Diario</a:t>
            </a:r>
          </a:p>
        </c:rich>
      </c:tx>
      <c:layout>
        <c:manualLayout>
          <c:xMode val="edge"/>
          <c:yMode val="edge"/>
          <c:x val="0.40032930872840039"/>
          <c:y val="2.6807264133896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3956083027944105E-2"/>
          <c:y val="0.15732076171705567"/>
          <c:w val="0.94198355049652072"/>
          <c:h val="0.636545054863666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'OEE con Factores de Pérdida 100'!$AB$32</c:f>
              <c:strCache>
                <c:ptCount val="1"/>
                <c:pt idx="0">
                  <c:v>OEE (%)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100'!$AE$31:$BJ$31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Acumulado</c:v>
                </c:pt>
              </c:strCache>
            </c:strRef>
          </c:cat>
          <c:val>
            <c:numRef>
              <c:f>'OEE con Factores de Pérdida 100'!$AE$32:$BJ$32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4-497B-9856-BAF7BE2216C9}"/>
            </c:ext>
          </c:extLst>
        </c:ser>
        <c:ser>
          <c:idx val="1"/>
          <c:order val="1"/>
          <c:tx>
            <c:strRef>
              <c:f>'OEE con Factores de Pérdida 100'!$AB$33</c:f>
              <c:strCache>
                <c:ptCount val="1"/>
                <c:pt idx="0">
                  <c:v>Perdidas de calidad (%)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100'!$AE$31:$BJ$31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Acumulado</c:v>
                </c:pt>
              </c:strCache>
            </c:strRef>
          </c:cat>
          <c:val>
            <c:numRef>
              <c:f>'OEE con Factores de Pérdida 100'!$AE$33:$BJ$33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4-497B-9856-BAF7BE2216C9}"/>
            </c:ext>
          </c:extLst>
        </c:ser>
        <c:ser>
          <c:idx val="2"/>
          <c:order val="2"/>
          <c:tx>
            <c:strRef>
              <c:f>'OEE con Factores de Pérdida 100'!$AB$34</c:f>
              <c:strCache>
                <c:ptCount val="1"/>
                <c:pt idx="0">
                  <c:v>Perdidas Organizacionales (%)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100'!$AE$31:$BJ$31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Acumulado</c:v>
                </c:pt>
              </c:strCache>
            </c:strRef>
          </c:cat>
          <c:val>
            <c:numRef>
              <c:f>'OEE con Factores de Pérdida 100'!$AE$34:$BJ$34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4-497B-9856-BAF7BE2216C9}"/>
            </c:ext>
          </c:extLst>
        </c:ser>
        <c:ser>
          <c:idx val="3"/>
          <c:order val="3"/>
          <c:tx>
            <c:strRef>
              <c:f>'OEE con Factores de Pérdida 100'!$AB$35</c:f>
              <c:strCache>
                <c:ptCount val="1"/>
                <c:pt idx="0">
                  <c:v>Perdidas Técnicas(%)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100'!$AE$31:$BJ$31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Acumulado</c:v>
                </c:pt>
              </c:strCache>
            </c:strRef>
          </c:cat>
          <c:val>
            <c:numRef>
              <c:f>'OEE con Factores de Pérdida 100'!$AE$35:$BJ$35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A4-497B-9856-BAF7BE2216C9}"/>
            </c:ext>
          </c:extLst>
        </c:ser>
        <c:ser>
          <c:idx val="4"/>
          <c:order val="4"/>
          <c:tx>
            <c:strRef>
              <c:f>'OEE con Factores de Pérdida 100'!$AB$36</c:f>
              <c:strCache>
                <c:ptCount val="1"/>
                <c:pt idx="0">
                  <c:v>Perdidas de cambio de modelo 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A4-497B-9856-BAF7BE2216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100'!$AE$31:$BJ$31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Acumulado</c:v>
                </c:pt>
              </c:strCache>
            </c:strRef>
          </c:cat>
          <c:val>
            <c:numRef>
              <c:f>'OEE con Factores de Pérdida 100'!$AE$36:$BJ$36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A4-497B-9856-BAF7BE2216C9}"/>
            </c:ext>
          </c:extLst>
        </c:ser>
        <c:ser>
          <c:idx val="5"/>
          <c:order val="5"/>
          <c:tx>
            <c:strRef>
              <c:f>'OEE con Factores de Pérdida 100'!$AB$37</c:f>
              <c:strCache>
                <c:ptCount val="1"/>
                <c:pt idx="0">
                  <c:v>Perdidas por desempeño (%)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100'!$AE$31:$BJ$31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Acumulado</c:v>
                </c:pt>
              </c:strCache>
            </c:strRef>
          </c:cat>
          <c:val>
            <c:numRef>
              <c:f>'OEE con Factores de Pérdida 100'!$AE$37:$BJ$37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A4-497B-9856-BAF7BE2216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584022648"/>
        <c:axId val="584023040"/>
      </c:barChart>
      <c:lineChart>
        <c:grouping val="standard"/>
        <c:varyColors val="0"/>
        <c:ser>
          <c:idx val="6"/>
          <c:order val="6"/>
          <c:tx>
            <c:strRef>
              <c:f>'OEE con Factores de Pérdida 100'!$AB$38</c:f>
              <c:strCache>
                <c:ptCount val="1"/>
                <c:pt idx="0">
                  <c:v>Objetivo OEE (%)</c:v>
                </c:pt>
              </c:strCache>
            </c:strRef>
          </c:tx>
          <c:spPr>
            <a:ln w="25400" cap="flat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0" cap="sq">
                <a:solidFill>
                  <a:srgbClr val="00B050"/>
                </a:solidFill>
                <a:miter lim="800000"/>
              </a:ln>
              <a:effectLst/>
            </c:spPr>
          </c:marker>
          <c:dLbls>
            <c:delete val="1"/>
          </c:dLbls>
          <c:cat>
            <c:strRef>
              <c:f>'OEE con Factores de Pérdida 100'!$AE$31:$BJ$31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Acumulado</c:v>
                </c:pt>
              </c:strCache>
            </c:strRef>
          </c:cat>
          <c:val>
            <c:numRef>
              <c:f>'OEE con Factores de Pérdida 100'!$AE$38:$BJ$38</c:f>
              <c:numCache>
                <c:formatCode>0%</c:formatCode>
                <c:ptCount val="32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A4-497B-9856-BAF7BE2216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4022648"/>
        <c:axId val="584023040"/>
      </c:lineChart>
      <c:catAx>
        <c:axId val="58402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23040"/>
        <c:crosses val="autoZero"/>
        <c:auto val="1"/>
        <c:lblAlgn val="ctr"/>
        <c:lblOffset val="100"/>
        <c:noMultiLvlLbl val="0"/>
      </c:catAx>
      <c:valAx>
        <c:axId val="584023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22648"/>
        <c:crosses val="autoZero"/>
        <c:crossBetween val="between"/>
      </c:valAx>
      <c:spPr>
        <a:noFill/>
        <a:ln>
          <a:noFill/>
        </a:ln>
        <a:effectLst>
          <a:softEdge rad="127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OEE con Factores de Pérdidas - Mensual</a:t>
            </a:r>
          </a:p>
        </c:rich>
      </c:tx>
      <c:layout>
        <c:manualLayout>
          <c:xMode val="edge"/>
          <c:yMode val="edge"/>
          <c:x val="0.20357161757603082"/>
          <c:y val="2.6767337487850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'OEE con Factores de Pérdida 100'!$AB$42</c:f>
              <c:strCache>
                <c:ptCount val="1"/>
                <c:pt idx="0">
                  <c:v>OEE (%)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100'!$AE$41:$AS$41</c:f>
              <c:strCache>
                <c:ptCount val="15"/>
                <c:pt idx="0">
                  <c:v>Av.* Q4.16</c:v>
                </c:pt>
                <c:pt idx="1">
                  <c:v>J</c:v>
                </c:pt>
                <c:pt idx="2">
                  <c:v>F</c:v>
                </c:pt>
                <c:pt idx="3">
                  <c:v>M</c:v>
                </c:pt>
                <c:pt idx="4">
                  <c:v>A</c:v>
                </c:pt>
                <c:pt idx="5">
                  <c:v>M</c:v>
                </c:pt>
                <c:pt idx="6">
                  <c:v>J</c:v>
                </c:pt>
                <c:pt idx="7">
                  <c:v>J</c:v>
                </c:pt>
                <c:pt idx="8">
                  <c:v>A</c:v>
                </c:pt>
                <c:pt idx="9">
                  <c:v>S</c:v>
                </c:pt>
                <c:pt idx="10">
                  <c:v>O</c:v>
                </c:pt>
                <c:pt idx="11">
                  <c:v>N</c:v>
                </c:pt>
                <c:pt idx="12">
                  <c:v>D</c:v>
                </c:pt>
                <c:pt idx="13">
                  <c:v>YTD</c:v>
                </c:pt>
                <c:pt idx="14">
                  <c:v>Target E.17*</c:v>
                </c:pt>
              </c:strCache>
            </c:strRef>
          </c:cat>
          <c:val>
            <c:numRef>
              <c:f>'OEE con Factores de Pérdida 100'!$AE$42:$AS$42</c:f>
              <c:numCache>
                <c:formatCode>0%</c:formatCode>
                <c:ptCount val="15"/>
                <c:pt idx="0">
                  <c:v>0.59499999999999997</c:v>
                </c:pt>
                <c:pt idx="4">
                  <c:v>0.40799999999999997</c:v>
                </c:pt>
                <c:pt idx="5">
                  <c:v>0.45500000000000002</c:v>
                </c:pt>
                <c:pt idx="6">
                  <c:v>0.54700000000000004</c:v>
                </c:pt>
                <c:pt idx="7">
                  <c:v>0.58074074074074056</c:v>
                </c:pt>
                <c:pt idx="8">
                  <c:v>0.52928571428571447</c:v>
                </c:pt>
                <c:pt idx="9">
                  <c:v>0.55809523809523809</c:v>
                </c:pt>
                <c:pt idx="10">
                  <c:v>0</c:v>
                </c:pt>
                <c:pt idx="13">
                  <c:v>0.51302028218694884</c:v>
                </c:pt>
                <c:pt idx="1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2-4EDB-AB26-9C834AAD7E82}"/>
            </c:ext>
          </c:extLst>
        </c:ser>
        <c:ser>
          <c:idx val="1"/>
          <c:order val="1"/>
          <c:tx>
            <c:strRef>
              <c:f>'OEE con Factores de Pérdida 100'!$AB$43</c:f>
              <c:strCache>
                <c:ptCount val="1"/>
                <c:pt idx="0">
                  <c:v>Perdidas de calidad (%)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100'!$AE$41:$AS$41</c:f>
              <c:strCache>
                <c:ptCount val="15"/>
                <c:pt idx="0">
                  <c:v>Av.* Q4.16</c:v>
                </c:pt>
                <c:pt idx="1">
                  <c:v>J</c:v>
                </c:pt>
                <c:pt idx="2">
                  <c:v>F</c:v>
                </c:pt>
                <c:pt idx="3">
                  <c:v>M</c:v>
                </c:pt>
                <c:pt idx="4">
                  <c:v>A</c:v>
                </c:pt>
                <c:pt idx="5">
                  <c:v>M</c:v>
                </c:pt>
                <c:pt idx="6">
                  <c:v>J</c:v>
                </c:pt>
                <c:pt idx="7">
                  <c:v>J</c:v>
                </c:pt>
                <c:pt idx="8">
                  <c:v>A</c:v>
                </c:pt>
                <c:pt idx="9">
                  <c:v>S</c:v>
                </c:pt>
                <c:pt idx="10">
                  <c:v>O</c:v>
                </c:pt>
                <c:pt idx="11">
                  <c:v>N</c:v>
                </c:pt>
                <c:pt idx="12">
                  <c:v>D</c:v>
                </c:pt>
                <c:pt idx="13">
                  <c:v>YTD</c:v>
                </c:pt>
                <c:pt idx="14">
                  <c:v>Target E.17*</c:v>
                </c:pt>
              </c:strCache>
            </c:strRef>
          </c:cat>
          <c:val>
            <c:numRef>
              <c:f>'OEE con Factores de Pérdida 100'!$AE$43:$AS$43</c:f>
              <c:numCache>
                <c:formatCode>0%</c:formatCode>
                <c:ptCount val="15"/>
                <c:pt idx="0">
                  <c:v>0.10100000000000001</c:v>
                </c:pt>
                <c:pt idx="4">
                  <c:v>0.25</c:v>
                </c:pt>
                <c:pt idx="5">
                  <c:v>0.2</c:v>
                </c:pt>
                <c:pt idx="6">
                  <c:v>0</c:v>
                </c:pt>
                <c:pt idx="7">
                  <c:v>2.5090909090909094E-2</c:v>
                </c:pt>
                <c:pt idx="8">
                  <c:v>2.4321428571428574E-2</c:v>
                </c:pt>
                <c:pt idx="9">
                  <c:v>9.7500000000000035E-3</c:v>
                </c:pt>
                <c:pt idx="10">
                  <c:v>0</c:v>
                </c:pt>
                <c:pt idx="13">
                  <c:v>0.10183246753246752</c:v>
                </c:pt>
                <c:pt idx="1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2-4EDB-AB26-9C834AAD7E82}"/>
            </c:ext>
          </c:extLst>
        </c:ser>
        <c:ser>
          <c:idx val="2"/>
          <c:order val="2"/>
          <c:tx>
            <c:strRef>
              <c:f>'OEE con Factores de Pérdida 100'!$AB$44</c:f>
              <c:strCache>
                <c:ptCount val="1"/>
                <c:pt idx="0">
                  <c:v>Perdidas Organizacionales (%)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100'!$AE$41:$AS$41</c:f>
              <c:strCache>
                <c:ptCount val="15"/>
                <c:pt idx="0">
                  <c:v>Av.* Q4.16</c:v>
                </c:pt>
                <c:pt idx="1">
                  <c:v>J</c:v>
                </c:pt>
                <c:pt idx="2">
                  <c:v>F</c:v>
                </c:pt>
                <c:pt idx="3">
                  <c:v>M</c:v>
                </c:pt>
                <c:pt idx="4">
                  <c:v>A</c:v>
                </c:pt>
                <c:pt idx="5">
                  <c:v>M</c:v>
                </c:pt>
                <c:pt idx="6">
                  <c:v>J</c:v>
                </c:pt>
                <c:pt idx="7">
                  <c:v>J</c:v>
                </c:pt>
                <c:pt idx="8">
                  <c:v>A</c:v>
                </c:pt>
                <c:pt idx="9">
                  <c:v>S</c:v>
                </c:pt>
                <c:pt idx="10">
                  <c:v>O</c:v>
                </c:pt>
                <c:pt idx="11">
                  <c:v>N</c:v>
                </c:pt>
                <c:pt idx="12">
                  <c:v>D</c:v>
                </c:pt>
                <c:pt idx="13">
                  <c:v>YTD</c:v>
                </c:pt>
                <c:pt idx="14">
                  <c:v>Target E.17*</c:v>
                </c:pt>
              </c:strCache>
            </c:strRef>
          </c:cat>
          <c:val>
            <c:numRef>
              <c:f>'OEE con Factores de Pérdida 100'!$AE$44:$AS$44</c:f>
              <c:numCache>
                <c:formatCode>0%</c:formatCode>
                <c:ptCount val="15"/>
                <c:pt idx="0">
                  <c:v>0.21299999999999999</c:v>
                </c:pt>
                <c:pt idx="4">
                  <c:v>0.08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0.11711111111111111</c:v>
                </c:pt>
                <c:pt idx="8">
                  <c:v>0.10682142857142861</c:v>
                </c:pt>
                <c:pt idx="9">
                  <c:v>0.11825000000000001</c:v>
                </c:pt>
                <c:pt idx="10">
                  <c:v>0</c:v>
                </c:pt>
                <c:pt idx="13">
                  <c:v>0.13536375661375663</c:v>
                </c:pt>
                <c:pt idx="1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2-4EDB-AB26-9C834AAD7E82}"/>
            </c:ext>
          </c:extLst>
        </c:ser>
        <c:ser>
          <c:idx val="3"/>
          <c:order val="3"/>
          <c:tx>
            <c:strRef>
              <c:f>'OEE con Factores de Pérdida 100'!$AB$45</c:f>
              <c:strCache>
                <c:ptCount val="1"/>
                <c:pt idx="0">
                  <c:v>Perdidas Técnicas(%)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100'!$AE$41:$AS$41</c:f>
              <c:strCache>
                <c:ptCount val="15"/>
                <c:pt idx="0">
                  <c:v>Av.* Q4.16</c:v>
                </c:pt>
                <c:pt idx="1">
                  <c:v>J</c:v>
                </c:pt>
                <c:pt idx="2">
                  <c:v>F</c:v>
                </c:pt>
                <c:pt idx="3">
                  <c:v>M</c:v>
                </c:pt>
                <c:pt idx="4">
                  <c:v>A</c:v>
                </c:pt>
                <c:pt idx="5">
                  <c:v>M</c:v>
                </c:pt>
                <c:pt idx="6">
                  <c:v>J</c:v>
                </c:pt>
                <c:pt idx="7">
                  <c:v>J</c:v>
                </c:pt>
                <c:pt idx="8">
                  <c:v>A</c:v>
                </c:pt>
                <c:pt idx="9">
                  <c:v>S</c:v>
                </c:pt>
                <c:pt idx="10">
                  <c:v>O</c:v>
                </c:pt>
                <c:pt idx="11">
                  <c:v>N</c:v>
                </c:pt>
                <c:pt idx="12">
                  <c:v>D</c:v>
                </c:pt>
                <c:pt idx="13">
                  <c:v>YTD</c:v>
                </c:pt>
                <c:pt idx="14">
                  <c:v>Target E.17*</c:v>
                </c:pt>
              </c:strCache>
            </c:strRef>
          </c:cat>
          <c:val>
            <c:numRef>
              <c:f>'OEE con Factores de Pérdida 100'!$AE$45:$AS$45</c:f>
              <c:numCache>
                <c:formatCode>0%</c:formatCode>
                <c:ptCount val="15"/>
                <c:pt idx="0">
                  <c:v>3.5999999999999997E-2</c:v>
                </c:pt>
                <c:pt idx="4">
                  <c:v>0.12</c:v>
                </c:pt>
                <c:pt idx="5">
                  <c:v>0.03</c:v>
                </c:pt>
                <c:pt idx="6">
                  <c:v>0.19600000000000001</c:v>
                </c:pt>
                <c:pt idx="7">
                  <c:v>0.22615384615384615</c:v>
                </c:pt>
                <c:pt idx="8">
                  <c:v>0.27374999999999999</c:v>
                </c:pt>
                <c:pt idx="9">
                  <c:v>0.23333333333333331</c:v>
                </c:pt>
                <c:pt idx="10">
                  <c:v>0</c:v>
                </c:pt>
                <c:pt idx="13">
                  <c:v>0.17987286324786325</c:v>
                </c:pt>
                <c:pt idx="1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2-4EDB-AB26-9C834AAD7E82}"/>
            </c:ext>
          </c:extLst>
        </c:ser>
        <c:ser>
          <c:idx val="4"/>
          <c:order val="4"/>
          <c:tx>
            <c:strRef>
              <c:f>'OEE con Factores de Pérdida 100'!$AB$46</c:f>
              <c:strCache>
                <c:ptCount val="1"/>
                <c:pt idx="0">
                  <c:v>Perdidas de cambio de modelo 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100'!$AE$41:$AS$41</c:f>
              <c:strCache>
                <c:ptCount val="15"/>
                <c:pt idx="0">
                  <c:v>Av.* Q4.16</c:v>
                </c:pt>
                <c:pt idx="1">
                  <c:v>J</c:v>
                </c:pt>
                <c:pt idx="2">
                  <c:v>F</c:v>
                </c:pt>
                <c:pt idx="3">
                  <c:v>M</c:v>
                </c:pt>
                <c:pt idx="4">
                  <c:v>A</c:v>
                </c:pt>
                <c:pt idx="5">
                  <c:v>M</c:v>
                </c:pt>
                <c:pt idx="6">
                  <c:v>J</c:v>
                </c:pt>
                <c:pt idx="7">
                  <c:v>J</c:v>
                </c:pt>
                <c:pt idx="8">
                  <c:v>A</c:v>
                </c:pt>
                <c:pt idx="9">
                  <c:v>S</c:v>
                </c:pt>
                <c:pt idx="10">
                  <c:v>O</c:v>
                </c:pt>
                <c:pt idx="11">
                  <c:v>N</c:v>
                </c:pt>
                <c:pt idx="12">
                  <c:v>D</c:v>
                </c:pt>
                <c:pt idx="13">
                  <c:v>YTD</c:v>
                </c:pt>
                <c:pt idx="14">
                  <c:v>Target E.17*</c:v>
                </c:pt>
              </c:strCache>
            </c:strRef>
          </c:cat>
          <c:val>
            <c:numRef>
              <c:f>'OEE con Factores de Pérdida 100'!$AE$46:$AS$46</c:f>
              <c:numCache>
                <c:formatCode>0%</c:formatCode>
                <c:ptCount val="15"/>
                <c:pt idx="0">
                  <c:v>6.0000000000000001E-3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0.11700000000000001</c:v>
                </c:pt>
                <c:pt idx="7">
                  <c:v>8.977272727272731E-2</c:v>
                </c:pt>
                <c:pt idx="8">
                  <c:v>7.0769230769230793E-2</c:v>
                </c:pt>
                <c:pt idx="9">
                  <c:v>8.7500000000000008E-2</c:v>
                </c:pt>
                <c:pt idx="10">
                  <c:v>0</c:v>
                </c:pt>
                <c:pt idx="13">
                  <c:v>6.5840326340326355E-2</c:v>
                </c:pt>
                <c:pt idx="1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C2-4EDB-AB26-9C834AAD7E82}"/>
            </c:ext>
          </c:extLst>
        </c:ser>
        <c:ser>
          <c:idx val="5"/>
          <c:order val="5"/>
          <c:tx>
            <c:strRef>
              <c:f>'OEE con Factores de Pérdida 100'!$AB$47</c:f>
              <c:strCache>
                <c:ptCount val="1"/>
                <c:pt idx="0">
                  <c:v>Perdidas por desempeño (%)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100'!$AE$41:$AS$41</c:f>
              <c:strCache>
                <c:ptCount val="15"/>
                <c:pt idx="0">
                  <c:v>Av.* Q4.16</c:v>
                </c:pt>
                <c:pt idx="1">
                  <c:v>J</c:v>
                </c:pt>
                <c:pt idx="2">
                  <c:v>F</c:v>
                </c:pt>
                <c:pt idx="3">
                  <c:v>M</c:v>
                </c:pt>
                <c:pt idx="4">
                  <c:v>A</c:v>
                </c:pt>
                <c:pt idx="5">
                  <c:v>M</c:v>
                </c:pt>
                <c:pt idx="6">
                  <c:v>J</c:v>
                </c:pt>
                <c:pt idx="7">
                  <c:v>J</c:v>
                </c:pt>
                <c:pt idx="8">
                  <c:v>A</c:v>
                </c:pt>
                <c:pt idx="9">
                  <c:v>S</c:v>
                </c:pt>
                <c:pt idx="10">
                  <c:v>O</c:v>
                </c:pt>
                <c:pt idx="11">
                  <c:v>N</c:v>
                </c:pt>
                <c:pt idx="12">
                  <c:v>D</c:v>
                </c:pt>
                <c:pt idx="13">
                  <c:v>YTD</c:v>
                </c:pt>
                <c:pt idx="14">
                  <c:v>Target E.17*</c:v>
                </c:pt>
              </c:strCache>
            </c:strRef>
          </c:cat>
          <c:val>
            <c:numRef>
              <c:f>'OEE con Factores de Pérdida 100'!$AE$47:$AS$47</c:f>
              <c:numCache>
                <c:formatCode>0%</c:formatCode>
                <c:ptCount val="15"/>
                <c:pt idx="0">
                  <c:v>4.9000000000000002E-2</c:v>
                </c:pt>
                <c:pt idx="4">
                  <c:v>0.13200000000000001</c:v>
                </c:pt>
                <c:pt idx="5">
                  <c:v>4.4999999999999998E-2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3">
                  <c:v>8.8499999999999995E-2</c:v>
                </c:pt>
                <c:pt idx="1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C2-4EDB-AB26-9C834AAD7E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584021864"/>
        <c:axId val="584021472"/>
      </c:barChart>
      <c:lineChart>
        <c:grouping val="standard"/>
        <c:varyColors val="0"/>
        <c:ser>
          <c:idx val="6"/>
          <c:order val="6"/>
          <c:tx>
            <c:strRef>
              <c:f>'OEE con Factores de Pérdida 100'!$AB$48</c:f>
              <c:strCache>
                <c:ptCount val="1"/>
                <c:pt idx="0">
                  <c:v>Objetivo OEE (%)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multiLvlStrRef>
              <c:f>'OEE con Factores de Pérdida 100'!$AG$43:$AU$44</c:f>
              <c:multiLvlStrCache>
                <c:ptCount val="13"/>
                <c:lvl>
                  <c:pt idx="2">
                    <c:v>8%</c:v>
                  </c:pt>
                  <c:pt idx="3">
                    <c:v>25%</c:v>
                  </c:pt>
                  <c:pt idx="4">
                    <c:v>14%</c:v>
                  </c:pt>
                  <c:pt idx="5">
                    <c:v>12%</c:v>
                  </c:pt>
                  <c:pt idx="6">
                    <c:v>11%</c:v>
                  </c:pt>
                  <c:pt idx="7">
                    <c:v>12%</c:v>
                  </c:pt>
                  <c:pt idx="8">
                    <c:v>0%</c:v>
                  </c:pt>
                  <c:pt idx="11">
                    <c:v>14%</c:v>
                  </c:pt>
                  <c:pt idx="12">
                    <c:v>8%</c:v>
                  </c:pt>
                </c:lvl>
                <c:lvl>
                  <c:pt idx="2">
                    <c:v>25%</c:v>
                  </c:pt>
                  <c:pt idx="3">
                    <c:v>20%</c:v>
                  </c:pt>
                  <c:pt idx="4">
                    <c:v>0%</c:v>
                  </c:pt>
                  <c:pt idx="5">
                    <c:v>3%</c:v>
                  </c:pt>
                  <c:pt idx="6">
                    <c:v>2%</c:v>
                  </c:pt>
                  <c:pt idx="7">
                    <c:v>1%</c:v>
                  </c:pt>
                  <c:pt idx="8">
                    <c:v>0%</c:v>
                  </c:pt>
                  <c:pt idx="11">
                    <c:v>10%</c:v>
                  </c:pt>
                  <c:pt idx="12">
                    <c:v>5%</c:v>
                  </c:pt>
                </c:lvl>
              </c:multiLvlStrCache>
            </c:multiLvlStrRef>
          </c:cat>
          <c:val>
            <c:numRef>
              <c:f>'OEE con Factores de Pérdida 100'!$AE$48:$AS$48</c:f>
              <c:numCache>
                <c:formatCode>0%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0.68</c:v>
                </c:pt>
                <c:pt idx="10">
                  <c:v>0.85</c:v>
                </c:pt>
                <c:pt idx="11">
                  <c:v>0.72</c:v>
                </c:pt>
                <c:pt idx="12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C2-4EDB-AB26-9C834AAD7E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4021864"/>
        <c:axId val="584021472"/>
      </c:lineChart>
      <c:catAx>
        <c:axId val="5840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21472"/>
        <c:crosses val="autoZero"/>
        <c:auto val="1"/>
        <c:lblAlgn val="ctr"/>
        <c:lblOffset val="100"/>
        <c:noMultiLvlLbl val="0"/>
      </c:catAx>
      <c:valAx>
        <c:axId val="584021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2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OEE con Factores de Pérdidas -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'OEE con Factores de Pérdida 100'!$AB$52</c:f>
              <c:strCache>
                <c:ptCount val="1"/>
                <c:pt idx="0">
                  <c:v>OEE (%)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100'!$AE$51:$AJ$51</c:f>
              <c:strCache>
                <c:ptCount val="6"/>
                <c:pt idx="0">
                  <c:v>CW40</c:v>
                </c:pt>
                <c:pt idx="1">
                  <c:v>CW41</c:v>
                </c:pt>
                <c:pt idx="2">
                  <c:v>CW42</c:v>
                </c:pt>
                <c:pt idx="3">
                  <c:v>CW43</c:v>
                </c:pt>
                <c:pt idx="4">
                  <c:v>CW44</c:v>
                </c:pt>
                <c:pt idx="5">
                  <c:v>Cumm.</c:v>
                </c:pt>
              </c:strCache>
            </c:strRef>
          </c:cat>
          <c:val>
            <c:numRef>
              <c:f>'OEE con Factores de Pérdida 100'!$AE$52:$AJ$52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E-4060-8BD9-090EBC189074}"/>
            </c:ext>
          </c:extLst>
        </c:ser>
        <c:ser>
          <c:idx val="1"/>
          <c:order val="1"/>
          <c:tx>
            <c:strRef>
              <c:f>'OEE con Factores de Pérdida 100'!$AB$53</c:f>
              <c:strCache>
                <c:ptCount val="1"/>
                <c:pt idx="0">
                  <c:v>Perdidas de calidad (%)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100'!$AE$51:$AJ$51</c:f>
              <c:strCache>
                <c:ptCount val="6"/>
                <c:pt idx="0">
                  <c:v>CW40</c:v>
                </c:pt>
                <c:pt idx="1">
                  <c:v>CW41</c:v>
                </c:pt>
                <c:pt idx="2">
                  <c:v>CW42</c:v>
                </c:pt>
                <c:pt idx="3">
                  <c:v>CW43</c:v>
                </c:pt>
                <c:pt idx="4">
                  <c:v>CW44</c:v>
                </c:pt>
                <c:pt idx="5">
                  <c:v>Cumm.</c:v>
                </c:pt>
              </c:strCache>
            </c:strRef>
          </c:cat>
          <c:val>
            <c:numRef>
              <c:f>'OEE con Factores de Pérdida 100'!$AE$53:$AJ$53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E-4060-8BD9-090EBC189074}"/>
            </c:ext>
          </c:extLst>
        </c:ser>
        <c:ser>
          <c:idx val="2"/>
          <c:order val="2"/>
          <c:tx>
            <c:strRef>
              <c:f>'OEE con Factores de Pérdida 100'!$AB$54</c:f>
              <c:strCache>
                <c:ptCount val="1"/>
                <c:pt idx="0">
                  <c:v>Perdidas Organizacionales (%)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100'!$AE$51:$AJ$51</c:f>
              <c:strCache>
                <c:ptCount val="6"/>
                <c:pt idx="0">
                  <c:v>CW40</c:v>
                </c:pt>
                <c:pt idx="1">
                  <c:v>CW41</c:v>
                </c:pt>
                <c:pt idx="2">
                  <c:v>CW42</c:v>
                </c:pt>
                <c:pt idx="3">
                  <c:v>CW43</c:v>
                </c:pt>
                <c:pt idx="4">
                  <c:v>CW44</c:v>
                </c:pt>
                <c:pt idx="5">
                  <c:v>Cumm.</c:v>
                </c:pt>
              </c:strCache>
            </c:strRef>
          </c:cat>
          <c:val>
            <c:numRef>
              <c:f>'OEE con Factores de Pérdida 100'!$AE$54:$AJ$54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E-4060-8BD9-090EBC189074}"/>
            </c:ext>
          </c:extLst>
        </c:ser>
        <c:ser>
          <c:idx val="3"/>
          <c:order val="3"/>
          <c:tx>
            <c:strRef>
              <c:f>'OEE con Factores de Pérdida 100'!$AB$55:$AC$55</c:f>
              <c:strCache>
                <c:ptCount val="2"/>
                <c:pt idx="0">
                  <c:v>Perdidas Técnicas(%)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100'!$AE$51:$AJ$51</c:f>
              <c:strCache>
                <c:ptCount val="6"/>
                <c:pt idx="0">
                  <c:v>CW40</c:v>
                </c:pt>
                <c:pt idx="1">
                  <c:v>CW41</c:v>
                </c:pt>
                <c:pt idx="2">
                  <c:v>CW42</c:v>
                </c:pt>
                <c:pt idx="3">
                  <c:v>CW43</c:v>
                </c:pt>
                <c:pt idx="4">
                  <c:v>CW44</c:v>
                </c:pt>
                <c:pt idx="5">
                  <c:v>Cumm.</c:v>
                </c:pt>
              </c:strCache>
            </c:strRef>
          </c:cat>
          <c:val>
            <c:numRef>
              <c:f>'OEE con Factores de Pérdida 100'!$AE$55:$AJ$55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E-4060-8BD9-090EBC189074}"/>
            </c:ext>
          </c:extLst>
        </c:ser>
        <c:ser>
          <c:idx val="4"/>
          <c:order val="4"/>
          <c:tx>
            <c:strRef>
              <c:f>'OEE con Factores de Pérdida 100'!$AB$56</c:f>
              <c:strCache>
                <c:ptCount val="1"/>
                <c:pt idx="0">
                  <c:v>Perdidas de cambio de modelo 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100'!$AE$51:$AJ$51</c:f>
              <c:strCache>
                <c:ptCount val="6"/>
                <c:pt idx="0">
                  <c:v>CW40</c:v>
                </c:pt>
                <c:pt idx="1">
                  <c:v>CW41</c:v>
                </c:pt>
                <c:pt idx="2">
                  <c:v>CW42</c:v>
                </c:pt>
                <c:pt idx="3">
                  <c:v>CW43</c:v>
                </c:pt>
                <c:pt idx="4">
                  <c:v>CW44</c:v>
                </c:pt>
                <c:pt idx="5">
                  <c:v>Cumm.</c:v>
                </c:pt>
              </c:strCache>
            </c:strRef>
          </c:cat>
          <c:val>
            <c:numRef>
              <c:f>'OEE con Factores de Pérdida 100'!$AE$56:$AJ$56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E-4060-8BD9-090EBC189074}"/>
            </c:ext>
          </c:extLst>
        </c:ser>
        <c:ser>
          <c:idx val="5"/>
          <c:order val="5"/>
          <c:tx>
            <c:strRef>
              <c:f>'OEE con Factores de Pérdida 100'!$AB$57</c:f>
              <c:strCache>
                <c:ptCount val="1"/>
                <c:pt idx="0">
                  <c:v>Perdidas por desempeño (%)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'OEE con Factores de Pérdida 100'!$AE$51:$AJ$51</c:f>
              <c:strCache>
                <c:ptCount val="6"/>
                <c:pt idx="0">
                  <c:v>CW40</c:v>
                </c:pt>
                <c:pt idx="1">
                  <c:v>CW41</c:v>
                </c:pt>
                <c:pt idx="2">
                  <c:v>CW42</c:v>
                </c:pt>
                <c:pt idx="3">
                  <c:v>CW43</c:v>
                </c:pt>
                <c:pt idx="4">
                  <c:v>CW44</c:v>
                </c:pt>
                <c:pt idx="5">
                  <c:v>Cumm.</c:v>
                </c:pt>
              </c:strCache>
            </c:strRef>
          </c:cat>
          <c:val>
            <c:numRef>
              <c:f>'OEE con Factores de Pérdida 100'!$AE$57:$AJ$57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FE-4060-8BD9-090EBC1890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4020688"/>
        <c:axId val="584020296"/>
      </c:barChart>
      <c:lineChart>
        <c:grouping val="standard"/>
        <c:varyColors val="0"/>
        <c:ser>
          <c:idx val="6"/>
          <c:order val="6"/>
          <c:tx>
            <c:strRef>
              <c:f>'OEE con Factores de Pérdida 100'!$AB$58</c:f>
              <c:strCache>
                <c:ptCount val="1"/>
                <c:pt idx="0">
                  <c:v>Objetivo OEE (%)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cat>
            <c:strRef>
              <c:f>'OEE con Factores de Pérdida 100'!$AE$51:$AJ$51</c:f>
              <c:strCache>
                <c:ptCount val="6"/>
                <c:pt idx="0">
                  <c:v>CW40</c:v>
                </c:pt>
                <c:pt idx="1">
                  <c:v>CW41</c:v>
                </c:pt>
                <c:pt idx="2">
                  <c:v>CW42</c:v>
                </c:pt>
                <c:pt idx="3">
                  <c:v>CW43</c:v>
                </c:pt>
                <c:pt idx="4">
                  <c:v>CW44</c:v>
                </c:pt>
                <c:pt idx="5">
                  <c:v>Cumm.</c:v>
                </c:pt>
              </c:strCache>
            </c:strRef>
          </c:cat>
          <c:val>
            <c:numRef>
              <c:f>'OEE con Factores de Pérdida 100'!$AE$58:$AJ$58</c:f>
              <c:numCache>
                <c:formatCode>0%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FE-4060-8BD9-090EBC1890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4020688"/>
        <c:axId val="584020296"/>
      </c:lineChart>
      <c:catAx>
        <c:axId val="5840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20296"/>
        <c:crosses val="autoZero"/>
        <c:auto val="1"/>
        <c:lblAlgn val="ctr"/>
        <c:lblOffset val="100"/>
        <c:noMultiLvlLbl val="0"/>
      </c:catAx>
      <c:valAx>
        <c:axId val="5840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2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7" Type="http://schemas.openxmlformats.org/officeDocument/2006/relationships/chart" Target="../charts/chart5.xml"/><Relationship Id="rId2" Type="http://schemas.openxmlformats.org/officeDocument/2006/relationships/chart" Target="../charts/chart3.xml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257176</xdr:colOff>
      <xdr:row>35</xdr:row>
      <xdr:rowOff>85725</xdr:rowOff>
    </xdr:from>
    <xdr:to>
      <xdr:col>44</xdr:col>
      <xdr:colOff>705971</xdr:colOff>
      <xdr:row>37</xdr:row>
      <xdr:rowOff>57150</xdr:rowOff>
    </xdr:to>
    <xdr:pic>
      <xdr:nvPicPr>
        <xdr:cNvPr id="2" name="Picture 1" descr="BO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412382" y="7672107"/>
          <a:ext cx="1659030" cy="3524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0</xdr:colOff>
      <xdr:row>6</xdr:row>
      <xdr:rowOff>0</xdr:rowOff>
    </xdr:from>
    <xdr:to>
      <xdr:col>33</xdr:col>
      <xdr:colOff>0</xdr:colOff>
      <xdr:row>6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362200" y="1295400"/>
          <a:ext cx="1800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57150</xdr:colOff>
      <xdr:row>32</xdr:row>
      <xdr:rowOff>9525</xdr:rowOff>
    </xdr:from>
    <xdr:to>
      <xdr:col>5</xdr:col>
      <xdr:colOff>381000</xdr:colOff>
      <xdr:row>32</xdr:row>
      <xdr:rowOff>219075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 rot="10800000">
          <a:off x="1971675" y="7229475"/>
          <a:ext cx="323850" cy="209550"/>
        </a:xfrm>
        <a:prstGeom prst="up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19050</xdr:colOff>
      <xdr:row>5</xdr:row>
      <xdr:rowOff>19050</xdr:rowOff>
    </xdr:from>
    <xdr:to>
      <xdr:col>33</xdr:col>
      <xdr:colOff>352425</xdr:colOff>
      <xdr:row>5</xdr:row>
      <xdr:rowOff>200025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V="1">
          <a:off x="4181475" y="108585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9525</xdr:colOff>
      <xdr:row>1</xdr:row>
      <xdr:rowOff>1</xdr:rowOff>
    </xdr:from>
    <xdr:to>
      <xdr:col>49</xdr:col>
      <xdr:colOff>469901</xdr:colOff>
      <xdr:row>1</xdr:row>
      <xdr:rowOff>285751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38101"/>
          <a:ext cx="3467100" cy="2857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36</xdr:col>
      <xdr:colOff>19050</xdr:colOff>
      <xdr:row>5</xdr:row>
      <xdr:rowOff>19050</xdr:rowOff>
    </xdr:from>
    <xdr:to>
      <xdr:col>36</xdr:col>
      <xdr:colOff>352425</xdr:colOff>
      <xdr:row>5</xdr:row>
      <xdr:rowOff>200025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V="1">
          <a:off x="4181475" y="89535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9524</xdr:colOff>
      <xdr:row>34</xdr:row>
      <xdr:rowOff>38099</xdr:rowOff>
    </xdr:from>
    <xdr:to>
      <xdr:col>44</xdr:col>
      <xdr:colOff>306915</xdr:colOff>
      <xdr:row>38</xdr:row>
      <xdr:rowOff>9522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4" y="7524749"/>
          <a:ext cx="11058525" cy="5238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27</xdr:col>
      <xdr:colOff>28575</xdr:colOff>
      <xdr:row>36</xdr:row>
      <xdr:rowOff>9525</xdr:rowOff>
    </xdr:from>
    <xdr:to>
      <xdr:col>47</xdr:col>
      <xdr:colOff>54472</xdr:colOff>
      <xdr:row>38</xdr:row>
      <xdr:rowOff>14203</xdr:rowOff>
    </xdr:to>
    <xdr:sp macro="" textlink="">
      <xdr:nvSpPr>
        <xdr:cNvPr id="6" name="Footer Placeholder 3"/>
        <xdr:cNvSpPr>
          <a:spLocks noGrp="1"/>
        </xdr:cNvSpPr>
      </xdr:nvSpPr>
      <xdr:spPr>
        <a:xfrm>
          <a:off x="3590925" y="7724775"/>
          <a:ext cx="5940922" cy="328528"/>
        </a:xfrm>
        <a:prstGeom prst="rect">
          <a:avLst/>
        </a:prstGeom>
      </xdr:spPr>
      <xdr:txBody>
        <a:bodyPr vert="horz" wrap="square" lIns="91440" tIns="45720" rIns="91440" bIns="45720" rtlCol="0" anchor="ctr"/>
        <a:lstStyle>
          <a:defPPr>
            <a:defRPr lang="en-US"/>
          </a:defPPr>
          <a:lvl1pPr marL="0" algn="l" defTabSz="691104" rtl="0" eaLnBrk="1" latinLnBrk="0" hangingPunct="1">
            <a:defRPr sz="700" kern="120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lvl1pPr>
          <a:lvl2pPr marL="345552" algn="l" defTabSz="691104" rtl="0" eaLnBrk="1" latinLnBrk="0" hangingPunct="1">
            <a:defRPr sz="136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91104" algn="l" defTabSz="691104" rtl="0" eaLnBrk="1" latinLnBrk="0" hangingPunct="1">
            <a:defRPr sz="136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36655" algn="l" defTabSz="691104" rtl="0" eaLnBrk="1" latinLnBrk="0" hangingPunct="1">
            <a:defRPr sz="136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82207" algn="l" defTabSz="691104" rtl="0" eaLnBrk="1" latinLnBrk="0" hangingPunct="1">
            <a:defRPr sz="136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27759" algn="l" defTabSz="691104" rtl="0" eaLnBrk="1" latinLnBrk="0" hangingPunct="1">
            <a:defRPr sz="136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73311" algn="l" defTabSz="691104" rtl="0" eaLnBrk="1" latinLnBrk="0" hangingPunct="1">
            <a:defRPr sz="136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18862" algn="l" defTabSz="691104" rtl="0" eaLnBrk="1" latinLnBrk="0" hangingPunct="1">
            <a:defRPr sz="136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64414" algn="l" defTabSz="691104" rtl="0" eaLnBrk="1" latinLnBrk="0" hangingPunct="1">
            <a:defRPr sz="136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SG/BPS |23/06/2017 | © Robert Bosch Starter Motors Generators GmbH. 2016. All rights reserved, also regarding any disposal, exploitation, reproduction, editing, distribution, as well as in the event of applications for industrial property rights. </a:t>
          </a:r>
          <a:endParaRPr lang="hu-HU"/>
        </a:p>
      </xdr:txBody>
    </xdr:sp>
    <xdr:clientData/>
  </xdr:twoCellAnchor>
  <xdr:twoCellAnchor>
    <xdr:from>
      <xdr:col>0</xdr:col>
      <xdr:colOff>0</xdr:colOff>
      <xdr:row>33</xdr:row>
      <xdr:rowOff>219075</xdr:rowOff>
    </xdr:from>
    <xdr:to>
      <xdr:col>14</xdr:col>
      <xdr:colOff>9525</xdr:colOff>
      <xdr:row>36</xdr:row>
      <xdr:rowOff>161925</xdr:rowOff>
    </xdr:to>
    <xdr:sp macro="" textlink="">
      <xdr:nvSpPr>
        <xdr:cNvPr id="8" name="TextBox 7"/>
        <xdr:cNvSpPr txBox="1"/>
      </xdr:nvSpPr>
      <xdr:spPr>
        <a:xfrm>
          <a:off x="0" y="7477125"/>
          <a:ext cx="270510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Starter Motors and Generators</a:t>
          </a:r>
        </a:p>
      </xdr:txBody>
    </xdr:sp>
    <xdr:clientData/>
  </xdr:twoCellAnchor>
  <xdr:twoCellAnchor editAs="oneCell">
    <xdr:from>
      <xdr:col>45</xdr:col>
      <xdr:colOff>1609725</xdr:colOff>
      <xdr:row>35</xdr:row>
      <xdr:rowOff>9525</xdr:rowOff>
    </xdr:from>
    <xdr:to>
      <xdr:col>47</xdr:col>
      <xdr:colOff>116195</xdr:colOff>
      <xdr:row>38</xdr:row>
      <xdr:rowOff>640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15575" y="7553325"/>
          <a:ext cx="2027545" cy="504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19050</xdr:colOff>
      <xdr:row>36</xdr:row>
      <xdr:rowOff>95250</xdr:rowOff>
    </xdr:from>
    <xdr:to>
      <xdr:col>13</xdr:col>
      <xdr:colOff>28575</xdr:colOff>
      <xdr:row>38</xdr:row>
      <xdr:rowOff>19050</xdr:rowOff>
    </xdr:to>
    <xdr:sp macro="" textlink="">
      <xdr:nvSpPr>
        <xdr:cNvPr id="10" name="TextBox 9"/>
        <xdr:cNvSpPr txBox="1"/>
      </xdr:nvSpPr>
      <xdr:spPr>
        <a:xfrm>
          <a:off x="19050" y="7810500"/>
          <a:ext cx="26384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SG/BPS I</a:t>
          </a:r>
          <a:r>
            <a:rPr lang="en-US" sz="1100" baseline="0"/>
            <a:t> 23</a:t>
          </a:r>
          <a:r>
            <a:rPr lang="en-US" sz="1100"/>
            <a:t>.06.2017 I V1.0</a:t>
          </a:r>
        </a:p>
      </xdr:txBody>
    </xdr:sp>
    <xdr:clientData/>
  </xdr:twoCellAnchor>
  <xdr:twoCellAnchor editAs="oneCell">
    <xdr:from>
      <xdr:col>36</xdr:col>
      <xdr:colOff>0</xdr:colOff>
      <xdr:row>1</xdr:row>
      <xdr:rowOff>19050</xdr:rowOff>
    </xdr:from>
    <xdr:to>
      <xdr:col>42</xdr:col>
      <xdr:colOff>585259</xdr:colOff>
      <xdr:row>2</xdr:row>
      <xdr:rowOff>276225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7214" y="55336"/>
          <a:ext cx="4449688" cy="5474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42</xdr:col>
      <xdr:colOff>85725</xdr:colOff>
      <xdr:row>1</xdr:row>
      <xdr:rowOff>0</xdr:rowOff>
    </xdr:from>
    <xdr:to>
      <xdr:col>45</xdr:col>
      <xdr:colOff>85725</xdr:colOff>
      <xdr:row>1</xdr:row>
      <xdr:rowOff>276225</xdr:rowOff>
    </xdr:to>
    <xdr:sp macro="" textlink="">
      <xdr:nvSpPr>
        <xdr:cNvPr id="2" name="TextBox 1"/>
        <xdr:cNvSpPr txBox="1"/>
      </xdr:nvSpPr>
      <xdr:spPr>
        <a:xfrm>
          <a:off x="8067675" y="38100"/>
          <a:ext cx="10382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Line Takt (sec)</a:t>
          </a:r>
        </a:p>
      </xdr:txBody>
    </xdr:sp>
    <xdr:clientData/>
  </xdr:twoCellAnchor>
  <xdr:twoCellAnchor>
    <xdr:from>
      <xdr:col>42</xdr:col>
      <xdr:colOff>552450</xdr:colOff>
      <xdr:row>2</xdr:row>
      <xdr:rowOff>9525</xdr:rowOff>
    </xdr:from>
    <xdr:to>
      <xdr:col>45</xdr:col>
      <xdr:colOff>38100</xdr:colOff>
      <xdr:row>2</xdr:row>
      <xdr:rowOff>285750</xdr:rowOff>
    </xdr:to>
    <xdr:sp macro="" textlink="">
      <xdr:nvSpPr>
        <xdr:cNvPr id="14" name="TextBox 13"/>
        <xdr:cNvSpPr txBox="1"/>
      </xdr:nvSpPr>
      <xdr:spPr>
        <a:xfrm>
          <a:off x="8534400" y="342900"/>
          <a:ext cx="5238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Date:</a:t>
          </a:r>
        </a:p>
      </xdr:txBody>
    </xdr:sp>
    <xdr:clientData/>
  </xdr:twoCellAnchor>
  <xdr:twoCellAnchor editAs="oneCell">
    <xdr:from>
      <xdr:col>1</xdr:col>
      <xdr:colOff>9526</xdr:colOff>
      <xdr:row>1</xdr:row>
      <xdr:rowOff>9525</xdr:rowOff>
    </xdr:from>
    <xdr:to>
      <xdr:col>4</xdr:col>
      <xdr:colOff>451908</xdr:colOff>
      <xdr:row>2</xdr:row>
      <xdr:rowOff>276225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47625"/>
          <a:ext cx="1838324" cy="5619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</xdr:col>
      <xdr:colOff>104775</xdr:colOff>
      <xdr:row>2</xdr:row>
      <xdr:rowOff>38100</xdr:rowOff>
    </xdr:from>
    <xdr:to>
      <xdr:col>5</xdr:col>
      <xdr:colOff>114300</xdr:colOff>
      <xdr:row>3</xdr:row>
      <xdr:rowOff>19050</xdr:rowOff>
    </xdr:to>
    <xdr:sp macro="" textlink="">
      <xdr:nvSpPr>
        <xdr:cNvPr id="16" name="TextBox 15"/>
        <xdr:cNvSpPr txBox="1"/>
      </xdr:nvSpPr>
      <xdr:spPr>
        <a:xfrm>
          <a:off x="1504950" y="371475"/>
          <a:ext cx="5238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Line:</a:t>
          </a:r>
        </a:p>
      </xdr:txBody>
    </xdr:sp>
    <xdr:clientData/>
  </xdr:twoCellAnchor>
  <xdr:twoCellAnchor>
    <xdr:from>
      <xdr:col>9</xdr:col>
      <xdr:colOff>447</xdr:colOff>
      <xdr:row>5</xdr:row>
      <xdr:rowOff>5014</xdr:rowOff>
    </xdr:from>
    <xdr:to>
      <xdr:col>35</xdr:col>
      <xdr:colOff>49576</xdr:colOff>
      <xdr:row>17</xdr:row>
      <xdr:rowOff>220576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601265</xdr:colOff>
      <xdr:row>6</xdr:row>
      <xdr:rowOff>1</xdr:rowOff>
    </xdr:from>
    <xdr:to>
      <xdr:col>36</xdr:col>
      <xdr:colOff>2977</xdr:colOff>
      <xdr:row>6</xdr:row>
      <xdr:rowOff>1</xdr:rowOff>
    </xdr:to>
    <xdr:cxnSp macro="">
      <xdr:nvCxnSpPr>
        <xdr:cNvPr id="28" name="Straight Connector 27"/>
        <xdr:cNvCxnSpPr/>
      </xdr:nvCxnSpPr>
      <xdr:spPr>
        <a:xfrm>
          <a:off x="2967476" y="1132975"/>
          <a:ext cx="1762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17</xdr:row>
      <xdr:rowOff>206739</xdr:rowOff>
    </xdr:from>
    <xdr:to>
      <xdr:col>35</xdr:col>
      <xdr:colOff>48574</xdr:colOff>
      <xdr:row>30</xdr:row>
      <xdr:rowOff>212051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1692</xdr:colOff>
      <xdr:row>31</xdr:row>
      <xdr:rowOff>227598</xdr:rowOff>
    </xdr:from>
    <xdr:to>
      <xdr:col>36</xdr:col>
      <xdr:colOff>4982</xdr:colOff>
      <xdr:row>31</xdr:row>
      <xdr:rowOff>227598</xdr:rowOff>
    </xdr:to>
    <xdr:cxnSp macro="">
      <xdr:nvCxnSpPr>
        <xdr:cNvPr id="32" name="Straight Connector 31"/>
        <xdr:cNvCxnSpPr/>
      </xdr:nvCxnSpPr>
      <xdr:spPr>
        <a:xfrm>
          <a:off x="2969481" y="5260809"/>
          <a:ext cx="1762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600263</xdr:colOff>
      <xdr:row>18</xdr:row>
      <xdr:rowOff>224591</xdr:rowOff>
    </xdr:from>
    <xdr:to>
      <xdr:col>36</xdr:col>
      <xdr:colOff>1975</xdr:colOff>
      <xdr:row>18</xdr:row>
      <xdr:rowOff>224591</xdr:rowOff>
    </xdr:to>
    <xdr:cxnSp macro="">
      <xdr:nvCxnSpPr>
        <xdr:cNvPr id="33" name="Straight Connector 32"/>
        <xdr:cNvCxnSpPr/>
      </xdr:nvCxnSpPr>
      <xdr:spPr>
        <a:xfrm>
          <a:off x="2966474" y="3202407"/>
          <a:ext cx="1762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57148</xdr:colOff>
      <xdr:row>6</xdr:row>
      <xdr:rowOff>10585</xdr:rowOff>
    </xdr:from>
    <xdr:to>
      <xdr:col>35</xdr:col>
      <xdr:colOff>57148</xdr:colOff>
      <xdr:row>33</xdr:row>
      <xdr:rowOff>21168</xdr:rowOff>
    </xdr:to>
    <xdr:cxnSp macro="">
      <xdr:nvCxnSpPr>
        <xdr:cNvPr id="35" name="Straight Connector 34"/>
        <xdr:cNvCxnSpPr/>
      </xdr:nvCxnSpPr>
      <xdr:spPr>
        <a:xfrm>
          <a:off x="4734981" y="1153585"/>
          <a:ext cx="0" cy="6043083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609596</xdr:colOff>
      <xdr:row>6</xdr:row>
      <xdr:rowOff>0</xdr:rowOff>
    </xdr:from>
    <xdr:to>
      <xdr:col>6</xdr:col>
      <xdr:colOff>609596</xdr:colOff>
      <xdr:row>33</xdr:row>
      <xdr:rowOff>10583</xdr:rowOff>
    </xdr:to>
    <xdr:cxnSp macro="">
      <xdr:nvCxnSpPr>
        <xdr:cNvPr id="36" name="Straight Connector 35"/>
        <xdr:cNvCxnSpPr/>
      </xdr:nvCxnSpPr>
      <xdr:spPr>
        <a:xfrm>
          <a:off x="3156652" y="1100667"/>
          <a:ext cx="0" cy="5866694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31</xdr:row>
      <xdr:rowOff>6350</xdr:rowOff>
    </xdr:from>
    <xdr:to>
      <xdr:col>36</xdr:col>
      <xdr:colOff>4962</xdr:colOff>
      <xdr:row>31</xdr:row>
      <xdr:rowOff>6350</xdr:rowOff>
    </xdr:to>
    <xdr:cxnSp macro="">
      <xdr:nvCxnSpPr>
        <xdr:cNvPr id="40" name="Straight Connector 39"/>
        <xdr:cNvCxnSpPr/>
      </xdr:nvCxnSpPr>
      <xdr:spPr>
        <a:xfrm>
          <a:off x="2971800" y="5003800"/>
          <a:ext cx="1890912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</xdr:row>
      <xdr:rowOff>222250</xdr:rowOff>
    </xdr:from>
    <xdr:to>
      <xdr:col>36</xdr:col>
      <xdr:colOff>4962</xdr:colOff>
      <xdr:row>17</xdr:row>
      <xdr:rowOff>222250</xdr:rowOff>
    </xdr:to>
    <xdr:cxnSp macro="">
      <xdr:nvCxnSpPr>
        <xdr:cNvPr id="41" name="Straight Connector 40"/>
        <xdr:cNvCxnSpPr/>
      </xdr:nvCxnSpPr>
      <xdr:spPr>
        <a:xfrm>
          <a:off x="2971800" y="2952750"/>
          <a:ext cx="1890912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5</xdr:row>
      <xdr:rowOff>6350</xdr:rowOff>
    </xdr:from>
    <xdr:to>
      <xdr:col>35</xdr:col>
      <xdr:colOff>68462</xdr:colOff>
      <xdr:row>5</xdr:row>
      <xdr:rowOff>6350</xdr:rowOff>
    </xdr:to>
    <xdr:cxnSp macro="">
      <xdr:nvCxnSpPr>
        <xdr:cNvPr id="42" name="Straight Connector 41"/>
        <xdr:cNvCxnSpPr/>
      </xdr:nvCxnSpPr>
      <xdr:spPr>
        <a:xfrm>
          <a:off x="2965450" y="908050"/>
          <a:ext cx="1890912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9525</xdr:colOff>
      <xdr:row>2</xdr:row>
      <xdr:rowOff>0</xdr:rowOff>
    </xdr:from>
    <xdr:to>
      <xdr:col>48</xdr:col>
      <xdr:colOff>322086</xdr:colOff>
      <xdr:row>2</xdr:row>
      <xdr:rowOff>285750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333375"/>
          <a:ext cx="1952625" cy="2857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50</xdr:col>
      <xdr:colOff>19050</xdr:colOff>
      <xdr:row>2</xdr:row>
      <xdr:rowOff>0</xdr:rowOff>
    </xdr:from>
    <xdr:to>
      <xdr:col>51</xdr:col>
      <xdr:colOff>0</xdr:colOff>
      <xdr:row>2</xdr:row>
      <xdr:rowOff>285750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68350" y="333375"/>
          <a:ext cx="714375" cy="2857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47</xdr:col>
      <xdr:colOff>542925</xdr:colOff>
      <xdr:row>2</xdr:row>
      <xdr:rowOff>28575</xdr:rowOff>
    </xdr:from>
    <xdr:to>
      <xdr:col>49</xdr:col>
      <xdr:colOff>9525</xdr:colOff>
      <xdr:row>2</xdr:row>
      <xdr:rowOff>247650</xdr:rowOff>
    </xdr:to>
    <xdr:sp macro="" textlink="">
      <xdr:nvSpPr>
        <xdr:cNvPr id="3" name="TextBox 2"/>
        <xdr:cNvSpPr txBox="1"/>
      </xdr:nvSpPr>
      <xdr:spPr>
        <a:xfrm>
          <a:off x="11591925" y="361950"/>
          <a:ext cx="10953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100" b="1"/>
            <a:t>Target OEE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122466</xdr:colOff>
      <xdr:row>5</xdr:row>
      <xdr:rowOff>142874</xdr:rowOff>
    </xdr:from>
    <xdr:ext cx="3159744" cy="231457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24866" y="1063624"/>
          <a:ext cx="3159744" cy="2314576"/>
        </a:xfrm>
        <a:prstGeom prst="rect">
          <a:avLst/>
        </a:prstGeom>
      </xdr:spPr>
    </xdr:pic>
    <xdr:clientData/>
  </xdr:oneCellAnchor>
  <xdr:twoCellAnchor>
    <xdr:from>
      <xdr:col>0</xdr:col>
      <xdr:colOff>154961</xdr:colOff>
      <xdr:row>30</xdr:row>
      <xdr:rowOff>44823</xdr:rowOff>
    </xdr:from>
    <xdr:to>
      <xdr:col>21</xdr:col>
      <xdr:colOff>1333500</xdr:colOff>
      <xdr:row>50</xdr:row>
      <xdr:rowOff>103733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19</xdr:col>
      <xdr:colOff>364358</xdr:colOff>
      <xdr:row>51</xdr:row>
      <xdr:rowOff>122689</xdr:rowOff>
    </xdr:from>
    <xdr:ext cx="1839864" cy="416219"/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566258" y="9514339"/>
          <a:ext cx="1839864" cy="4162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108</xdr:col>
      <xdr:colOff>269585</xdr:colOff>
      <xdr:row>76</xdr:row>
      <xdr:rowOff>119602</xdr:rowOff>
    </xdr:from>
    <xdr:ext cx="184730" cy="937629"/>
    <xdr:sp macro="" textlink="">
      <xdr:nvSpPr>
        <xdr:cNvPr id="5" name="Rechteck 29"/>
        <xdr:cNvSpPr/>
      </xdr:nvSpPr>
      <xdr:spPr>
        <a:xfrm>
          <a:off x="86680385" y="14115002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de-DE" sz="5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24</xdr:col>
      <xdr:colOff>538160</xdr:colOff>
      <xdr:row>26</xdr:row>
      <xdr:rowOff>114300</xdr:rowOff>
    </xdr:from>
    <xdr:to>
      <xdr:col>25</xdr:col>
      <xdr:colOff>157160</xdr:colOff>
      <xdr:row>29</xdr:row>
      <xdr:rowOff>83682</xdr:rowOff>
    </xdr:to>
    <xdr:sp macro="" textlink="">
      <xdr:nvSpPr>
        <xdr:cNvPr id="6" name="Right Arrow 5"/>
        <xdr:cNvSpPr/>
      </xdr:nvSpPr>
      <xdr:spPr>
        <a:xfrm rot="2792509">
          <a:off x="19689194" y="4953566"/>
          <a:ext cx="521832" cy="4191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358588</xdr:colOff>
      <xdr:row>8</xdr:row>
      <xdr:rowOff>70437</xdr:rowOff>
    </xdr:from>
    <xdr:to>
      <xdr:col>21</xdr:col>
      <xdr:colOff>1242250</xdr:colOff>
      <xdr:row>28</xdr:row>
      <xdr:rowOff>11206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417698</xdr:colOff>
      <xdr:row>31</xdr:row>
      <xdr:rowOff>76840</xdr:rowOff>
    </xdr:from>
    <xdr:to>
      <xdr:col>25</xdr:col>
      <xdr:colOff>196599</xdr:colOff>
      <xdr:row>34</xdr:row>
      <xdr:rowOff>23584</xdr:rowOff>
    </xdr:to>
    <xdr:sp macro="" textlink="">
      <xdr:nvSpPr>
        <xdr:cNvPr id="8" name="Right Arrow 7"/>
        <xdr:cNvSpPr/>
      </xdr:nvSpPr>
      <xdr:spPr>
        <a:xfrm>
          <a:off x="19620098" y="5785490"/>
          <a:ext cx="579001" cy="499194"/>
        </a:xfrm>
        <a:prstGeom prst="rightArrow">
          <a:avLst/>
        </a:prstGeom>
        <a:solidFill>
          <a:srgbClr val="FFCC00"/>
        </a:solidFill>
        <a:ln>
          <a:solidFill>
            <a:srgbClr val="FFC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377849</xdr:colOff>
      <xdr:row>21</xdr:row>
      <xdr:rowOff>125618</xdr:rowOff>
    </xdr:from>
    <xdr:to>
      <xdr:col>25</xdr:col>
      <xdr:colOff>156750</xdr:colOff>
      <xdr:row>24</xdr:row>
      <xdr:rowOff>17980</xdr:rowOff>
    </xdr:to>
    <xdr:sp macro="" textlink="">
      <xdr:nvSpPr>
        <xdr:cNvPr id="9" name="Right Arrow 8"/>
        <xdr:cNvSpPr/>
      </xdr:nvSpPr>
      <xdr:spPr>
        <a:xfrm rot="19261726">
          <a:off x="19580249" y="3992768"/>
          <a:ext cx="579001" cy="444812"/>
        </a:xfrm>
        <a:prstGeom prst="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26</xdr:col>
      <xdr:colOff>981075</xdr:colOff>
      <xdr:row>0</xdr:row>
      <xdr:rowOff>142875</xdr:rowOff>
    </xdr:from>
    <xdr:ext cx="13000717" cy="366032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599525" y="142875"/>
          <a:ext cx="13000717" cy="36603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oneCellAnchor>
  <xdr:oneCellAnchor>
    <xdr:from>
      <xdr:col>1</xdr:col>
      <xdr:colOff>12855</xdr:colOff>
      <xdr:row>4</xdr:row>
      <xdr:rowOff>145677</xdr:rowOff>
    </xdr:from>
    <xdr:ext cx="11554845" cy="236923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2955" y="882277"/>
          <a:ext cx="11554845" cy="236923"/>
        </a:xfrm>
        <a:prstGeom prst="rect">
          <a:avLst/>
        </a:prstGeom>
      </xdr:spPr>
    </xdr:pic>
    <xdr:clientData/>
  </xdr:oneCellAnchor>
  <xdr:twoCellAnchor>
    <xdr:from>
      <xdr:col>0</xdr:col>
      <xdr:colOff>219075</xdr:colOff>
      <xdr:row>8</xdr:row>
      <xdr:rowOff>90487</xdr:rowOff>
    </xdr:from>
    <xdr:to>
      <xdr:col>9</xdr:col>
      <xdr:colOff>228600</xdr:colOff>
      <xdr:row>28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cae6tl\Desktop\Copy%20of%20GS_Standardized_shop_floor_worksheets_V2_2_final_with_softwa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pt\MOE1\Shared\Registros_Negocio\KPI_SG\Daily%20Operation%20Meeting\JULIO\NBL\Indicadores%20JULIO%20L-1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pt\MOE1\Shared\Registros_Negocio\KPI_SG\Daily%20Operation%20Meeting\08_2017\NBL\Indicadores%20AGOSTO%20L-1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IRANDA/10_2017/NBL/Indicadores%20Septiembre%20L-10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pt\MOE1\Shared\Registros_Negocio\KPI_SG\Daily%20Operation%20Meeting\JUNIO\NBL\Indicadores%20JUNIO_L-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-Standardized worksheets"/>
      <sheetName val="Language"/>
      <sheetName val="Codes List"/>
      <sheetName val="0. Data Jan"/>
      <sheetName val="0. Data Feb"/>
      <sheetName val="0. Data Mar"/>
      <sheetName val="0. Data Apr"/>
      <sheetName val="0. Data May"/>
      <sheetName val="0. Data Jun"/>
      <sheetName val="0. Data Jul"/>
      <sheetName val="0. Data Aug"/>
      <sheetName val="0. Data Sep"/>
      <sheetName val="0. Data Oct"/>
      <sheetName val="0. Data Nov"/>
      <sheetName val="0. Data Dec"/>
      <sheetName val="1. Calidad"/>
      <sheetName val="2. FPY"/>
      <sheetName val="3. Productividad"/>
      <sheetName val="4. Inventario (Push)"/>
      <sheetName val="4.1 Inventario SM (Pull)"/>
      <sheetName val="5. Daily Output Tracking"/>
      <sheetName val="6. Levelling Degree"/>
      <sheetName val="7. OEE-Losses"/>
      <sheetName val="7.a OEE - NU"/>
      <sheetName val="8. Hourly Tracking"/>
      <sheetName val="9. Takt Time Chart"/>
      <sheetName val="9.1 Data for Takt Time Chart"/>
      <sheetName val="10. Pareto de perdidas"/>
      <sheetName val="11. Problem solving sheet"/>
      <sheetName val="11. Problemlösungsblatt"/>
      <sheetName val="12. PDCA"/>
      <sheetName val="13. Point CIP Agenda"/>
      <sheetName val="13. Punkt CIP Agenda_TN-Liste"/>
      <sheetName val="14. Point CIP - Target Conditio"/>
      <sheetName val="14. Punkt CIP - Zielzustände"/>
      <sheetName val="15. Point CIP - OPL"/>
      <sheetName val="15. Punkt CIP - OPL"/>
      <sheetName val="4.Entreg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53">
          <cell r="A153" t="e">
            <v>#NAME?</v>
          </cell>
        </row>
        <row r="154">
          <cell r="A154" t="str">
            <v>(Percentage quotation not specified)</v>
          </cell>
        </row>
        <row r="156">
          <cell r="A156" t="e">
            <v>#NAME?</v>
          </cell>
        </row>
        <row r="157">
          <cell r="A157" t="e">
            <v>#NAME?</v>
          </cell>
        </row>
        <row r="158">
          <cell r="A158" t="e">
            <v>#NAME?</v>
          </cell>
        </row>
        <row r="159">
          <cell r="A159" t="str">
            <v>OEE [%]</v>
          </cell>
        </row>
        <row r="160">
          <cell r="A160" t="e">
            <v>#NAME?</v>
          </cell>
        </row>
        <row r="161">
          <cell r="A161" t="e">
            <v>#NAME?</v>
          </cell>
        </row>
        <row r="162">
          <cell r="A162" t="e">
            <v>#NAME?</v>
          </cell>
        </row>
        <row r="163">
          <cell r="A163" t="e">
            <v>#NAME?</v>
          </cell>
        </row>
        <row r="164">
          <cell r="A164" t="e">
            <v>#NAME?</v>
          </cell>
        </row>
        <row r="165">
          <cell r="A165" t="e">
            <v>#NAME?</v>
          </cell>
        </row>
        <row r="166">
          <cell r="A166" t="e">
            <v>#NAME?</v>
          </cell>
        </row>
        <row r="167">
          <cell r="A167" t="e">
            <v>#NAME?</v>
          </cell>
        </row>
        <row r="168">
          <cell r="A168" t="e">
            <v>#NAME?</v>
          </cell>
        </row>
        <row r="169">
          <cell r="A169" t="e">
            <v>#NAME?</v>
          </cell>
        </row>
        <row r="171">
          <cell r="A171" t="e">
            <v>#NAME?</v>
          </cell>
        </row>
        <row r="173">
          <cell r="A173" t="str">
            <v>OEE</v>
          </cell>
        </row>
        <row r="174">
          <cell r="A174" t="e">
            <v>#NAME?</v>
          </cell>
        </row>
        <row r="176">
          <cell r="A176" t="e">
            <v>#NAME?</v>
          </cell>
        </row>
        <row r="177">
          <cell r="A177" t="e">
            <v>#NAME?</v>
          </cell>
        </row>
        <row r="178">
          <cell r="A178" t="str">
            <v>OEE [%]</v>
          </cell>
        </row>
        <row r="179">
          <cell r="A179" t="e">
            <v>#NAME?</v>
          </cell>
        </row>
        <row r="180">
          <cell r="A180" t="e">
            <v>#NAME?</v>
          </cell>
        </row>
        <row r="181">
          <cell r="A181" t="e">
            <v>#NAME?</v>
          </cell>
        </row>
      </sheetData>
      <sheetData sheetId="15" refreshError="1">
        <row r="7">
          <cell r="W7">
            <v>1</v>
          </cell>
          <cell r="X7" t="e">
            <v>#NAME?</v>
          </cell>
        </row>
        <row r="8">
          <cell r="X8" t="e">
            <v>#NAME?</v>
          </cell>
        </row>
        <row r="9">
          <cell r="X9" t="e">
            <v>#NAME?</v>
          </cell>
        </row>
        <row r="10">
          <cell r="X10" t="e">
            <v>#NAME?</v>
          </cell>
        </row>
        <row r="11">
          <cell r="X11" t="e">
            <v>#NAME?</v>
          </cell>
        </row>
        <row r="12">
          <cell r="X12" t="e">
            <v>#NAME?</v>
          </cell>
        </row>
        <row r="13">
          <cell r="X13" t="e">
            <v>#NAME?</v>
          </cell>
        </row>
        <row r="14">
          <cell r="X14" t="e">
            <v>#NAME?</v>
          </cell>
        </row>
        <row r="15">
          <cell r="X15" t="e">
            <v>#NAME?</v>
          </cell>
        </row>
        <row r="16">
          <cell r="X16" t="e">
            <v>#NAME?</v>
          </cell>
        </row>
        <row r="17">
          <cell r="X17" t="e">
            <v>#NAME?</v>
          </cell>
        </row>
        <row r="18">
          <cell r="X18" t="e">
            <v>#NAME?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 L-100"/>
      <sheetName val="Horas presencia"/>
      <sheetName val="Productividad"/>
      <sheetName val="OEE con Factores de Pérdida 100"/>
      <sheetName val="IFK+MISCELANEOS L-100"/>
      <sheetName val="Templete"/>
    </sheetNames>
    <sheetDataSet>
      <sheetData sheetId="0">
        <row r="22">
          <cell r="AD22">
            <v>40601</v>
          </cell>
        </row>
      </sheetData>
      <sheetData sheetId="1"/>
      <sheetData sheetId="2">
        <row r="17">
          <cell r="AY17">
            <v>5.4666756429244652</v>
          </cell>
        </row>
      </sheetData>
      <sheetData sheetId="3">
        <row r="45">
          <cell r="AN45">
            <v>0.58074074074074056</v>
          </cell>
        </row>
        <row r="46">
          <cell r="AN46">
            <v>2.5090909090909094E-2</v>
          </cell>
        </row>
        <row r="47">
          <cell r="AN47">
            <v>0.11711111111111111</v>
          </cell>
        </row>
        <row r="48">
          <cell r="AN48">
            <v>0.22615384615384615</v>
          </cell>
        </row>
        <row r="49">
          <cell r="AN49">
            <v>8.977272727272731E-2</v>
          </cell>
        </row>
        <row r="50">
          <cell r="AN50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 L-100"/>
      <sheetName val="HORAS PRESENCIA L-100"/>
      <sheetName val="TIEMPO EXTRA L-100"/>
      <sheetName val="PRODUCTIVIDAD L-100"/>
      <sheetName val="OEE con Factores de Pérdida 100"/>
      <sheetName val="SCRAP L-100"/>
      <sheetName val="TEMPLETE L-100"/>
      <sheetName val="LAYOUT L-100"/>
      <sheetName val="ORGANIGRAMA L-100"/>
    </sheetNames>
    <sheetDataSet>
      <sheetData sheetId="0">
        <row r="5">
          <cell r="DB5">
            <v>9168</v>
          </cell>
        </row>
      </sheetData>
      <sheetData sheetId="1"/>
      <sheetData sheetId="2">
        <row r="18">
          <cell r="AF18">
            <v>1951.5</v>
          </cell>
        </row>
      </sheetData>
      <sheetData sheetId="3">
        <row r="17">
          <cell r="AZ17">
            <v>5.0296704082362194</v>
          </cell>
        </row>
      </sheetData>
      <sheetData sheetId="4">
        <row r="47">
          <cell r="AO47">
            <v>0.52928571428571447</v>
          </cell>
        </row>
        <row r="48">
          <cell r="AO48">
            <v>2.4321428571428574E-2</v>
          </cell>
        </row>
        <row r="49">
          <cell r="AO49">
            <v>0.10682142857142861</v>
          </cell>
        </row>
        <row r="50">
          <cell r="AO50">
            <v>0.27374999999999999</v>
          </cell>
        </row>
        <row r="51">
          <cell r="AO51">
            <v>7.0769230769230793E-2</v>
          </cell>
        </row>
        <row r="52">
          <cell r="AO52">
            <v>0</v>
          </cell>
        </row>
      </sheetData>
      <sheetData sheetId="5">
        <row r="18">
          <cell r="AF18">
            <v>5118.2199999999993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PUT"/>
      <sheetName val="HORAS PRESENCIA L-100"/>
      <sheetName val="TIEMPO EXTRA L-100"/>
      <sheetName val="PRODUCTIVIDAD L-100"/>
      <sheetName val="OEE con Factores de Pérdida 100"/>
      <sheetName val="SCRAP L-100"/>
      <sheetName val="TEMPLETE L-100"/>
      <sheetName val="LAYOUT L-100"/>
      <sheetName val="ORGANIGRAMA L-100"/>
    </sheetNames>
    <sheetDataSet>
      <sheetData sheetId="0">
        <row r="5">
          <cell r="CZ5">
            <v>8276</v>
          </cell>
        </row>
      </sheetData>
      <sheetData sheetId="1" refreshError="1"/>
      <sheetData sheetId="2" refreshError="1"/>
      <sheetData sheetId="3">
        <row r="17">
          <cell r="BA17">
            <v>5.3921995313023103</v>
          </cell>
        </row>
      </sheetData>
      <sheetData sheetId="4">
        <row r="42">
          <cell r="AN42">
            <v>0.55809523809523809</v>
          </cell>
        </row>
        <row r="43">
          <cell r="AN43">
            <v>9.7500000000000035E-3</v>
          </cell>
        </row>
        <row r="44">
          <cell r="AN44">
            <v>0.11825000000000001</v>
          </cell>
        </row>
        <row r="45">
          <cell r="AN45">
            <v>0.23333333333333331</v>
          </cell>
        </row>
        <row r="46">
          <cell r="AN46">
            <v>8.7500000000000008E-2</v>
          </cell>
        </row>
        <row r="47">
          <cell r="AN47">
            <v>0</v>
          </cell>
        </row>
      </sheetData>
      <sheetData sheetId="5">
        <row r="18">
          <cell r="AG18">
            <v>8681.85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 L-100"/>
      <sheetName val="Horas presencia"/>
      <sheetName val="Productividad"/>
      <sheetName val="OEE con Factores de Pérdida 100"/>
      <sheetName val="IFK+MISCELANEOS L-100"/>
      <sheetName val="Templete"/>
    </sheetNames>
    <sheetDataSet>
      <sheetData sheetId="0" refreshError="1"/>
      <sheetData sheetId="1" refreshError="1"/>
      <sheetData sheetId="2" refreshError="1"/>
      <sheetData sheetId="3" refreshError="1">
        <row r="71">
          <cell r="AM71">
            <v>0</v>
          </cell>
        </row>
        <row r="72">
          <cell r="AM72">
            <v>0</v>
          </cell>
        </row>
        <row r="76">
          <cell r="AM76">
            <v>0</v>
          </cell>
        </row>
      </sheetData>
      <sheetData sheetId="4" refreshError="1"/>
      <sheetData sheetId="5" refreshError="1"/>
    </sheetDataSet>
  </externalBook>
</externalLink>
</file>

<file path=xl/queryTables/queryTable1.xml><?xml version="1.0" encoding="utf-8"?>
<queryTable xmlns="http://schemas.openxmlformats.org/spreadsheetml/2006/main" name="SystemKPI HourlyCount.od" refreshOnLoad="1" connectionId="2" autoFormatId="16" applyNumberFormats="0" applyBorderFormats="0" applyFontFormats="0" applyPatternFormats="0" applyAlignmentFormats="0" applyWidthHeightFormats="0">
  <queryTableRefresh nextId="15">
    <queryTableFields count="14">
      <queryTableField id="1" name="Fecha" tableColumnId="1"/>
      <queryTableField id="2" name="NombreLinea" tableColumnId="2"/>
      <queryTableField id="3" name="Hora" tableColumnId="3"/>
      <queryTableField id="4" name="CantProducida" tableColumnId="4"/>
      <queryTableField id="5" name="NoParteTC" tableColumnId="5"/>
      <queryTableField id="6" name="Scrap" tableColumnId="6"/>
      <queryTableField id="7" name="CambioDuracion" tableColumnId="7"/>
      <queryTableField id="8" name="TecnicaDuracion" tableColumnId="8"/>
      <queryTableField id="9" name="OrganizacionalDuracion" tableColumnId="9"/>
      <queryTableField id="10" name="TiempoPDuracion" tableColumnId="10"/>
      <queryTableField id="11" name="OperacionX" tableColumnId="11"/>
      <queryTableField id="12" name="ProblemaX" tableColumnId="12"/>
      <queryTableField id="13" name="OperacionY" tableColumnId="13"/>
      <queryTableField id="14" name="ProblemaY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SystemKPI_HourlyCount.od" displayName="Table_SystemKPI_HourlyCount.od" ref="B2:O26" tableType="queryTable" totalsRowShown="0">
  <autoFilter ref="B2:O26"/>
  <tableColumns count="14">
    <tableColumn id="1" uniqueName="1" name="Fecha" queryTableFieldId="1" dataDxfId="0"/>
    <tableColumn id="2" uniqueName="2" name="NombreLinea" queryTableFieldId="2"/>
    <tableColumn id="3" uniqueName="3" name="Hora" queryTableFieldId="3"/>
    <tableColumn id="4" uniqueName="4" name="CantProducida" queryTableFieldId="4"/>
    <tableColumn id="5" uniqueName="5" name="NoParteTC" queryTableFieldId="5"/>
    <tableColumn id="6" uniqueName="6" name="Scrap" queryTableFieldId="6"/>
    <tableColumn id="7" uniqueName="7" name="CambioDuracion" queryTableFieldId="7"/>
    <tableColumn id="8" uniqueName="8" name="TecnicaDuracion" queryTableFieldId="8"/>
    <tableColumn id="9" uniqueName="9" name="OrganizacionalDuracion" queryTableFieldId="9"/>
    <tableColumn id="10" uniqueName="10" name="TiempoPDuracion" queryTableFieldId="10"/>
    <tableColumn id="11" uniqueName="11" name="OperacionX" queryTableFieldId="11"/>
    <tableColumn id="12" uniqueName="12" name="ProblemaX" queryTableFieldId="12"/>
    <tableColumn id="13" uniqueName="13" name="OperacionY" queryTableFieldId="13"/>
    <tableColumn id="14" uniqueName="14" name="ProblemaY" queryTableField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46"/>
  <sheetViews>
    <sheetView zoomScale="80" zoomScaleNormal="80" workbookViewId="0">
      <selection activeCell="E7" sqref="E7"/>
    </sheetView>
  </sheetViews>
  <sheetFormatPr defaultColWidth="11.453125" defaultRowHeight="12.5"/>
  <cols>
    <col min="1" max="1" width="0.81640625" customWidth="1"/>
    <col min="2" max="2" width="7.7265625" style="119" customWidth="1"/>
    <col min="3" max="4" width="6.7265625" customWidth="1"/>
    <col min="5" max="6" width="6.7265625" style="119" customWidth="1"/>
    <col min="7" max="33" width="1" style="119" customWidth="1"/>
    <col min="34" max="36" width="5.7265625" customWidth="1"/>
    <col min="37" max="37" width="7.7265625" customWidth="1"/>
    <col min="38" max="38" width="9.7265625" customWidth="1"/>
    <col min="39" max="39" width="8.81640625" customWidth="1"/>
    <col min="40" max="40" width="3.1796875" customWidth="1"/>
    <col min="41" max="41" width="2.7265625" customWidth="1"/>
    <col min="42" max="42" width="25.1796875" customWidth="1"/>
    <col min="43" max="43" width="5.26953125" customWidth="1"/>
    <col min="44" max="44" width="12.81640625" customWidth="1"/>
    <col min="45" max="45" width="11.54296875" customWidth="1"/>
    <col min="46" max="46" width="0.81640625" customWidth="1"/>
  </cols>
  <sheetData>
    <row r="1" spans="1:45" s="4" customFormat="1" ht="3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1:45" s="4" customFormat="1" ht="22.5">
      <c r="A2" s="139"/>
      <c r="B2" s="125" t="s">
        <v>0</v>
      </c>
      <c r="C2" s="126"/>
      <c r="D2" s="126"/>
      <c r="E2" s="126"/>
      <c r="F2" s="126"/>
      <c r="G2" s="126"/>
      <c r="H2" s="126"/>
      <c r="I2" s="127"/>
      <c r="J2" s="128"/>
      <c r="K2" s="128"/>
      <c r="L2" s="126"/>
      <c r="M2" s="129"/>
      <c r="N2" s="126"/>
      <c r="O2" s="126"/>
      <c r="P2" s="126"/>
      <c r="Q2" s="126"/>
      <c r="R2" s="126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6" t="s">
        <v>1</v>
      </c>
      <c r="AO2" s="129"/>
      <c r="AP2" s="129"/>
      <c r="AQ2" s="129"/>
      <c r="AR2" s="129"/>
      <c r="AS2" s="130"/>
    </row>
    <row r="3" spans="1:45" s="4" customFormat="1" ht="22.5">
      <c r="A3" s="139"/>
      <c r="B3" s="131" t="s">
        <v>2</v>
      </c>
      <c r="C3" s="132"/>
      <c r="D3" s="132"/>
      <c r="E3" s="132"/>
      <c r="F3" s="132"/>
      <c r="G3" s="133"/>
      <c r="H3" s="133"/>
      <c r="I3" s="134"/>
      <c r="J3" s="135"/>
      <c r="K3" s="135"/>
      <c r="L3" s="136"/>
      <c r="M3" s="137"/>
      <c r="N3" s="136"/>
      <c r="O3" s="136"/>
      <c r="P3" s="136"/>
      <c r="Q3" s="136"/>
      <c r="R3" s="136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6" t="s">
        <v>3</v>
      </c>
      <c r="AO3" s="137"/>
      <c r="AP3" s="137"/>
      <c r="AQ3" s="137"/>
      <c r="AR3" s="137"/>
      <c r="AS3" s="138"/>
    </row>
    <row r="4" spans="1:45" s="4" customFormat="1" ht="3" customHeight="1">
      <c r="A4" s="1"/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  <c r="S4" s="400"/>
      <c r="T4" s="400"/>
      <c r="U4" s="400"/>
      <c r="V4" s="400"/>
      <c r="W4" s="400"/>
      <c r="X4" s="400"/>
      <c r="Y4" s="400"/>
      <c r="Z4" s="400"/>
      <c r="AA4" s="400"/>
      <c r="AB4" s="400"/>
      <c r="AC4" s="400"/>
      <c r="AD4" s="400"/>
      <c r="AE4" s="400"/>
      <c r="AF4" s="400"/>
      <c r="AG4" s="400"/>
      <c r="AH4" s="400"/>
      <c r="AI4" s="400"/>
      <c r="AJ4" s="400"/>
      <c r="AK4" s="400"/>
      <c r="AL4" s="400"/>
      <c r="AM4" s="400"/>
      <c r="AN4" s="400"/>
      <c r="AO4" s="400"/>
      <c r="AP4" s="400"/>
      <c r="AQ4" s="400"/>
      <c r="AR4" s="400"/>
      <c r="AS4" s="400"/>
    </row>
    <row r="5" spans="1:45" ht="18" customHeight="1" thickBot="1">
      <c r="B5" s="5"/>
      <c r="C5" s="401" t="s">
        <v>4</v>
      </c>
      <c r="D5" s="402"/>
      <c r="E5" s="403" t="s">
        <v>5</v>
      </c>
      <c r="F5" s="404"/>
      <c r="G5" s="403" t="s">
        <v>6</v>
      </c>
      <c r="H5" s="405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4"/>
      <c r="AH5" s="6" t="s">
        <v>7</v>
      </c>
      <c r="AI5" s="406" t="s">
        <v>8</v>
      </c>
      <c r="AJ5" s="407"/>
      <c r="AK5" s="406" t="s">
        <v>9</v>
      </c>
      <c r="AL5" s="408"/>
      <c r="AM5" s="408"/>
      <c r="AN5" s="409" t="s">
        <v>10</v>
      </c>
      <c r="AO5" s="410"/>
      <c r="AP5" s="410"/>
      <c r="AQ5" s="410"/>
      <c r="AR5" s="410"/>
      <c r="AS5" s="411"/>
    </row>
    <row r="6" spans="1:45" ht="18" customHeight="1" thickBot="1">
      <c r="B6" s="7" t="s">
        <v>11</v>
      </c>
      <c r="C6" s="8" t="s">
        <v>12</v>
      </c>
      <c r="D6" s="9" t="s">
        <v>13</v>
      </c>
      <c r="E6" s="7" t="s">
        <v>12</v>
      </c>
      <c r="F6" s="9" t="s">
        <v>13</v>
      </c>
      <c r="G6" s="10"/>
      <c r="H6" s="412">
        <v>10</v>
      </c>
      <c r="I6" s="412"/>
      <c r="J6" s="412">
        <v>20</v>
      </c>
      <c r="K6" s="412"/>
      <c r="L6" s="412">
        <v>30</v>
      </c>
      <c r="M6" s="412"/>
      <c r="N6" s="412">
        <v>40</v>
      </c>
      <c r="O6" s="412"/>
      <c r="P6" s="412">
        <v>50</v>
      </c>
      <c r="Q6" s="412"/>
      <c r="R6" s="412">
        <v>60</v>
      </c>
      <c r="S6" s="412"/>
      <c r="T6" s="412">
        <v>70</v>
      </c>
      <c r="U6" s="412"/>
      <c r="V6" s="412">
        <v>80</v>
      </c>
      <c r="W6" s="412"/>
      <c r="X6" s="412">
        <v>90</v>
      </c>
      <c r="Y6" s="412"/>
      <c r="Z6" s="412">
        <v>100</v>
      </c>
      <c r="AA6" s="412"/>
      <c r="AB6" s="412">
        <v>110</v>
      </c>
      <c r="AC6" s="412"/>
      <c r="AD6" s="412">
        <v>120</v>
      </c>
      <c r="AE6" s="412"/>
      <c r="AF6" s="412">
        <v>130</v>
      </c>
      <c r="AG6" s="415"/>
      <c r="AH6" s="11" t="s">
        <v>14</v>
      </c>
      <c r="AI6" s="12" t="s">
        <v>15</v>
      </c>
      <c r="AJ6" s="13" t="s">
        <v>53</v>
      </c>
      <c r="AK6" s="14" t="s">
        <v>54</v>
      </c>
      <c r="AL6" s="15" t="s">
        <v>55</v>
      </c>
      <c r="AM6" s="140" t="s">
        <v>56</v>
      </c>
      <c r="AN6" s="416" t="s">
        <v>16</v>
      </c>
      <c r="AO6" s="417"/>
      <c r="AP6" s="16" t="s">
        <v>17</v>
      </c>
      <c r="AQ6" s="17" t="s">
        <v>16</v>
      </c>
      <c r="AR6" s="418" t="s">
        <v>17</v>
      </c>
      <c r="AS6" s="419"/>
    </row>
    <row r="7" spans="1:45" ht="18" customHeight="1">
      <c r="B7" s="18" t="s">
        <v>18</v>
      </c>
      <c r="C7" s="19">
        <v>100</v>
      </c>
      <c r="D7" s="20">
        <v>100</v>
      </c>
      <c r="E7" s="21"/>
      <c r="F7" s="22"/>
      <c r="G7" s="23"/>
      <c r="H7" s="24"/>
      <c r="I7" s="25"/>
      <c r="J7" s="24"/>
      <c r="K7" s="25"/>
      <c r="L7" s="24"/>
      <c r="M7" s="25"/>
      <c r="N7" s="24"/>
      <c r="O7" s="25"/>
      <c r="P7" s="24"/>
      <c r="Q7" s="25"/>
      <c r="R7" s="24"/>
      <c r="S7" s="25"/>
      <c r="T7" s="24"/>
      <c r="U7" s="25"/>
      <c r="V7" s="24"/>
      <c r="W7" s="25"/>
      <c r="X7" s="24"/>
      <c r="Y7" s="25"/>
      <c r="Z7" s="142"/>
      <c r="AA7" s="25"/>
      <c r="AB7" s="24"/>
      <c r="AC7" s="25"/>
      <c r="AD7" s="24"/>
      <c r="AE7" s="25"/>
      <c r="AF7" s="24"/>
      <c r="AG7" s="26"/>
      <c r="AH7" s="27"/>
      <c r="AI7" s="28"/>
      <c r="AJ7" s="29"/>
      <c r="AK7" s="28"/>
      <c r="AL7" s="30"/>
      <c r="AM7" s="31"/>
      <c r="AN7" s="32"/>
      <c r="AO7" s="33"/>
      <c r="AP7" s="34"/>
      <c r="AQ7" s="35"/>
      <c r="AR7" s="413"/>
      <c r="AS7" s="414"/>
    </row>
    <row r="8" spans="1:45" ht="18" customHeight="1">
      <c r="B8" s="18" t="s">
        <v>19</v>
      </c>
      <c r="C8" s="19">
        <v>100</v>
      </c>
      <c r="D8" s="20">
        <f t="shared" ref="D8:D14" si="0">D7+C8</f>
        <v>200</v>
      </c>
      <c r="E8" s="21"/>
      <c r="F8" s="22"/>
      <c r="G8" s="36"/>
      <c r="H8" s="37"/>
      <c r="I8" s="38"/>
      <c r="J8" s="37"/>
      <c r="K8" s="38"/>
      <c r="L8" s="37"/>
      <c r="M8" s="38"/>
      <c r="N8" s="37"/>
      <c r="O8" s="38"/>
      <c r="P8" s="37"/>
      <c r="Q8" s="38"/>
      <c r="R8" s="37"/>
      <c r="S8" s="38"/>
      <c r="T8" s="37"/>
      <c r="U8" s="38"/>
      <c r="V8" s="37"/>
      <c r="W8" s="38"/>
      <c r="X8" s="37"/>
      <c r="Y8" s="144"/>
      <c r="Z8" s="143"/>
      <c r="AA8" s="38"/>
      <c r="AB8" s="37"/>
      <c r="AC8" s="38"/>
      <c r="AD8" s="37"/>
      <c r="AE8" s="38"/>
      <c r="AF8" s="37"/>
      <c r="AG8" s="22"/>
      <c r="AH8" s="27"/>
      <c r="AI8" s="28"/>
      <c r="AJ8" s="29"/>
      <c r="AK8" s="28"/>
      <c r="AL8" s="30"/>
      <c r="AM8" s="31"/>
      <c r="AN8" s="32"/>
      <c r="AO8" s="33"/>
      <c r="AP8" s="34"/>
      <c r="AQ8" s="35"/>
      <c r="AR8" s="413"/>
      <c r="AS8" s="414"/>
    </row>
    <row r="9" spans="1:45" ht="18" customHeight="1">
      <c r="B9" s="18" t="s">
        <v>20</v>
      </c>
      <c r="C9" s="39">
        <v>75</v>
      </c>
      <c r="D9" s="20">
        <f t="shared" si="0"/>
        <v>275</v>
      </c>
      <c r="E9" s="40"/>
      <c r="F9" s="41"/>
      <c r="G9" s="18"/>
      <c r="H9" s="42"/>
      <c r="I9" s="43"/>
      <c r="J9" s="42"/>
      <c r="K9" s="43"/>
      <c r="L9" s="42"/>
      <c r="M9" s="43"/>
      <c r="N9" s="42"/>
      <c r="O9" s="43"/>
      <c r="P9" s="42"/>
      <c r="Q9" s="43"/>
      <c r="R9" s="42"/>
      <c r="S9" s="43"/>
      <c r="T9" s="42"/>
      <c r="U9" s="43"/>
      <c r="V9" s="42"/>
      <c r="W9" s="43"/>
      <c r="X9" s="42"/>
      <c r="Y9" s="43"/>
      <c r="Z9" s="42"/>
      <c r="AA9" s="43"/>
      <c r="AB9" s="42"/>
      <c r="AC9" s="44"/>
      <c r="AD9" s="42"/>
      <c r="AE9" s="43"/>
      <c r="AF9" s="42"/>
      <c r="AG9" s="41"/>
      <c r="AH9" s="27"/>
      <c r="AI9" s="28"/>
      <c r="AJ9" s="29"/>
      <c r="AK9" s="28"/>
      <c r="AL9" s="30"/>
      <c r="AM9" s="31"/>
      <c r="AN9" s="32"/>
      <c r="AO9" s="33"/>
      <c r="AP9" s="34"/>
      <c r="AQ9" s="35"/>
      <c r="AR9" s="413"/>
      <c r="AS9" s="414"/>
    </row>
    <row r="10" spans="1:45" ht="18" customHeight="1">
      <c r="B10" s="18" t="s">
        <v>21</v>
      </c>
      <c r="C10" s="39">
        <v>100</v>
      </c>
      <c r="D10" s="20">
        <f t="shared" si="0"/>
        <v>375</v>
      </c>
      <c r="E10" s="40"/>
      <c r="F10" s="41"/>
      <c r="G10" s="18"/>
      <c r="H10" s="42"/>
      <c r="I10" s="43"/>
      <c r="J10" s="42"/>
      <c r="K10" s="43"/>
      <c r="L10" s="42"/>
      <c r="M10" s="43"/>
      <c r="N10" s="42"/>
      <c r="O10" s="43"/>
      <c r="P10" s="42"/>
      <c r="Q10" s="43"/>
      <c r="R10" s="42"/>
      <c r="S10" s="43"/>
      <c r="T10" s="42"/>
      <c r="U10" s="43"/>
      <c r="V10" s="47"/>
      <c r="W10" s="46"/>
      <c r="X10" s="47"/>
      <c r="Y10" s="46"/>
      <c r="Z10" s="42"/>
      <c r="AA10" s="44"/>
      <c r="AB10" s="42"/>
      <c r="AC10" s="43"/>
      <c r="AD10" s="42"/>
      <c r="AE10" s="43"/>
      <c r="AF10" s="42"/>
      <c r="AG10" s="41"/>
      <c r="AH10" s="27"/>
      <c r="AI10" s="28"/>
      <c r="AJ10" s="29"/>
      <c r="AK10" s="28"/>
      <c r="AL10" s="30"/>
      <c r="AM10" s="31"/>
      <c r="AN10" s="32"/>
      <c r="AO10" s="33"/>
      <c r="AP10" s="34"/>
      <c r="AQ10" s="35"/>
      <c r="AR10" s="413"/>
      <c r="AS10" s="414"/>
    </row>
    <row r="11" spans="1:45" ht="18" customHeight="1">
      <c r="B11" s="18" t="s">
        <v>22</v>
      </c>
      <c r="C11" s="39">
        <v>100</v>
      </c>
      <c r="D11" s="20">
        <f t="shared" si="0"/>
        <v>475</v>
      </c>
      <c r="E11" s="40"/>
      <c r="F11" s="41"/>
      <c r="G11" s="18"/>
      <c r="H11" s="42"/>
      <c r="I11" s="43"/>
      <c r="J11" s="42"/>
      <c r="K11" s="43"/>
      <c r="L11" s="42"/>
      <c r="M11" s="43"/>
      <c r="N11" s="42"/>
      <c r="O11" s="43"/>
      <c r="P11" s="42"/>
      <c r="Q11" s="43"/>
      <c r="R11" s="42"/>
      <c r="S11" s="43"/>
      <c r="T11" s="42"/>
      <c r="U11" s="43"/>
      <c r="V11" s="42"/>
      <c r="W11" s="43"/>
      <c r="X11" s="42"/>
      <c r="Y11" s="43"/>
      <c r="Z11" s="42"/>
      <c r="AA11" s="44"/>
      <c r="AB11" s="42"/>
      <c r="AC11" s="43"/>
      <c r="AD11" s="42"/>
      <c r="AE11" s="43"/>
      <c r="AF11" s="42"/>
      <c r="AG11" s="41"/>
      <c r="AH11" s="27"/>
      <c r="AI11" s="28"/>
      <c r="AJ11" s="29"/>
      <c r="AK11" s="28"/>
      <c r="AL11" s="30"/>
      <c r="AM11" s="31"/>
      <c r="AN11" s="32"/>
      <c r="AO11" s="33"/>
      <c r="AP11" s="34"/>
      <c r="AQ11" s="35"/>
      <c r="AR11" s="413"/>
      <c r="AS11" s="414"/>
    </row>
    <row r="12" spans="1:45" ht="18" customHeight="1">
      <c r="B12" s="18" t="s">
        <v>23</v>
      </c>
      <c r="C12" s="39">
        <v>100</v>
      </c>
      <c r="D12" s="20">
        <f t="shared" si="0"/>
        <v>575</v>
      </c>
      <c r="E12" s="40"/>
      <c r="F12" s="41"/>
      <c r="G12" s="18"/>
      <c r="H12" s="42"/>
      <c r="I12" s="43"/>
      <c r="J12" s="42"/>
      <c r="K12" s="43"/>
      <c r="L12" s="42"/>
      <c r="M12" s="43"/>
      <c r="N12" s="42"/>
      <c r="O12" s="43"/>
      <c r="P12" s="42"/>
      <c r="Q12" s="43"/>
      <c r="R12" s="42"/>
      <c r="S12" s="43"/>
      <c r="T12" s="42"/>
      <c r="U12" s="43"/>
      <c r="V12" s="42"/>
      <c r="W12" s="43"/>
      <c r="X12" s="42"/>
      <c r="Y12" s="43"/>
      <c r="Z12" s="42"/>
      <c r="AA12" s="44"/>
      <c r="AB12" s="42"/>
      <c r="AC12" s="43"/>
      <c r="AD12" s="42"/>
      <c r="AE12" s="43"/>
      <c r="AF12" s="42"/>
      <c r="AG12" s="41"/>
      <c r="AH12" s="27"/>
      <c r="AI12" s="28"/>
      <c r="AJ12" s="29"/>
      <c r="AK12" s="28"/>
      <c r="AL12" s="30"/>
      <c r="AM12" s="31"/>
      <c r="AN12" s="32"/>
      <c r="AO12" s="33"/>
      <c r="AP12" s="34"/>
      <c r="AQ12" s="35"/>
      <c r="AR12" s="413"/>
      <c r="AS12" s="414"/>
    </row>
    <row r="13" spans="1:45" ht="18" customHeight="1">
      <c r="B13" s="45" t="s">
        <v>24</v>
      </c>
      <c r="C13" s="39">
        <v>50</v>
      </c>
      <c r="D13" s="20">
        <f t="shared" si="0"/>
        <v>625</v>
      </c>
      <c r="E13" s="40"/>
      <c r="F13" s="41"/>
      <c r="G13" s="18"/>
      <c r="H13" s="42"/>
      <c r="I13" s="43"/>
      <c r="J13" s="42"/>
      <c r="K13" s="43"/>
      <c r="L13" s="42"/>
      <c r="M13" s="43"/>
      <c r="N13" s="42"/>
      <c r="O13" s="43"/>
      <c r="P13" s="42"/>
      <c r="Q13" s="145"/>
      <c r="R13" s="42"/>
      <c r="S13" s="43"/>
      <c r="T13" s="42"/>
      <c r="U13" s="43"/>
      <c r="V13" s="42"/>
      <c r="W13" s="43"/>
      <c r="X13" s="42"/>
      <c r="Y13" s="43"/>
      <c r="Z13" s="42"/>
      <c r="AA13" s="44"/>
      <c r="AB13" s="42"/>
      <c r="AC13" s="43"/>
      <c r="AD13" s="42"/>
      <c r="AE13" s="43"/>
      <c r="AF13" s="42"/>
      <c r="AG13" s="41"/>
      <c r="AH13" s="27"/>
      <c r="AI13" s="28"/>
      <c r="AJ13" s="29"/>
      <c r="AK13" s="28"/>
      <c r="AL13" s="30"/>
      <c r="AM13" s="31"/>
      <c r="AN13" s="32"/>
      <c r="AO13" s="33"/>
      <c r="AP13" s="34"/>
      <c r="AQ13" s="35"/>
      <c r="AR13" s="413"/>
      <c r="AS13" s="414"/>
    </row>
    <row r="14" spans="1:45" ht="18" customHeight="1">
      <c r="B14" s="45" t="s">
        <v>25</v>
      </c>
      <c r="C14" s="39">
        <v>100</v>
      </c>
      <c r="D14" s="20">
        <f t="shared" si="0"/>
        <v>725</v>
      </c>
      <c r="E14" s="40"/>
      <c r="F14" s="41"/>
      <c r="G14" s="18"/>
      <c r="H14" s="42"/>
      <c r="I14" s="43"/>
      <c r="J14" s="42"/>
      <c r="K14" s="43"/>
      <c r="L14" s="42"/>
      <c r="M14" s="43"/>
      <c r="N14" s="42"/>
      <c r="O14" s="43"/>
      <c r="P14" s="42"/>
      <c r="Q14" s="43"/>
      <c r="R14" s="47"/>
      <c r="S14" s="46"/>
      <c r="T14" s="47"/>
      <c r="U14" s="46"/>
      <c r="V14" s="47"/>
      <c r="W14" s="46"/>
      <c r="X14" s="47"/>
      <c r="Y14" s="46"/>
      <c r="Z14" s="42"/>
      <c r="AA14" s="44"/>
      <c r="AB14" s="42"/>
      <c r="AC14" s="43"/>
      <c r="AD14" s="42"/>
      <c r="AE14" s="43"/>
      <c r="AF14" s="42"/>
      <c r="AG14" s="41"/>
      <c r="AH14" s="27"/>
      <c r="AI14" s="28"/>
      <c r="AJ14" s="29"/>
      <c r="AK14" s="28"/>
      <c r="AL14" s="30"/>
      <c r="AM14" s="31"/>
      <c r="AN14" s="32"/>
      <c r="AO14" s="33"/>
      <c r="AP14" s="34"/>
      <c r="AQ14" s="35"/>
      <c r="AR14" s="413"/>
      <c r="AS14" s="414"/>
    </row>
    <row r="15" spans="1:45" ht="18" customHeight="1">
      <c r="B15" s="48" t="s">
        <v>26</v>
      </c>
      <c r="C15" s="49" t="s">
        <v>27</v>
      </c>
      <c r="D15" s="50">
        <f>SUM(C7:C14)</f>
        <v>725</v>
      </c>
      <c r="E15" s="51"/>
      <c r="F15" s="52"/>
      <c r="G15" s="45"/>
      <c r="H15" s="53"/>
      <c r="I15" s="54"/>
      <c r="J15" s="53"/>
      <c r="K15" s="54"/>
      <c r="L15" s="53"/>
      <c r="M15" s="54"/>
      <c r="N15" s="53"/>
      <c r="O15" s="54"/>
      <c r="P15" s="53"/>
      <c r="Q15" s="54"/>
      <c r="R15" s="53"/>
      <c r="S15" s="54"/>
      <c r="T15" s="53"/>
      <c r="U15" s="54"/>
      <c r="V15" s="53"/>
      <c r="W15" s="54"/>
      <c r="X15" s="53"/>
      <c r="Y15" s="54"/>
      <c r="Z15" s="53"/>
      <c r="AA15" s="146"/>
      <c r="AB15" s="53"/>
      <c r="AC15" s="54"/>
      <c r="AD15" s="53"/>
      <c r="AE15" s="54"/>
      <c r="AF15" s="53"/>
      <c r="AG15" s="55"/>
      <c r="AH15" s="27"/>
      <c r="AI15" s="28"/>
      <c r="AJ15" s="29"/>
      <c r="AK15" s="28"/>
      <c r="AL15" s="30"/>
      <c r="AM15" s="31"/>
      <c r="AN15" s="32"/>
      <c r="AO15" s="33"/>
      <c r="AP15" s="34"/>
      <c r="AQ15" s="35"/>
      <c r="AR15" s="413"/>
      <c r="AS15" s="414"/>
    </row>
    <row r="16" spans="1:45" ht="18" customHeight="1">
      <c r="B16" s="56" t="s">
        <v>28</v>
      </c>
      <c r="C16" s="19">
        <v>100</v>
      </c>
      <c r="D16" s="20">
        <f>C16+D14</f>
        <v>825</v>
      </c>
      <c r="E16" s="51"/>
      <c r="F16" s="55"/>
      <c r="G16" s="45"/>
      <c r="H16" s="53"/>
      <c r="I16" s="54"/>
      <c r="J16" s="53"/>
      <c r="K16" s="54"/>
      <c r="L16" s="53"/>
      <c r="M16" s="54"/>
      <c r="N16" s="53"/>
      <c r="O16" s="54"/>
      <c r="P16" s="53"/>
      <c r="Q16" s="54"/>
      <c r="R16" s="53"/>
      <c r="S16" s="54"/>
      <c r="T16" s="53"/>
      <c r="U16" s="54"/>
      <c r="V16" s="53"/>
      <c r="W16" s="54"/>
      <c r="X16" s="53"/>
      <c r="Y16" s="54"/>
      <c r="Z16" s="53"/>
      <c r="AA16" s="146"/>
      <c r="AB16" s="53"/>
      <c r="AC16" s="54"/>
      <c r="AD16" s="53"/>
      <c r="AE16" s="54"/>
      <c r="AF16" s="53"/>
      <c r="AG16" s="55"/>
      <c r="AH16" s="27"/>
      <c r="AI16" s="28"/>
      <c r="AJ16" s="29"/>
      <c r="AK16" s="28"/>
      <c r="AL16" s="30"/>
      <c r="AM16" s="31"/>
      <c r="AN16" s="32"/>
      <c r="AO16" s="33"/>
      <c r="AP16" s="34"/>
      <c r="AQ16" s="35"/>
      <c r="AR16" s="413"/>
      <c r="AS16" s="414"/>
    </row>
    <row r="17" spans="2:45" ht="18" customHeight="1">
      <c r="B17" s="57" t="s">
        <v>29</v>
      </c>
      <c r="C17" s="19">
        <v>100</v>
      </c>
      <c r="D17" s="20">
        <f t="shared" ref="D17:D23" si="1">D16+C17</f>
        <v>925</v>
      </c>
      <c r="E17" s="58"/>
      <c r="F17" s="59"/>
      <c r="G17" s="60"/>
      <c r="H17" s="61"/>
      <c r="I17" s="62"/>
      <c r="J17" s="61"/>
      <c r="K17" s="62"/>
      <c r="L17" s="61"/>
      <c r="M17" s="62"/>
      <c r="N17" s="61"/>
      <c r="O17" s="62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147"/>
      <c r="AB17" s="61"/>
      <c r="AC17" s="62"/>
      <c r="AD17" s="61"/>
      <c r="AE17" s="62"/>
      <c r="AF17" s="61"/>
      <c r="AG17" s="59"/>
      <c r="AH17" s="27"/>
      <c r="AI17" s="28"/>
      <c r="AJ17" s="29"/>
      <c r="AK17" s="28"/>
      <c r="AL17" s="30"/>
      <c r="AM17" s="31"/>
      <c r="AN17" s="32"/>
      <c r="AO17" s="33"/>
      <c r="AP17" s="34"/>
      <c r="AQ17" s="35"/>
      <c r="AR17" s="413"/>
      <c r="AS17" s="414"/>
    </row>
    <row r="18" spans="2:45" ht="18" customHeight="1">
      <c r="B18" s="56" t="s">
        <v>30</v>
      </c>
      <c r="C18" s="39">
        <v>75</v>
      </c>
      <c r="D18" s="20">
        <f t="shared" si="1"/>
        <v>1000</v>
      </c>
      <c r="E18" s="58"/>
      <c r="F18" s="59"/>
      <c r="G18" s="60"/>
      <c r="H18" s="61"/>
      <c r="I18" s="62"/>
      <c r="J18" s="61"/>
      <c r="K18" s="62"/>
      <c r="L18" s="61"/>
      <c r="M18" s="62"/>
      <c r="N18" s="61"/>
      <c r="O18" s="62"/>
      <c r="P18" s="61"/>
      <c r="Q18" s="62"/>
      <c r="R18" s="61"/>
      <c r="S18" s="62"/>
      <c r="T18" s="61"/>
      <c r="U18" s="43"/>
      <c r="V18" s="42"/>
      <c r="W18" s="43"/>
      <c r="X18" s="42"/>
      <c r="Y18" s="43"/>
      <c r="Z18" s="42"/>
      <c r="AA18" s="43"/>
      <c r="AB18" s="61"/>
      <c r="AC18" s="62"/>
      <c r="AD18" s="61"/>
      <c r="AE18" s="62"/>
      <c r="AF18" s="61"/>
      <c r="AG18" s="59"/>
      <c r="AH18" s="27"/>
      <c r="AI18" s="28"/>
      <c r="AJ18" s="29"/>
      <c r="AK18" s="28"/>
      <c r="AL18" s="30"/>
      <c r="AM18" s="31"/>
      <c r="AN18" s="32"/>
      <c r="AO18" s="33"/>
      <c r="AP18" s="34"/>
      <c r="AQ18" s="35"/>
      <c r="AR18" s="413"/>
      <c r="AS18" s="414"/>
    </row>
    <row r="19" spans="2:45" ht="18" customHeight="1">
      <c r="B19" s="63" t="s">
        <v>31</v>
      </c>
      <c r="C19" s="39">
        <v>100</v>
      </c>
      <c r="D19" s="20">
        <f t="shared" si="1"/>
        <v>1100</v>
      </c>
      <c r="E19" s="21"/>
      <c r="F19" s="22"/>
      <c r="G19" s="36"/>
      <c r="H19" s="37"/>
      <c r="I19" s="38"/>
      <c r="J19" s="37"/>
      <c r="K19" s="38"/>
      <c r="L19" s="37"/>
      <c r="M19" s="38"/>
      <c r="N19" s="37"/>
      <c r="O19" s="38"/>
      <c r="P19" s="37"/>
      <c r="Q19" s="38"/>
      <c r="R19" s="37"/>
      <c r="S19" s="38"/>
      <c r="T19" s="37"/>
      <c r="U19" s="38"/>
      <c r="V19" s="37"/>
      <c r="W19" s="38"/>
      <c r="X19" s="37"/>
      <c r="Y19" s="38"/>
      <c r="Z19" s="37"/>
      <c r="AA19" s="141"/>
      <c r="AB19" s="37"/>
      <c r="AC19" s="38"/>
      <c r="AD19" s="37"/>
      <c r="AE19" s="38"/>
      <c r="AF19" s="37"/>
      <c r="AG19" s="22"/>
      <c r="AH19" s="27"/>
      <c r="AI19" s="28"/>
      <c r="AJ19" s="29"/>
      <c r="AK19" s="28"/>
      <c r="AL19" s="30"/>
      <c r="AM19" s="31"/>
      <c r="AN19" s="32"/>
      <c r="AO19" s="33"/>
      <c r="AP19" s="34"/>
      <c r="AQ19" s="35"/>
      <c r="AR19" s="413"/>
      <c r="AS19" s="414"/>
    </row>
    <row r="20" spans="2:45" ht="16.5" customHeight="1">
      <c r="B20" s="18" t="s">
        <v>32</v>
      </c>
      <c r="C20" s="39">
        <v>100</v>
      </c>
      <c r="D20" s="20">
        <f t="shared" si="1"/>
        <v>1200</v>
      </c>
      <c r="E20" s="21"/>
      <c r="F20" s="22"/>
      <c r="G20" s="36"/>
      <c r="H20" s="37"/>
      <c r="I20" s="38"/>
      <c r="J20" s="37"/>
      <c r="K20" s="38"/>
      <c r="L20" s="37"/>
      <c r="M20" s="38"/>
      <c r="N20" s="37"/>
      <c r="O20" s="38"/>
      <c r="P20" s="37"/>
      <c r="Q20" s="38"/>
      <c r="R20" s="37"/>
      <c r="S20" s="38"/>
      <c r="T20" s="37"/>
      <c r="U20" s="38"/>
      <c r="V20" s="37"/>
      <c r="W20" s="38"/>
      <c r="X20" s="37"/>
      <c r="Y20" s="38"/>
      <c r="Z20" s="37"/>
      <c r="AA20" s="141"/>
      <c r="AB20" s="37"/>
      <c r="AC20" s="38"/>
      <c r="AD20" s="37"/>
      <c r="AE20" s="38"/>
      <c r="AF20" s="37"/>
      <c r="AG20" s="22"/>
      <c r="AH20" s="27"/>
      <c r="AI20" s="28"/>
      <c r="AJ20" s="29"/>
      <c r="AK20" s="28"/>
      <c r="AL20" s="30"/>
      <c r="AM20" s="31"/>
      <c r="AN20" s="32"/>
      <c r="AO20" s="33"/>
      <c r="AP20" s="34"/>
      <c r="AQ20" s="35"/>
      <c r="AR20" s="413"/>
      <c r="AS20" s="414"/>
    </row>
    <row r="21" spans="2:45" ht="18" customHeight="1">
      <c r="B21" s="18" t="s">
        <v>33</v>
      </c>
      <c r="C21" s="39">
        <v>100</v>
      </c>
      <c r="D21" s="20">
        <f t="shared" si="1"/>
        <v>1300</v>
      </c>
      <c r="E21" s="21"/>
      <c r="F21" s="22"/>
      <c r="G21" s="36"/>
      <c r="H21" s="37"/>
      <c r="I21" s="38"/>
      <c r="J21" s="37"/>
      <c r="K21" s="38"/>
      <c r="L21" s="37"/>
      <c r="M21" s="38"/>
      <c r="N21" s="37"/>
      <c r="O21" s="38"/>
      <c r="P21" s="37"/>
      <c r="Q21" s="38"/>
      <c r="R21" s="37"/>
      <c r="S21" s="38"/>
      <c r="T21" s="37"/>
      <c r="U21" s="38"/>
      <c r="V21" s="37"/>
      <c r="W21" s="38"/>
      <c r="X21" s="37"/>
      <c r="Y21" s="38"/>
      <c r="Z21" s="37"/>
      <c r="AA21" s="141"/>
      <c r="AB21" s="37"/>
      <c r="AC21" s="38"/>
      <c r="AD21" s="37"/>
      <c r="AE21" s="38"/>
      <c r="AF21" s="37"/>
      <c r="AG21" s="22"/>
      <c r="AH21" s="27"/>
      <c r="AI21" s="28"/>
      <c r="AJ21" s="29"/>
      <c r="AK21" s="28"/>
      <c r="AL21" s="30"/>
      <c r="AM21" s="31"/>
      <c r="AN21" s="32"/>
      <c r="AO21" s="33"/>
      <c r="AP21" s="34"/>
      <c r="AQ21" s="35"/>
      <c r="AR21" s="413"/>
      <c r="AS21" s="414"/>
    </row>
    <row r="22" spans="2:45" ht="18" customHeight="1">
      <c r="B22" s="18" t="s">
        <v>34</v>
      </c>
      <c r="C22" s="39">
        <v>50</v>
      </c>
      <c r="D22" s="20">
        <f t="shared" si="1"/>
        <v>1350</v>
      </c>
      <c r="E22" s="21"/>
      <c r="F22" s="22"/>
      <c r="G22" s="36"/>
      <c r="H22" s="37"/>
      <c r="I22" s="38"/>
      <c r="J22" s="37"/>
      <c r="K22" s="38"/>
      <c r="L22" s="37"/>
      <c r="M22" s="38"/>
      <c r="N22" s="37"/>
      <c r="O22" s="38"/>
      <c r="P22" s="37"/>
      <c r="Q22" s="145"/>
      <c r="R22" s="42"/>
      <c r="S22" s="43"/>
      <c r="T22" s="42"/>
      <c r="U22" s="43"/>
      <c r="V22" s="42"/>
      <c r="W22" s="43"/>
      <c r="X22" s="42"/>
      <c r="Y22" s="43"/>
      <c r="Z22" s="42"/>
      <c r="AA22" s="38"/>
      <c r="AB22" s="37"/>
      <c r="AC22" s="38"/>
      <c r="AD22" s="37"/>
      <c r="AE22" s="38"/>
      <c r="AF22" s="37"/>
      <c r="AG22" s="22"/>
      <c r="AH22" s="27"/>
      <c r="AI22" s="28"/>
      <c r="AJ22" s="29"/>
      <c r="AK22" s="28"/>
      <c r="AL22" s="30"/>
      <c r="AM22" s="31"/>
      <c r="AN22" s="32"/>
      <c r="AO22" s="33"/>
      <c r="AP22" s="34"/>
      <c r="AQ22" s="35"/>
      <c r="AR22" s="413"/>
      <c r="AS22" s="414"/>
    </row>
    <row r="23" spans="2:45" ht="18" customHeight="1">
      <c r="B23" s="18" t="s">
        <v>35</v>
      </c>
      <c r="C23" s="39">
        <v>100</v>
      </c>
      <c r="D23" s="20">
        <f t="shared" si="1"/>
        <v>1450</v>
      </c>
      <c r="E23" s="21"/>
      <c r="F23" s="22"/>
      <c r="G23" s="36"/>
      <c r="H23" s="37"/>
      <c r="I23" s="38"/>
      <c r="J23" s="37"/>
      <c r="K23" s="38"/>
      <c r="L23" s="37"/>
      <c r="M23" s="38"/>
      <c r="N23" s="37"/>
      <c r="O23" s="38"/>
      <c r="P23" s="37"/>
      <c r="Q23" s="38"/>
      <c r="R23" s="148"/>
      <c r="S23" s="149"/>
      <c r="T23" s="148"/>
      <c r="U23" s="149"/>
      <c r="V23" s="148"/>
      <c r="W23" s="149"/>
      <c r="X23" s="148"/>
      <c r="Y23" s="149"/>
      <c r="Z23" s="37"/>
      <c r="AA23" s="141"/>
      <c r="AB23" s="37"/>
      <c r="AC23" s="38"/>
      <c r="AD23" s="37"/>
      <c r="AE23" s="38"/>
      <c r="AF23" s="37"/>
      <c r="AG23" s="22"/>
      <c r="AH23" s="27"/>
      <c r="AI23" s="28"/>
      <c r="AJ23" s="29"/>
      <c r="AK23" s="28"/>
      <c r="AL23" s="30"/>
      <c r="AM23" s="31"/>
      <c r="AN23" s="32"/>
      <c r="AO23" s="33"/>
      <c r="AP23" s="34"/>
      <c r="AQ23" s="35"/>
      <c r="AR23" s="413"/>
      <c r="AS23" s="414"/>
    </row>
    <row r="24" spans="2:45" ht="18" customHeight="1">
      <c r="B24" s="48" t="s">
        <v>26</v>
      </c>
      <c r="C24" s="49" t="s">
        <v>36</v>
      </c>
      <c r="D24" s="50">
        <f>SUM(C16:C23)</f>
        <v>725</v>
      </c>
      <c r="E24" s="58"/>
      <c r="F24" s="52"/>
      <c r="G24" s="60"/>
      <c r="H24" s="61"/>
      <c r="I24" s="62"/>
      <c r="J24" s="61"/>
      <c r="K24" s="62"/>
      <c r="L24" s="61"/>
      <c r="M24" s="62"/>
      <c r="N24" s="61"/>
      <c r="O24" s="62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147"/>
      <c r="AB24" s="61"/>
      <c r="AC24" s="62"/>
      <c r="AD24" s="61"/>
      <c r="AE24" s="62"/>
      <c r="AF24" s="61"/>
      <c r="AG24" s="59"/>
      <c r="AH24" s="27"/>
      <c r="AI24" s="28"/>
      <c r="AJ24" s="29"/>
      <c r="AK24" s="28"/>
      <c r="AL24" s="30"/>
      <c r="AM24" s="31"/>
      <c r="AN24" s="32"/>
      <c r="AO24" s="33"/>
      <c r="AP24" s="34"/>
      <c r="AQ24" s="35"/>
      <c r="AR24" s="413"/>
      <c r="AS24" s="414"/>
    </row>
    <row r="25" spans="2:45" ht="18" customHeight="1">
      <c r="B25" s="40" t="s">
        <v>37</v>
      </c>
      <c r="C25" s="19">
        <v>100</v>
      </c>
      <c r="D25" s="20">
        <f>D23+C25</f>
        <v>1550</v>
      </c>
      <c r="E25" s="40"/>
      <c r="F25" s="41"/>
      <c r="G25" s="18"/>
      <c r="H25" s="42"/>
      <c r="I25" s="43"/>
      <c r="J25" s="42"/>
      <c r="K25" s="43"/>
      <c r="L25" s="42"/>
      <c r="M25" s="43"/>
      <c r="N25" s="42"/>
      <c r="O25" s="43"/>
      <c r="P25" s="42"/>
      <c r="Q25" s="43"/>
      <c r="R25" s="42"/>
      <c r="S25" s="43"/>
      <c r="T25" s="42"/>
      <c r="U25" s="43"/>
      <c r="V25" s="42"/>
      <c r="W25" s="43"/>
      <c r="X25" s="42"/>
      <c r="Y25" s="43"/>
      <c r="Z25" s="42"/>
      <c r="AA25" s="44"/>
      <c r="AB25" s="42"/>
      <c r="AC25" s="43"/>
      <c r="AD25" s="42"/>
      <c r="AE25" s="43"/>
      <c r="AF25" s="42"/>
      <c r="AG25" s="41"/>
      <c r="AH25" s="27"/>
      <c r="AI25" s="28"/>
      <c r="AJ25" s="29"/>
      <c r="AK25" s="28"/>
      <c r="AL25" s="30"/>
      <c r="AM25" s="31"/>
      <c r="AN25" s="32"/>
      <c r="AO25" s="33"/>
      <c r="AP25" s="34"/>
      <c r="AQ25" s="35"/>
      <c r="AR25" s="413"/>
      <c r="AS25" s="414"/>
    </row>
    <row r="26" spans="2:45" ht="18" customHeight="1">
      <c r="B26" s="40" t="s">
        <v>38</v>
      </c>
      <c r="C26" s="19">
        <v>100</v>
      </c>
      <c r="D26" s="20">
        <f t="shared" ref="D26:D32" si="2">D25+C26</f>
        <v>1650</v>
      </c>
      <c r="E26" s="40"/>
      <c r="F26" s="41"/>
      <c r="G26" s="18"/>
      <c r="H26" s="42"/>
      <c r="I26" s="43"/>
      <c r="J26" s="42"/>
      <c r="K26" s="43"/>
      <c r="L26" s="42"/>
      <c r="M26" s="43"/>
      <c r="N26" s="42"/>
      <c r="O26" s="43"/>
      <c r="P26" s="42"/>
      <c r="Q26" s="43"/>
      <c r="R26" s="42"/>
      <c r="S26" s="43"/>
      <c r="T26" s="42"/>
      <c r="U26" s="43"/>
      <c r="V26" s="42"/>
      <c r="W26" s="43"/>
      <c r="X26" s="42"/>
      <c r="Y26" s="43"/>
      <c r="Z26" s="42"/>
      <c r="AA26" s="44"/>
      <c r="AB26" s="42"/>
      <c r="AC26" s="43"/>
      <c r="AD26" s="42"/>
      <c r="AE26" s="43"/>
      <c r="AF26" s="42"/>
      <c r="AG26" s="41"/>
      <c r="AH26" s="27"/>
      <c r="AI26" s="28"/>
      <c r="AJ26" s="29"/>
      <c r="AK26" s="28"/>
      <c r="AL26" s="30"/>
      <c r="AM26" s="31"/>
      <c r="AN26" s="32"/>
      <c r="AO26" s="33"/>
      <c r="AP26" s="34"/>
      <c r="AQ26" s="35"/>
      <c r="AR26" s="413"/>
      <c r="AS26" s="414"/>
    </row>
    <row r="27" spans="2:45" ht="18" customHeight="1">
      <c r="B27" s="18" t="s">
        <v>39</v>
      </c>
      <c r="C27" s="39">
        <v>75</v>
      </c>
      <c r="D27" s="20">
        <f t="shared" si="2"/>
        <v>1725</v>
      </c>
      <c r="E27" s="40"/>
      <c r="F27" s="41"/>
      <c r="G27" s="18"/>
      <c r="H27" s="42"/>
      <c r="I27" s="43"/>
      <c r="J27" s="42"/>
      <c r="K27" s="43"/>
      <c r="L27" s="42"/>
      <c r="M27" s="43"/>
      <c r="N27" s="42"/>
      <c r="O27" s="43"/>
      <c r="P27" s="42"/>
      <c r="Q27" s="43"/>
      <c r="R27" s="42"/>
      <c r="S27" s="43"/>
      <c r="T27" s="42"/>
      <c r="U27" s="43"/>
      <c r="V27" s="154"/>
      <c r="W27" s="43"/>
      <c r="X27" s="42"/>
      <c r="Y27" s="43"/>
      <c r="Z27" s="42"/>
      <c r="AA27" s="44"/>
      <c r="AB27" s="42"/>
      <c r="AC27" s="43"/>
      <c r="AD27" s="42"/>
      <c r="AE27" s="43"/>
      <c r="AF27" s="42"/>
      <c r="AG27" s="41"/>
      <c r="AH27" s="27"/>
      <c r="AI27" s="28"/>
      <c r="AJ27" s="29"/>
      <c r="AK27" s="28"/>
      <c r="AL27" s="30"/>
      <c r="AM27" s="31"/>
      <c r="AN27" s="32"/>
      <c r="AO27" s="33"/>
      <c r="AP27" s="34"/>
      <c r="AQ27" s="35"/>
      <c r="AR27" s="413"/>
      <c r="AS27" s="414"/>
    </row>
    <row r="28" spans="2:45" ht="18" customHeight="1">
      <c r="B28" s="18" t="s">
        <v>40</v>
      </c>
      <c r="C28" s="39">
        <v>100</v>
      </c>
      <c r="D28" s="20">
        <f t="shared" si="2"/>
        <v>1825</v>
      </c>
      <c r="E28" s="40"/>
      <c r="F28" s="41"/>
      <c r="G28" s="18"/>
      <c r="H28" s="42"/>
      <c r="I28" s="43"/>
      <c r="J28" s="42"/>
      <c r="K28" s="43"/>
      <c r="L28" s="42"/>
      <c r="M28" s="43"/>
      <c r="N28" s="42"/>
      <c r="O28" s="43"/>
      <c r="P28" s="42"/>
      <c r="Q28" s="43"/>
      <c r="R28" s="42"/>
      <c r="S28" s="43"/>
      <c r="T28" s="42"/>
      <c r="U28" s="43"/>
      <c r="V28" s="42"/>
      <c r="W28" s="46"/>
      <c r="X28" s="47"/>
      <c r="Y28" s="46"/>
      <c r="Z28" s="47"/>
      <c r="AA28" s="44"/>
      <c r="AB28" s="42"/>
      <c r="AC28" s="43"/>
      <c r="AD28" s="42"/>
      <c r="AE28" s="43"/>
      <c r="AF28" s="42"/>
      <c r="AG28" s="41"/>
      <c r="AH28" s="27"/>
      <c r="AI28" s="28"/>
      <c r="AJ28" s="29"/>
      <c r="AK28" s="28"/>
      <c r="AL28" s="30"/>
      <c r="AM28" s="31"/>
      <c r="AN28" s="32"/>
      <c r="AO28" s="33"/>
      <c r="AP28" s="34"/>
      <c r="AQ28" s="35"/>
      <c r="AR28" s="413"/>
      <c r="AS28" s="414"/>
    </row>
    <row r="29" spans="2:45" ht="18" customHeight="1">
      <c r="B29" s="18" t="s">
        <v>41</v>
      </c>
      <c r="C29" s="39">
        <v>100</v>
      </c>
      <c r="D29" s="20">
        <f t="shared" si="2"/>
        <v>1925</v>
      </c>
      <c r="E29" s="40"/>
      <c r="F29" s="41"/>
      <c r="G29" s="18"/>
      <c r="H29" s="42"/>
      <c r="I29" s="43"/>
      <c r="J29" s="42"/>
      <c r="K29" s="43"/>
      <c r="L29" s="42"/>
      <c r="M29" s="43"/>
      <c r="N29" s="42"/>
      <c r="O29" s="43"/>
      <c r="P29" s="42"/>
      <c r="Q29" s="43"/>
      <c r="R29" s="42"/>
      <c r="S29" s="43"/>
      <c r="T29" s="42"/>
      <c r="U29" s="43"/>
      <c r="V29" s="42"/>
      <c r="W29" s="43"/>
      <c r="X29" s="42"/>
      <c r="Y29" s="43"/>
      <c r="Z29" s="42"/>
      <c r="AA29" s="44"/>
      <c r="AB29" s="42"/>
      <c r="AC29" s="43"/>
      <c r="AD29" s="42"/>
      <c r="AE29" s="43"/>
      <c r="AF29" s="42"/>
      <c r="AG29" s="41"/>
      <c r="AH29" s="27"/>
      <c r="AI29" s="28"/>
      <c r="AJ29" s="29"/>
      <c r="AK29" s="28"/>
      <c r="AL29" s="30"/>
      <c r="AM29" s="31"/>
      <c r="AN29" s="32"/>
      <c r="AO29" s="33"/>
      <c r="AP29" s="34"/>
      <c r="AQ29" s="35"/>
      <c r="AR29" s="413"/>
      <c r="AS29" s="414"/>
    </row>
    <row r="30" spans="2:45" ht="18" customHeight="1">
      <c r="B30" s="18" t="s">
        <v>42</v>
      </c>
      <c r="C30" s="39">
        <v>100</v>
      </c>
      <c r="D30" s="20">
        <f t="shared" si="2"/>
        <v>2025</v>
      </c>
      <c r="E30" s="40"/>
      <c r="F30" s="41"/>
      <c r="G30" s="18"/>
      <c r="H30" s="42"/>
      <c r="I30" s="43"/>
      <c r="J30" s="42"/>
      <c r="K30" s="43"/>
      <c r="L30" s="42"/>
      <c r="M30" s="43"/>
      <c r="N30" s="42"/>
      <c r="O30" s="43"/>
      <c r="P30" s="42"/>
      <c r="Q30" s="43"/>
      <c r="R30" s="42"/>
      <c r="S30" s="43"/>
      <c r="T30" s="42"/>
      <c r="U30" s="43"/>
      <c r="V30" s="42"/>
      <c r="W30" s="43"/>
      <c r="X30" s="42"/>
      <c r="Y30" s="43"/>
      <c r="Z30" s="42"/>
      <c r="AA30" s="44"/>
      <c r="AB30" s="42"/>
      <c r="AC30" s="43"/>
      <c r="AD30" s="42"/>
      <c r="AE30" s="43"/>
      <c r="AF30" s="42"/>
      <c r="AG30" s="41"/>
      <c r="AH30" s="27"/>
      <c r="AI30" s="28"/>
      <c r="AJ30" s="29"/>
      <c r="AK30" s="28"/>
      <c r="AL30" s="30"/>
      <c r="AM30" s="31"/>
      <c r="AN30" s="32"/>
      <c r="AO30" s="33"/>
      <c r="AP30" s="34"/>
      <c r="AQ30" s="35"/>
      <c r="AR30" s="413"/>
      <c r="AS30" s="414"/>
    </row>
    <row r="31" spans="2:45" ht="18" customHeight="1">
      <c r="B31" s="45" t="s">
        <v>43</v>
      </c>
      <c r="C31" s="39">
        <v>75</v>
      </c>
      <c r="D31" s="20">
        <f t="shared" si="2"/>
        <v>2100</v>
      </c>
      <c r="E31" s="51"/>
      <c r="F31" s="55"/>
      <c r="G31" s="45"/>
      <c r="H31" s="53"/>
      <c r="I31" s="54"/>
      <c r="J31" s="53"/>
      <c r="K31" s="54"/>
      <c r="L31" s="53"/>
      <c r="M31" s="54"/>
      <c r="N31" s="53"/>
      <c r="O31" s="54"/>
      <c r="P31" s="53"/>
      <c r="Q31" s="54"/>
      <c r="R31" s="53"/>
      <c r="S31" s="54"/>
      <c r="T31" s="53"/>
      <c r="U31" s="54"/>
      <c r="V31" s="42"/>
      <c r="W31" s="43"/>
      <c r="X31" s="42"/>
      <c r="Y31" s="43"/>
      <c r="Z31" s="42"/>
      <c r="AA31" s="44"/>
      <c r="AB31" s="53"/>
      <c r="AC31" s="54"/>
      <c r="AD31" s="53"/>
      <c r="AE31" s="54"/>
      <c r="AF31" s="53"/>
      <c r="AG31" s="55"/>
      <c r="AH31" s="27"/>
      <c r="AI31" s="28"/>
      <c r="AJ31" s="29"/>
      <c r="AK31" s="28"/>
      <c r="AL31" s="30"/>
      <c r="AM31" s="31"/>
      <c r="AN31" s="32"/>
      <c r="AO31" s="33"/>
      <c r="AP31" s="34"/>
      <c r="AQ31" s="35"/>
      <c r="AR31" s="413"/>
      <c r="AS31" s="414"/>
    </row>
    <row r="32" spans="2:45" ht="18" customHeight="1" thickBot="1">
      <c r="B32" s="45" t="s">
        <v>44</v>
      </c>
      <c r="C32" s="39">
        <v>100</v>
      </c>
      <c r="D32" s="20">
        <f t="shared" si="2"/>
        <v>2200</v>
      </c>
      <c r="E32" s="51"/>
      <c r="F32" s="55"/>
      <c r="G32" s="64"/>
      <c r="H32" s="65"/>
      <c r="I32" s="66"/>
      <c r="J32" s="65"/>
      <c r="K32" s="66"/>
      <c r="L32" s="65"/>
      <c r="M32" s="66"/>
      <c r="N32" s="65"/>
      <c r="O32" s="66"/>
      <c r="P32" s="65"/>
      <c r="Q32" s="66"/>
      <c r="R32" s="65"/>
      <c r="S32" s="66"/>
      <c r="T32" s="65"/>
      <c r="U32" s="66"/>
      <c r="V32" s="151"/>
      <c r="W32" s="152"/>
      <c r="X32" s="151"/>
      <c r="Y32" s="152"/>
      <c r="Z32" s="153"/>
      <c r="AA32" s="150"/>
      <c r="AB32" s="65"/>
      <c r="AC32" s="66"/>
      <c r="AD32" s="65"/>
      <c r="AE32" s="66"/>
      <c r="AF32" s="65"/>
      <c r="AG32" s="67"/>
      <c r="AH32" s="68"/>
      <c r="AI32" s="69"/>
      <c r="AJ32" s="29"/>
      <c r="AK32" s="69"/>
      <c r="AL32" s="70"/>
      <c r="AM32" s="71"/>
      <c r="AN32" s="72"/>
      <c r="AO32" s="73"/>
      <c r="AP32" s="74"/>
      <c r="AQ32" s="75"/>
      <c r="AR32" s="422"/>
      <c r="AS32" s="423"/>
    </row>
    <row r="33" spans="1:45" ht="18" customHeight="1" thickBot="1">
      <c r="B33" s="76" t="s">
        <v>26</v>
      </c>
      <c r="C33" s="77" t="s">
        <v>45</v>
      </c>
      <c r="D33" s="78">
        <f>SUM(C25:C32)</f>
        <v>750</v>
      </c>
      <c r="E33" s="79"/>
      <c r="F33" s="80"/>
      <c r="G33" s="81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3"/>
      <c r="AH33" s="424" t="s">
        <v>46</v>
      </c>
      <c r="AI33" s="425"/>
      <c r="AJ33" s="425"/>
      <c r="AK33" s="84"/>
      <c r="AL33" s="84"/>
      <c r="AM33" s="428" t="s">
        <v>47</v>
      </c>
      <c r="AN33" s="425"/>
      <c r="AO33" s="85"/>
      <c r="AP33" s="85"/>
      <c r="AQ33" s="429" t="s">
        <v>48</v>
      </c>
      <c r="AR33" s="86"/>
      <c r="AS33" s="87"/>
    </row>
    <row r="34" spans="1:45" ht="18" customHeight="1" thickBot="1">
      <c r="B34" s="420" t="s">
        <v>49</v>
      </c>
      <c r="C34" s="421"/>
      <c r="D34" s="88">
        <f>D15+D24+D33</f>
        <v>2200</v>
      </c>
      <c r="E34" s="89"/>
      <c r="F34" s="88"/>
      <c r="G34" s="90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2"/>
      <c r="AH34" s="426"/>
      <c r="AI34" s="427"/>
      <c r="AJ34" s="427"/>
      <c r="AK34" s="93"/>
      <c r="AL34" s="93"/>
      <c r="AM34" s="427"/>
      <c r="AN34" s="427"/>
      <c r="AO34" s="94"/>
      <c r="AP34" s="94"/>
      <c r="AQ34" s="430"/>
      <c r="AR34" s="95"/>
      <c r="AS34" s="96"/>
    </row>
    <row r="35" spans="1:45" s="4" customFormat="1" ht="3" customHeight="1">
      <c r="A35" s="1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00"/>
      <c r="O35" s="400"/>
      <c r="P35" s="400"/>
      <c r="Q35" s="400"/>
      <c r="R35" s="400"/>
      <c r="S35" s="400"/>
      <c r="T35" s="400"/>
      <c r="U35" s="400"/>
      <c r="V35" s="400"/>
      <c r="W35" s="400"/>
      <c r="X35" s="400"/>
      <c r="Y35" s="400"/>
      <c r="Z35" s="400"/>
      <c r="AA35" s="400"/>
      <c r="AB35" s="400"/>
      <c r="AC35" s="400"/>
      <c r="AD35" s="400"/>
      <c r="AE35" s="400"/>
      <c r="AF35" s="400"/>
      <c r="AG35" s="400"/>
      <c r="AH35" s="400"/>
      <c r="AI35" s="400"/>
      <c r="AJ35" s="400"/>
      <c r="AK35" s="400"/>
      <c r="AL35" s="400"/>
      <c r="AM35" s="400"/>
      <c r="AN35" s="400"/>
      <c r="AO35" s="400"/>
      <c r="AP35" s="400"/>
      <c r="AQ35" s="400"/>
      <c r="AR35" s="400"/>
      <c r="AS35" s="400"/>
    </row>
    <row r="36" spans="1:45" ht="15" customHeight="1">
      <c r="B36" s="97" t="s">
        <v>51</v>
      </c>
      <c r="C36" s="98"/>
      <c r="D36" s="99"/>
      <c r="E36" s="99"/>
      <c r="F36" s="100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98"/>
      <c r="AI36" s="102"/>
      <c r="AJ36" s="102"/>
      <c r="AK36" s="102"/>
      <c r="AL36" s="102"/>
      <c r="AM36" s="102"/>
      <c r="AN36" s="102"/>
      <c r="AO36" s="102"/>
      <c r="AP36" s="103"/>
      <c r="AQ36" s="102"/>
      <c r="AR36" s="102"/>
      <c r="AS36" s="104"/>
    </row>
    <row r="37" spans="1:45" ht="15" customHeight="1">
      <c r="B37" s="124" t="s">
        <v>52</v>
      </c>
      <c r="C37" s="105"/>
      <c r="D37" s="106"/>
      <c r="E37" s="106"/>
      <c r="F37" s="107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5"/>
      <c r="AI37" s="109"/>
      <c r="AJ37" s="109"/>
      <c r="AK37" s="109"/>
      <c r="AL37" s="109"/>
      <c r="AM37" s="109"/>
      <c r="AN37" s="109"/>
      <c r="AO37" s="109"/>
      <c r="AP37" s="110" t="s">
        <v>57</v>
      </c>
      <c r="AQ37" s="109"/>
      <c r="AR37" s="109"/>
      <c r="AS37" s="111"/>
    </row>
    <row r="38" spans="1:45" ht="11.15" customHeight="1">
      <c r="B38" s="112" t="s">
        <v>50</v>
      </c>
      <c r="C38" s="113"/>
      <c r="D38" s="114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6"/>
      <c r="AI38" s="116"/>
      <c r="AJ38" s="116"/>
      <c r="AK38" s="116"/>
      <c r="AL38" s="116"/>
      <c r="AM38" s="116"/>
      <c r="AN38" s="116"/>
      <c r="AO38" s="116"/>
      <c r="AP38" s="117"/>
      <c r="AQ38" s="113"/>
      <c r="AR38" s="116"/>
      <c r="AS38" s="118"/>
    </row>
    <row r="39" spans="1:45" ht="3" customHeight="1">
      <c r="C39" s="120"/>
      <c r="D39" s="120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</row>
    <row r="40" spans="1:45" ht="12.75" customHeight="1">
      <c r="C40" s="120"/>
      <c r="D40" s="120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</row>
    <row r="41" spans="1:45" ht="13.5" customHeight="1">
      <c r="C41" s="120"/>
      <c r="D41" s="120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</row>
    <row r="42" spans="1:45">
      <c r="C42" s="122"/>
      <c r="D42" s="122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2"/>
      <c r="AI42" s="122"/>
      <c r="AJ42" s="122"/>
      <c r="AK42" s="122"/>
      <c r="AL42" s="122"/>
      <c r="AM42" s="122"/>
      <c r="AN42" s="122"/>
      <c r="AO42" s="122"/>
      <c r="AP42" s="120"/>
      <c r="AQ42" s="120"/>
      <c r="AR42" s="122"/>
      <c r="AS42" s="122"/>
    </row>
    <row r="43" spans="1:45">
      <c r="C43" s="122"/>
      <c r="D43" s="122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2"/>
      <c r="AI43" s="122"/>
      <c r="AJ43" s="122"/>
      <c r="AK43" s="122"/>
      <c r="AL43" s="122"/>
      <c r="AM43" s="122"/>
      <c r="AN43" s="122"/>
      <c r="AO43" s="122"/>
      <c r="AP43" s="120"/>
      <c r="AQ43" s="120"/>
      <c r="AR43" s="122"/>
      <c r="AS43" s="122"/>
    </row>
    <row r="44" spans="1:45">
      <c r="C44" s="122"/>
      <c r="D44" s="122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2"/>
      <c r="AI44" s="122"/>
      <c r="AJ44" s="122"/>
      <c r="AK44" s="122"/>
      <c r="AL44" s="122"/>
      <c r="AM44" s="122"/>
      <c r="AN44" s="122"/>
      <c r="AO44" s="122"/>
      <c r="AP44" s="120"/>
      <c r="AQ44" s="120"/>
      <c r="AR44" s="122"/>
      <c r="AS44" s="122"/>
    </row>
    <row r="45" spans="1:45">
      <c r="C45" s="122"/>
      <c r="D45" s="122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2"/>
      <c r="AI45" s="122"/>
      <c r="AJ45" s="122"/>
      <c r="AK45" s="122"/>
      <c r="AL45" s="122"/>
      <c r="AM45" s="122"/>
      <c r="AN45" s="122"/>
      <c r="AO45" s="122"/>
      <c r="AP45" s="120"/>
      <c r="AQ45" s="120"/>
      <c r="AR45" s="122"/>
      <c r="AS45" s="122"/>
    </row>
    <row r="46" spans="1:45"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</row>
  </sheetData>
  <mergeCells count="53">
    <mergeCell ref="B34:C34"/>
    <mergeCell ref="B35:AS35"/>
    <mergeCell ref="AR28:AS28"/>
    <mergeCell ref="AR29:AS29"/>
    <mergeCell ref="AR30:AS30"/>
    <mergeCell ref="AR31:AS31"/>
    <mergeCell ref="AR32:AS32"/>
    <mergeCell ref="AH33:AJ34"/>
    <mergeCell ref="AM33:AN34"/>
    <mergeCell ref="AQ33:AQ34"/>
    <mergeCell ref="AR27:AS27"/>
    <mergeCell ref="AR16:AS16"/>
    <mergeCell ref="AR17:AS17"/>
    <mergeCell ref="AR18:AS18"/>
    <mergeCell ref="AR19:AS19"/>
    <mergeCell ref="AR20:AS20"/>
    <mergeCell ref="AR21:AS21"/>
    <mergeCell ref="AR22:AS22"/>
    <mergeCell ref="AR23:AS23"/>
    <mergeCell ref="AR24:AS24"/>
    <mergeCell ref="AR25:AS25"/>
    <mergeCell ref="AR26:AS26"/>
    <mergeCell ref="AR15:AS15"/>
    <mergeCell ref="AF6:AG6"/>
    <mergeCell ref="AN6:AO6"/>
    <mergeCell ref="AR6:AS6"/>
    <mergeCell ref="AR7:AS7"/>
    <mergeCell ref="AR8:AS8"/>
    <mergeCell ref="AR9:AS9"/>
    <mergeCell ref="AR10:AS10"/>
    <mergeCell ref="AR11:AS11"/>
    <mergeCell ref="AR12:AS12"/>
    <mergeCell ref="AR13:AS13"/>
    <mergeCell ref="AR14:AS14"/>
    <mergeCell ref="AD6:AE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B4:AS4"/>
    <mergeCell ref="C5:D5"/>
    <mergeCell ref="E5:F5"/>
    <mergeCell ref="G5:AG5"/>
    <mergeCell ref="AI5:AJ5"/>
    <mergeCell ref="AK5:AM5"/>
    <mergeCell ref="AN5:AS5"/>
  </mergeCells>
  <pageMargins left="0.70866141732283472" right="0.70866141732283472" top="0.78740157480314965" bottom="0.78740157480314965" header="0.31496062992125984" footer="0.31496062992125984"/>
  <pageSetup paperSize="8" scale="11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E43"/>
  <sheetViews>
    <sheetView showGridLines="0" tabSelected="1" topLeftCell="A2" zoomScale="70" zoomScaleNormal="70" workbookViewId="0">
      <selection activeCell="AX8" sqref="AX8"/>
    </sheetView>
  </sheetViews>
  <sheetFormatPr defaultColWidth="11.453125" defaultRowHeight="12.5"/>
  <cols>
    <col min="1" max="1" width="0.81640625" customWidth="1"/>
    <col min="2" max="2" width="8.54296875" style="119" customWidth="1"/>
    <col min="3" max="3" width="4.7265625" style="119" customWidth="1"/>
    <col min="4" max="5" width="7.7265625" customWidth="1"/>
    <col min="6" max="6" width="6.7265625" style="119" customWidth="1"/>
    <col min="7" max="9" width="9" style="119" customWidth="1"/>
    <col min="10" max="36" width="1" style="119" customWidth="1"/>
    <col min="37" max="37" width="12.6328125" customWidth="1"/>
    <col min="38" max="39" width="6.7265625" customWidth="1"/>
    <col min="40" max="43" width="9.7265625" customWidth="1"/>
    <col min="44" max="44" width="7.453125" customWidth="1"/>
    <col min="45" max="45" width="6" customWidth="1"/>
    <col min="46" max="46" width="40.90625" customWidth="1"/>
    <col min="47" max="47" width="11.453125" customWidth="1"/>
    <col min="48" max="48" width="12.81640625" customWidth="1"/>
    <col min="49" max="49" width="20.453125" customWidth="1"/>
    <col min="50" max="50" width="11.54296875" customWidth="1"/>
    <col min="51" max="51" width="11" customWidth="1"/>
    <col min="52" max="52" width="0.81640625" customWidth="1"/>
    <col min="53" max="54" width="11.453125" style="291"/>
  </cols>
  <sheetData>
    <row r="1" spans="1:57" s="4" customFormat="1" ht="3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3"/>
      <c r="BA1" s="290"/>
      <c r="BB1" s="290"/>
    </row>
    <row r="2" spans="1:57" s="4" customFormat="1" ht="23" thickBot="1">
      <c r="A2" s="139"/>
      <c r="B2" s="177"/>
      <c r="C2" s="233"/>
      <c r="D2" s="178"/>
      <c r="E2" s="178"/>
      <c r="F2" s="438" t="s">
        <v>58</v>
      </c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439"/>
      <c r="X2" s="439"/>
      <c r="Y2" s="439"/>
      <c r="Z2" s="439"/>
      <c r="AA2" s="439"/>
      <c r="AB2" s="439"/>
      <c r="AC2" s="439"/>
      <c r="AD2" s="439"/>
      <c r="AE2" s="439"/>
      <c r="AF2" s="439"/>
      <c r="AG2" s="439"/>
      <c r="AH2" s="439"/>
      <c r="AI2" s="439"/>
      <c r="AJ2" s="440"/>
      <c r="AK2" s="244"/>
      <c r="AL2" s="179"/>
      <c r="AM2" s="179"/>
      <c r="AN2" s="434"/>
      <c r="AO2" s="434"/>
      <c r="AP2" s="434"/>
      <c r="AQ2" s="434"/>
      <c r="AR2" s="434"/>
      <c r="AS2" s="434"/>
      <c r="AT2" s="254">
        <v>17</v>
      </c>
      <c r="AU2" s="256"/>
      <c r="AV2" s="257"/>
      <c r="AW2" s="257"/>
      <c r="AX2" s="257"/>
      <c r="AY2" s="258"/>
      <c r="BA2" s="290"/>
      <c r="BB2" s="290"/>
    </row>
    <row r="3" spans="1:57" s="4" customFormat="1" ht="23" thickBot="1">
      <c r="A3" s="139"/>
      <c r="B3" s="180"/>
      <c r="C3" s="234"/>
      <c r="D3" s="181"/>
      <c r="E3" s="181"/>
      <c r="F3" s="441" t="str">
        <f>hourlyJava!C3</f>
        <v>L003</v>
      </c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  <c r="AA3" s="442"/>
      <c r="AB3" s="442"/>
      <c r="AC3" s="442"/>
      <c r="AD3" s="442"/>
      <c r="AE3" s="442"/>
      <c r="AF3" s="442"/>
      <c r="AG3" s="442"/>
      <c r="AH3" s="442"/>
      <c r="AI3" s="442"/>
      <c r="AJ3" s="443"/>
      <c r="AK3" s="182"/>
      <c r="AL3" s="182"/>
      <c r="AM3" s="182"/>
      <c r="AN3" s="182"/>
      <c r="AO3" s="182"/>
      <c r="AP3" s="182"/>
      <c r="AQ3" s="433"/>
      <c r="AR3" s="433"/>
      <c r="AS3" s="433"/>
      <c r="AT3" s="255">
        <f>hourlyJava!B3</f>
        <v>43021</v>
      </c>
      <c r="AU3" s="259"/>
      <c r="AV3" s="260"/>
      <c r="AW3" s="260"/>
      <c r="AX3" s="262">
        <v>0.85</v>
      </c>
      <c r="AY3" s="261"/>
      <c r="BA3" s="290"/>
      <c r="BB3" s="290"/>
    </row>
    <row r="4" spans="1:57" s="4" customFormat="1" ht="3" customHeight="1" thickBot="1">
      <c r="A4" s="1"/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5"/>
      <c r="X4" s="435"/>
      <c r="Y4" s="435"/>
      <c r="Z4" s="435"/>
      <c r="AA4" s="435"/>
      <c r="AB4" s="435"/>
      <c r="AC4" s="435"/>
      <c r="AD4" s="435"/>
      <c r="AE4" s="435"/>
      <c r="AF4" s="435"/>
      <c r="AG4" s="435"/>
      <c r="AH4" s="435"/>
      <c r="AI4" s="435"/>
      <c r="AJ4" s="435"/>
      <c r="AK4" s="435"/>
      <c r="AL4" s="435"/>
      <c r="AM4" s="435"/>
      <c r="AN4" s="435"/>
      <c r="AO4" s="435"/>
      <c r="AP4" s="435"/>
      <c r="AQ4" s="435"/>
      <c r="AR4" s="435"/>
      <c r="AS4" s="435"/>
      <c r="AT4" s="435"/>
      <c r="AU4" s="435"/>
      <c r="AV4" s="435"/>
      <c r="AW4" s="435"/>
      <c r="AX4" s="174"/>
      <c r="AY4" s="174"/>
      <c r="BA4" s="290"/>
      <c r="BB4" s="290"/>
    </row>
    <row r="5" spans="1:57" ht="18" customHeight="1" thickBot="1">
      <c r="B5" s="264"/>
      <c r="C5" s="265" t="s">
        <v>68</v>
      </c>
      <c r="D5" s="436" t="s">
        <v>60</v>
      </c>
      <c r="E5" s="437"/>
      <c r="F5" s="444" t="s">
        <v>99</v>
      </c>
      <c r="G5" s="445"/>
      <c r="H5" s="446" t="s">
        <v>98</v>
      </c>
      <c r="I5" s="447"/>
      <c r="J5" s="444" t="s">
        <v>64</v>
      </c>
      <c r="K5" s="452"/>
      <c r="L5" s="452"/>
      <c r="M5" s="452"/>
      <c r="N5" s="452"/>
      <c r="O5" s="452"/>
      <c r="P5" s="452"/>
      <c r="Q5" s="452"/>
      <c r="R5" s="452"/>
      <c r="S5" s="452"/>
      <c r="T5" s="452"/>
      <c r="U5" s="452"/>
      <c r="V5" s="452"/>
      <c r="W5" s="452"/>
      <c r="X5" s="452"/>
      <c r="Y5" s="452"/>
      <c r="Z5" s="452"/>
      <c r="AA5" s="452"/>
      <c r="AB5" s="452"/>
      <c r="AC5" s="452"/>
      <c r="AD5" s="452"/>
      <c r="AE5" s="452"/>
      <c r="AF5" s="452"/>
      <c r="AG5" s="452"/>
      <c r="AH5" s="452"/>
      <c r="AI5" s="452"/>
      <c r="AJ5" s="445"/>
      <c r="AK5" s="266" t="s">
        <v>7</v>
      </c>
      <c r="AL5" s="453" t="s">
        <v>65</v>
      </c>
      <c r="AM5" s="454"/>
      <c r="AN5" s="453" t="s">
        <v>66</v>
      </c>
      <c r="AO5" s="455"/>
      <c r="AP5" s="455"/>
      <c r="AQ5" s="455"/>
      <c r="AR5" s="453" t="s">
        <v>10</v>
      </c>
      <c r="AS5" s="455"/>
      <c r="AT5" s="455"/>
      <c r="AU5" s="455"/>
      <c r="AV5" s="455"/>
      <c r="AW5" s="454"/>
      <c r="AX5" s="450" t="s">
        <v>73</v>
      </c>
      <c r="AY5" s="451"/>
      <c r="BA5" s="291" t="s">
        <v>67</v>
      </c>
      <c r="BB5" s="291" t="s">
        <v>74</v>
      </c>
      <c r="BC5" s="282"/>
    </row>
    <row r="6" spans="1:57" ht="18" customHeight="1" thickBot="1">
      <c r="B6" s="267" t="s">
        <v>59</v>
      </c>
      <c r="C6" s="268" t="s">
        <v>69</v>
      </c>
      <c r="D6" s="268" t="s">
        <v>12</v>
      </c>
      <c r="E6" s="269" t="s">
        <v>13</v>
      </c>
      <c r="F6" s="270" t="s">
        <v>12</v>
      </c>
      <c r="G6" s="304" t="s">
        <v>13</v>
      </c>
      <c r="H6" s="306" t="s">
        <v>12</v>
      </c>
      <c r="I6" s="306" t="s">
        <v>13</v>
      </c>
      <c r="J6" s="305"/>
      <c r="K6" s="448"/>
      <c r="L6" s="448"/>
      <c r="M6" s="448"/>
      <c r="N6" s="448"/>
      <c r="O6" s="448"/>
      <c r="P6" s="448"/>
      <c r="Q6" s="448"/>
      <c r="R6" s="448"/>
      <c r="S6" s="448"/>
      <c r="T6" s="448"/>
      <c r="U6" s="448"/>
      <c r="V6" s="448"/>
      <c r="W6" s="448"/>
      <c r="X6" s="448"/>
      <c r="Y6" s="449"/>
      <c r="Z6" s="449"/>
      <c r="AA6" s="449"/>
      <c r="AB6" s="449"/>
      <c r="AC6" s="448"/>
      <c r="AD6" s="448"/>
      <c r="AE6" s="449"/>
      <c r="AF6" s="449"/>
      <c r="AG6" s="449"/>
      <c r="AH6" s="449"/>
      <c r="AI6" s="448"/>
      <c r="AJ6" s="463"/>
      <c r="AK6" s="271" t="s">
        <v>14</v>
      </c>
      <c r="AL6" s="272" t="s">
        <v>15</v>
      </c>
      <c r="AM6" s="273" t="s">
        <v>53</v>
      </c>
      <c r="AN6" s="272" t="s">
        <v>54</v>
      </c>
      <c r="AO6" s="274" t="s">
        <v>55</v>
      </c>
      <c r="AP6" s="275" t="s">
        <v>56</v>
      </c>
      <c r="AQ6" s="276" t="s">
        <v>61</v>
      </c>
      <c r="AR6" s="464" t="s">
        <v>16</v>
      </c>
      <c r="AS6" s="465"/>
      <c r="AT6" s="277" t="s">
        <v>17</v>
      </c>
      <c r="AU6" s="278" t="s">
        <v>16</v>
      </c>
      <c r="AV6" s="460" t="s">
        <v>17</v>
      </c>
      <c r="AW6" s="461"/>
      <c r="AX6" s="279" t="s">
        <v>63</v>
      </c>
      <c r="AY6" s="280" t="s">
        <v>62</v>
      </c>
      <c r="BA6" s="291" t="s">
        <v>70</v>
      </c>
      <c r="BB6" s="291" t="s">
        <v>75</v>
      </c>
      <c r="BC6" s="282"/>
      <c r="BD6" s="238"/>
      <c r="BE6" s="238"/>
    </row>
    <row r="7" spans="1:57" ht="18" customHeight="1">
      <c r="B7" s="175" t="s">
        <v>18</v>
      </c>
      <c r="C7" s="245">
        <v>60</v>
      </c>
      <c r="D7" s="227">
        <f>SUM($C7*60)/$AT$2</f>
        <v>211.76470588235293</v>
      </c>
      <c r="E7" s="228">
        <f>D7</f>
        <v>211.76470588235293</v>
      </c>
      <c r="F7" s="226">
        <f>IF(SUM(AL7:AQ7)=0,$D7,SUM(D7-AL7-AM7)-(AN7*60/AT2)-(AO7*60/AT2)-(AP7*60/AT2)-(AQ7*60/AT2))</f>
        <v>211.76470588235293</v>
      </c>
      <c r="G7" s="303">
        <f>F7</f>
        <v>211.76470588235293</v>
      </c>
      <c r="H7" s="307">
        <f>VALUE(hourlyJava!E9)</f>
        <v>160</v>
      </c>
      <c r="I7" s="307">
        <f>H7</f>
        <v>160</v>
      </c>
      <c r="J7" s="142"/>
      <c r="K7" s="24"/>
      <c r="L7" s="25"/>
      <c r="M7" s="24"/>
      <c r="N7" s="25"/>
      <c r="O7" s="24"/>
      <c r="P7" s="25"/>
      <c r="Q7" s="24"/>
      <c r="R7" s="25"/>
      <c r="S7" s="24"/>
      <c r="T7" s="25"/>
      <c r="U7" s="24"/>
      <c r="V7" s="25"/>
      <c r="W7" s="24"/>
      <c r="X7" s="25"/>
      <c r="Y7" s="24"/>
      <c r="Z7" s="25"/>
      <c r="AA7" s="24"/>
      <c r="AB7" s="25"/>
      <c r="AC7" s="142"/>
      <c r="AD7" s="25"/>
      <c r="AE7" s="24"/>
      <c r="AF7" s="25"/>
      <c r="AG7" s="24"/>
      <c r="AH7" s="25"/>
      <c r="AI7" s="24"/>
      <c r="AJ7" s="26"/>
      <c r="AK7" s="295" t="str">
        <f>hourlyJava!F9</f>
        <v>0001179009/15</v>
      </c>
      <c r="AL7" s="250">
        <f>VALUE(hourlyJava!G9)</f>
        <v>0</v>
      </c>
      <c r="AM7" s="251"/>
      <c r="AN7" s="250">
        <f>VALUE(hourlyJava!H9)</f>
        <v>0</v>
      </c>
      <c r="AO7" s="252">
        <f>VALUE(hourlyJava!I9)</f>
        <v>0</v>
      </c>
      <c r="AP7" s="252">
        <f>VALUE(hourlyJava!J9)</f>
        <v>0</v>
      </c>
      <c r="AQ7" s="252">
        <f>VALUE(hourlyJava!K9)</f>
        <v>0</v>
      </c>
      <c r="AR7" s="485" t="str">
        <f>hourlyJava!L9</f>
        <v xml:space="preserve">
</v>
      </c>
      <c r="AS7" s="486"/>
      <c r="AT7" s="296" t="str">
        <f>hourlyJava!M9</f>
        <v xml:space="preserve">
</v>
      </c>
      <c r="AU7" s="299" t="str">
        <f>hourlyJava!N9</f>
        <v xml:space="preserve">
</v>
      </c>
      <c r="AV7" s="462" t="str">
        <f>hourlyJava!O9</f>
        <v xml:space="preserve">
</v>
      </c>
      <c r="AW7" s="462"/>
      <c r="AX7" s="183">
        <f>F7/D7*100</f>
        <v>100</v>
      </c>
      <c r="AY7" s="196">
        <f>AX7</f>
        <v>100</v>
      </c>
      <c r="BA7" s="292">
        <f>AY7</f>
        <v>100</v>
      </c>
      <c r="BB7" s="293">
        <f>D7*$AX$3</f>
        <v>179.99999999999997</v>
      </c>
      <c r="BC7" s="282"/>
      <c r="BD7" s="238"/>
      <c r="BE7" s="238"/>
    </row>
    <row r="8" spans="1:57" ht="18" customHeight="1">
      <c r="B8" s="175" t="s">
        <v>19</v>
      </c>
      <c r="C8" s="245">
        <v>60</v>
      </c>
      <c r="D8" s="227">
        <f t="shared" ref="D8:D18" si="0">SUM($C8*60)/$AT$2</f>
        <v>211.76470588235293</v>
      </c>
      <c r="E8" s="228">
        <f>E7+D8</f>
        <v>423.52941176470586</v>
      </c>
      <c r="F8" s="226">
        <f>IF(SUM(AL8:AQ8)=0,$D8,SUM(D8-AL8-AM8)-(AN8*60/AT2)-(AO8*60/AT2)-(AP8*60/AT2)-(AQ8*60/AT2))</f>
        <v>211.76470588235293</v>
      </c>
      <c r="G8" s="303">
        <f>IF(F8=0,0,G7+F8)</f>
        <v>423.52941176470586</v>
      </c>
      <c r="H8" s="307">
        <f>VALUE(hourlyJava!E10)</f>
        <v>213</v>
      </c>
      <c r="I8" s="307">
        <f>IF(H8=0,0,I7+H8)</f>
        <v>373</v>
      </c>
      <c r="J8" s="301"/>
      <c r="K8" s="37"/>
      <c r="L8" s="38"/>
      <c r="M8" s="37"/>
      <c r="N8" s="38"/>
      <c r="O8" s="37"/>
      <c r="P8" s="38"/>
      <c r="Q8" s="37"/>
      <c r="R8" s="38"/>
      <c r="S8" s="37"/>
      <c r="T8" s="38"/>
      <c r="U8" s="37"/>
      <c r="V8" s="38"/>
      <c r="W8" s="37"/>
      <c r="X8" s="38"/>
      <c r="Y8" s="37"/>
      <c r="Z8" s="38"/>
      <c r="AA8" s="37"/>
      <c r="AB8" s="144"/>
      <c r="AC8" s="240"/>
      <c r="AD8" s="38"/>
      <c r="AE8" s="37"/>
      <c r="AF8" s="38"/>
      <c r="AG8" s="37"/>
      <c r="AH8" s="38"/>
      <c r="AI8" s="37"/>
      <c r="AJ8" s="22"/>
      <c r="AK8" s="295" t="str">
        <f>hourlyJava!F10</f>
        <v>0001179009/15</v>
      </c>
      <c r="AL8" s="250">
        <f>VALUE(hourlyJava!G10)</f>
        <v>0</v>
      </c>
      <c r="AM8" s="251"/>
      <c r="AN8" s="250">
        <f>VALUE(hourlyJava!H10)</f>
        <v>0</v>
      </c>
      <c r="AO8" s="252">
        <f>VALUE(hourlyJava!I10)</f>
        <v>0</v>
      </c>
      <c r="AP8" s="252">
        <f>VALUE(hourlyJava!J10)</f>
        <v>0</v>
      </c>
      <c r="AQ8" s="252">
        <f>VALUE(hourlyJava!K10)</f>
        <v>0</v>
      </c>
      <c r="AR8" s="485" t="str">
        <f>hourlyJava!L10</f>
        <v xml:space="preserve">
</v>
      </c>
      <c r="AS8" s="486"/>
      <c r="AT8" s="296" t="str">
        <f>hourlyJava!M10</f>
        <v xml:space="preserve">
</v>
      </c>
      <c r="AU8" s="299" t="str">
        <f>hourlyJava!N10</f>
        <v xml:space="preserve">
</v>
      </c>
      <c r="AV8" s="462" t="str">
        <f>hourlyJava!O10</f>
        <v xml:space="preserve">
</v>
      </c>
      <c r="AW8" s="462"/>
      <c r="AX8" s="183">
        <f>F8/D8*100</f>
        <v>100</v>
      </c>
      <c r="AY8" s="184">
        <f>$G8/SUM($D7:$D8)*100</f>
        <v>100</v>
      </c>
      <c r="BA8" s="292">
        <f>$G8/SUM($D$7:$D8)*100</f>
        <v>100</v>
      </c>
      <c r="BB8" s="293">
        <f t="shared" ref="BB8:BB18" si="1">D8*$AX$3</f>
        <v>179.99999999999997</v>
      </c>
      <c r="BC8" s="282"/>
      <c r="BD8" s="238"/>
      <c r="BE8" s="238"/>
    </row>
    <row r="9" spans="1:57" ht="18" customHeight="1">
      <c r="B9" s="175" t="s">
        <v>20</v>
      </c>
      <c r="C9" s="245">
        <v>60</v>
      </c>
      <c r="D9" s="227">
        <f t="shared" si="0"/>
        <v>211.76470588235293</v>
      </c>
      <c r="E9" s="228">
        <f t="shared" ref="E9:E18" si="2">E8+D9</f>
        <v>635.29411764705878</v>
      </c>
      <c r="F9" s="226">
        <f>IF(SUM(AL9:AQ9)=0,$D9,SUM(D9-AL9-AM9)-(AN9*60/AT2)-(AO9*60/AT2)-(AP9*60/AT2)-(AQ9*60/AT2))</f>
        <v>211.76470588235293</v>
      </c>
      <c r="G9" s="303">
        <f t="shared" ref="G9:G17" si="3">IF(F9=0,0,G8+F9)</f>
        <v>635.29411764705878</v>
      </c>
      <c r="H9" s="307">
        <f>VALUE(hourlyJava!E11)</f>
        <v>210</v>
      </c>
      <c r="I9" s="307">
        <f t="shared" ref="I9:I18" si="4">IF(H9=0,0,I8+H9)</f>
        <v>583</v>
      </c>
      <c r="J9" s="44"/>
      <c r="K9" s="42"/>
      <c r="L9" s="43"/>
      <c r="M9" s="42"/>
      <c r="N9" s="43"/>
      <c r="O9" s="42"/>
      <c r="P9" s="43"/>
      <c r="Q9" s="42"/>
      <c r="R9" s="43"/>
      <c r="S9" s="42"/>
      <c r="T9" s="43"/>
      <c r="U9" s="42"/>
      <c r="V9" s="43"/>
      <c r="W9" s="42"/>
      <c r="X9" s="43"/>
      <c r="Y9" s="42"/>
      <c r="Z9" s="43"/>
      <c r="AA9" s="42"/>
      <c r="AB9" s="43"/>
      <c r="AC9" s="42"/>
      <c r="AD9" s="43"/>
      <c r="AE9" s="42"/>
      <c r="AF9" s="44"/>
      <c r="AG9" s="42"/>
      <c r="AH9" s="43"/>
      <c r="AI9" s="42"/>
      <c r="AJ9" s="41"/>
      <c r="AK9" s="295" t="str">
        <f>hourlyJava!F11</f>
        <v>0001179009/15</v>
      </c>
      <c r="AL9" s="250">
        <f>VALUE(hourlyJava!G11)</f>
        <v>0</v>
      </c>
      <c r="AM9" s="251"/>
      <c r="AN9" s="250">
        <f>VALUE(hourlyJava!H11)</f>
        <v>0</v>
      </c>
      <c r="AO9" s="252">
        <f>VALUE(hourlyJava!I11)</f>
        <v>0</v>
      </c>
      <c r="AP9" s="252">
        <f>VALUE(hourlyJava!J11)</f>
        <v>0</v>
      </c>
      <c r="AQ9" s="252">
        <f>VALUE(hourlyJava!K11)</f>
        <v>0</v>
      </c>
      <c r="AR9" s="485" t="str">
        <f>hourlyJava!L11</f>
        <v xml:space="preserve">
</v>
      </c>
      <c r="AS9" s="486"/>
      <c r="AT9" s="296" t="str">
        <f>hourlyJava!M11</f>
        <v xml:space="preserve">
</v>
      </c>
      <c r="AU9" s="299" t="str">
        <f>hourlyJava!N11</f>
        <v xml:space="preserve">
</v>
      </c>
      <c r="AV9" s="462" t="str">
        <f>hourlyJava!O11</f>
        <v xml:space="preserve">
</v>
      </c>
      <c r="AW9" s="462"/>
      <c r="AX9" s="183">
        <f t="shared" ref="AX9:AX18" si="5">F9/D9*100</f>
        <v>100</v>
      </c>
      <c r="AY9" s="184">
        <f>G9/SUM(D7:D9)*100</f>
        <v>100</v>
      </c>
      <c r="BA9" s="292">
        <f>$G9/SUM($D$7:$D9)*100</f>
        <v>100</v>
      </c>
      <c r="BB9" s="293">
        <f t="shared" si="1"/>
        <v>179.99999999999997</v>
      </c>
      <c r="BC9" s="282"/>
      <c r="BD9" s="238"/>
      <c r="BE9" s="238"/>
    </row>
    <row r="10" spans="1:57" ht="18" customHeight="1">
      <c r="B10" s="175" t="s">
        <v>21</v>
      </c>
      <c r="C10" s="245">
        <v>60</v>
      </c>
      <c r="D10" s="227">
        <f t="shared" si="0"/>
        <v>211.76470588235293</v>
      </c>
      <c r="E10" s="228">
        <f t="shared" si="2"/>
        <v>847.05882352941171</v>
      </c>
      <c r="F10" s="226">
        <f>IF(SUM(AL10:AQ10)=0,$D10,SUM(D10-AL10-AM10)-(AN10*60/AT2)-(AO10*60/AT2)-(AP10*60/AT2)-(AQ10*60/AT2))</f>
        <v>211.76470588235293</v>
      </c>
      <c r="G10" s="303">
        <f t="shared" si="3"/>
        <v>847.05882352941171</v>
      </c>
      <c r="H10" s="307">
        <f>VALUE(hourlyJava!E12)</f>
        <v>200</v>
      </c>
      <c r="I10" s="307">
        <f t="shared" si="4"/>
        <v>783</v>
      </c>
      <c r="J10" s="44"/>
      <c r="K10" s="42"/>
      <c r="L10" s="43"/>
      <c r="M10" s="42"/>
      <c r="N10" s="43"/>
      <c r="O10" s="42"/>
      <c r="P10" s="43"/>
      <c r="Q10" s="42"/>
      <c r="R10" s="43"/>
      <c r="S10" s="42"/>
      <c r="T10" s="43"/>
      <c r="U10" s="42"/>
      <c r="V10" s="43"/>
      <c r="W10" s="42"/>
      <c r="X10" s="43"/>
      <c r="Y10" s="47"/>
      <c r="Z10" s="46"/>
      <c r="AA10" s="47"/>
      <c r="AB10" s="46"/>
      <c r="AC10" s="42"/>
      <c r="AD10" s="44"/>
      <c r="AE10" s="42"/>
      <c r="AF10" s="43"/>
      <c r="AG10" s="42"/>
      <c r="AH10" s="43"/>
      <c r="AI10" s="42"/>
      <c r="AJ10" s="41"/>
      <c r="AK10" s="295" t="str">
        <f>hourlyJava!F12</f>
        <v>0001179009/15</v>
      </c>
      <c r="AL10" s="250">
        <f>VALUE(hourlyJava!G12)</f>
        <v>0</v>
      </c>
      <c r="AM10" s="251"/>
      <c r="AN10" s="250">
        <f>VALUE(hourlyJava!H12)</f>
        <v>0</v>
      </c>
      <c r="AO10" s="252">
        <f>VALUE(hourlyJava!I12)</f>
        <v>0</v>
      </c>
      <c r="AP10" s="252">
        <f>VALUE(hourlyJava!J12)</f>
        <v>0</v>
      </c>
      <c r="AQ10" s="252">
        <f>VALUE(hourlyJava!K12)</f>
        <v>0</v>
      </c>
      <c r="AR10" s="485" t="str">
        <f>hourlyJava!L12</f>
        <v xml:space="preserve">
</v>
      </c>
      <c r="AS10" s="486"/>
      <c r="AT10" s="296" t="str">
        <f>hourlyJava!M12</f>
        <v xml:space="preserve">
</v>
      </c>
      <c r="AU10" s="299" t="str">
        <f>hourlyJava!N12</f>
        <v xml:space="preserve">
</v>
      </c>
      <c r="AV10" s="462" t="str">
        <f>hourlyJava!O12</f>
        <v xml:space="preserve">
</v>
      </c>
      <c r="AW10" s="462"/>
      <c r="AX10" s="183">
        <f t="shared" si="5"/>
        <v>100</v>
      </c>
      <c r="AY10" s="184">
        <f>G10/SUM(D7:D10)*100</f>
        <v>100</v>
      </c>
      <c r="BA10" s="292">
        <f>$G10/SUM($D$7:$D10)*100</f>
        <v>100</v>
      </c>
      <c r="BB10" s="293">
        <f t="shared" si="1"/>
        <v>179.99999999999997</v>
      </c>
      <c r="BC10" s="283"/>
      <c r="BD10" s="241"/>
      <c r="BE10" s="238"/>
    </row>
    <row r="11" spans="1:57" ht="18" customHeight="1">
      <c r="B11" s="175" t="s">
        <v>22</v>
      </c>
      <c r="C11" s="245">
        <v>60</v>
      </c>
      <c r="D11" s="227">
        <f t="shared" si="0"/>
        <v>211.76470588235293</v>
      </c>
      <c r="E11" s="228">
        <f t="shared" si="2"/>
        <v>1058.8235294117646</v>
      </c>
      <c r="F11" s="226">
        <f>IF(SUM(AL11:AQ11)=0,$D11,SUM(D11-AL11-AM11)-(AN11*60/AT2)-(AO11*60/AT2)-(AP11*60/AT2)-(AQ11*60/AT2))</f>
        <v>105.88235294117646</v>
      </c>
      <c r="G11" s="303">
        <f t="shared" si="3"/>
        <v>952.94117647058818</v>
      </c>
      <c r="H11" s="307">
        <f>VALUE(hourlyJava!E13)</f>
        <v>89</v>
      </c>
      <c r="I11" s="307">
        <f t="shared" si="4"/>
        <v>872</v>
      </c>
      <c r="J11" s="44"/>
      <c r="K11" s="42"/>
      <c r="L11" s="43"/>
      <c r="M11" s="42"/>
      <c r="N11" s="43"/>
      <c r="O11" s="42"/>
      <c r="P11" s="43"/>
      <c r="Q11" s="42"/>
      <c r="R11" s="43"/>
      <c r="S11" s="42"/>
      <c r="T11" s="43"/>
      <c r="U11" s="42"/>
      <c r="V11" s="43"/>
      <c r="W11" s="42"/>
      <c r="X11" s="43"/>
      <c r="Y11" s="42"/>
      <c r="Z11" s="43"/>
      <c r="AA11" s="42"/>
      <c r="AB11" s="43"/>
      <c r="AC11" s="42"/>
      <c r="AD11" s="44"/>
      <c r="AE11" s="42"/>
      <c r="AF11" s="43"/>
      <c r="AG11" s="42"/>
      <c r="AH11" s="43"/>
      <c r="AI11" s="42"/>
      <c r="AJ11" s="41"/>
      <c r="AK11" s="295" t="str">
        <f>hourlyJava!F13</f>
        <v>0001179009/15</v>
      </c>
      <c r="AL11" s="250">
        <f>VALUE(hourlyJava!G13)</f>
        <v>0</v>
      </c>
      <c r="AM11" s="251"/>
      <c r="AN11" s="250">
        <f>VALUE(hourlyJava!H13)</f>
        <v>30</v>
      </c>
      <c r="AO11" s="252">
        <f>VALUE(hourlyJava!I13)</f>
        <v>0</v>
      </c>
      <c r="AP11" s="252">
        <f>VALUE(hourlyJava!J13)</f>
        <v>0</v>
      </c>
      <c r="AQ11" s="252">
        <f>VALUE(hourlyJava!K13)</f>
        <v>0</v>
      </c>
      <c r="AR11" s="485" t="str">
        <f>hourlyJava!L13</f>
        <v xml:space="preserve">
L003</v>
      </c>
      <c r="AS11" s="486"/>
      <c r="AT11" s="296" t="str">
        <f>hourlyJava!M13</f>
        <v xml:space="preserve">
VW-0001179009 a AUDI-0001172403</v>
      </c>
      <c r="AU11" s="299" t="str">
        <f>hourlyJava!N13</f>
        <v xml:space="preserve">
</v>
      </c>
      <c r="AV11" s="462" t="str">
        <f>hourlyJava!O13</f>
        <v xml:space="preserve">
</v>
      </c>
      <c r="AW11" s="462"/>
      <c r="AX11" s="183">
        <f>F11/D11*100</f>
        <v>50</v>
      </c>
      <c r="AY11" s="184">
        <f>G11/SUM(D7:D11)*100</f>
        <v>90</v>
      </c>
      <c r="BA11" s="292">
        <f>$G11/SUM($D$7:$D11)*100</f>
        <v>90</v>
      </c>
      <c r="BB11" s="293">
        <f t="shared" si="1"/>
        <v>179.99999999999997</v>
      </c>
      <c r="BC11" s="282"/>
      <c r="BD11" s="242"/>
      <c r="BE11" s="238"/>
    </row>
    <row r="12" spans="1:57" ht="18" customHeight="1">
      <c r="B12" s="175" t="s">
        <v>23</v>
      </c>
      <c r="C12" s="245">
        <v>60</v>
      </c>
      <c r="D12" s="227">
        <f t="shared" si="0"/>
        <v>211.76470588235293</v>
      </c>
      <c r="E12" s="228">
        <f t="shared" si="2"/>
        <v>1270.5882352941176</v>
      </c>
      <c r="F12" s="226">
        <f>IF(SUM(AL12:AQ12)=0,$D12,SUM(D12-AL12-AM12)-(AN12*60/AT2)-(AO12*60/AT2)-(AP12*60/AT2)-(AQ12*60/AT2))</f>
        <v>194.11764705882351</v>
      </c>
      <c r="G12" s="303">
        <f>IF(F12=0,0,G11+F12)</f>
        <v>1147.0588235294117</v>
      </c>
      <c r="H12" s="307">
        <f>VALUE(hourlyJava!E14)</f>
        <v>99</v>
      </c>
      <c r="I12" s="307">
        <f t="shared" si="4"/>
        <v>971</v>
      </c>
      <c r="J12" s="44"/>
      <c r="K12" s="42"/>
      <c r="L12" s="43"/>
      <c r="M12" s="42"/>
      <c r="N12" s="43"/>
      <c r="O12" s="42"/>
      <c r="P12" s="43"/>
      <c r="Q12" s="42"/>
      <c r="R12" s="43"/>
      <c r="S12" s="42"/>
      <c r="T12" s="43"/>
      <c r="U12" s="42"/>
      <c r="V12" s="43"/>
      <c r="W12" s="42"/>
      <c r="X12" s="43"/>
      <c r="Y12" s="42"/>
      <c r="Z12" s="43"/>
      <c r="AA12" s="42"/>
      <c r="AB12" s="43"/>
      <c r="AC12" s="42"/>
      <c r="AD12" s="44"/>
      <c r="AE12" s="42"/>
      <c r="AF12" s="43"/>
      <c r="AG12" s="42"/>
      <c r="AH12" s="43"/>
      <c r="AI12" s="42"/>
      <c r="AJ12" s="41"/>
      <c r="AK12" s="295" t="str">
        <f>hourlyJava!F14</f>
        <v>0001172403/15</v>
      </c>
      <c r="AL12" s="250">
        <f>VALUE(hourlyJava!G14)</f>
        <v>0</v>
      </c>
      <c r="AM12" s="251"/>
      <c r="AN12" s="250">
        <f>VALUE(hourlyJava!H14)</f>
        <v>0</v>
      </c>
      <c r="AO12" s="252">
        <f>VALUE(hourlyJava!I14)</f>
        <v>0</v>
      </c>
      <c r="AP12" s="252">
        <f>VALUE(hourlyJava!J14)</f>
        <v>5</v>
      </c>
      <c r="AQ12" s="252">
        <f>VALUE(hourlyJava!K14)</f>
        <v>0</v>
      </c>
      <c r="AR12" s="485" t="str">
        <f>hourlyJava!L14</f>
        <v xml:space="preserve">
</v>
      </c>
      <c r="AS12" s="486"/>
      <c r="AT12" s="296" t="str">
        <f>hourlyJava!M14</f>
        <v xml:space="preserve">
</v>
      </c>
      <c r="AU12" s="299" t="str">
        <f>hourlyJava!N14</f>
        <v xml:space="preserve">
L003</v>
      </c>
      <c r="AV12" s="462" t="str">
        <f>hourlyJava!O14</f>
        <v xml:space="preserve">
Ajuste de etiqueta</v>
      </c>
      <c r="AW12" s="462"/>
      <c r="AX12" s="183">
        <f t="shared" si="5"/>
        <v>91.666666666666657</v>
      </c>
      <c r="AY12" s="184">
        <f>G12/SUM(D7:D12)*100</f>
        <v>90.277777777777786</v>
      </c>
      <c r="BA12" s="292">
        <f>$G12/SUM($D$7:$D12)*100</f>
        <v>90.277777777777786</v>
      </c>
      <c r="BB12" s="293">
        <f t="shared" si="1"/>
        <v>179.99999999999997</v>
      </c>
      <c r="BC12" s="282"/>
      <c r="BD12" s="243"/>
      <c r="BE12" s="238"/>
    </row>
    <row r="13" spans="1:57" ht="18" customHeight="1">
      <c r="B13" s="176" t="s">
        <v>24</v>
      </c>
      <c r="C13" s="245">
        <v>60</v>
      </c>
      <c r="D13" s="227">
        <f t="shared" si="0"/>
        <v>211.76470588235293</v>
      </c>
      <c r="E13" s="228">
        <f t="shared" si="2"/>
        <v>1482.3529411764705</v>
      </c>
      <c r="F13" s="226">
        <f>IF(SUM(AL13:AQ13)=0,$D13,SUM(D13-AL13-AM13)-(AN13*60/AT2)-(AO13*60/AT2)-(AP13*60/AT2)-(AQ13*60/AT2))</f>
        <v>194.11764705882351</v>
      </c>
      <c r="G13" s="303">
        <f t="shared" si="3"/>
        <v>1341.1764705882351</v>
      </c>
      <c r="H13" s="307">
        <f>VALUE(hourlyJava!E15)</f>
        <v>230</v>
      </c>
      <c r="I13" s="307">
        <f t="shared" si="4"/>
        <v>1201</v>
      </c>
      <c r="J13" s="44"/>
      <c r="K13" s="42"/>
      <c r="L13" s="43"/>
      <c r="M13" s="43"/>
      <c r="N13" s="42"/>
      <c r="O13" s="43"/>
      <c r="P13" s="42"/>
      <c r="Q13" s="43"/>
      <c r="R13" s="42"/>
      <c r="S13" s="43"/>
      <c r="T13" s="42"/>
      <c r="U13" s="43"/>
      <c r="V13" s="42"/>
      <c r="W13" s="43"/>
      <c r="X13" s="42"/>
      <c r="Y13" s="43"/>
      <c r="Z13" s="42"/>
      <c r="AA13" s="43"/>
      <c r="AB13" s="42"/>
      <c r="AC13" s="43"/>
      <c r="AD13" s="42"/>
      <c r="AE13" s="44"/>
      <c r="AF13" s="42"/>
      <c r="AG13" s="42"/>
      <c r="AH13" s="43"/>
      <c r="AI13" s="42"/>
      <c r="AJ13" s="41"/>
      <c r="AK13" s="295" t="str">
        <f>hourlyJava!F15</f>
        <v>0001172403/15</v>
      </c>
      <c r="AL13" s="250">
        <f>VALUE(hourlyJava!G15)</f>
        <v>0</v>
      </c>
      <c r="AM13" s="251"/>
      <c r="AN13" s="250">
        <f>VALUE(hourlyJava!H15)</f>
        <v>0</v>
      </c>
      <c r="AO13" s="252">
        <f>VALUE(hourlyJava!I15)</f>
        <v>5</v>
      </c>
      <c r="AP13" s="252">
        <f>VALUE(hourlyJava!J15)</f>
        <v>0</v>
      </c>
      <c r="AQ13" s="252">
        <f>VALUE(hourlyJava!K15)</f>
        <v>0</v>
      </c>
      <c r="AR13" s="485" t="str">
        <f>hourlyJava!L15</f>
        <v xml:space="preserve">
</v>
      </c>
      <c r="AS13" s="486"/>
      <c r="AT13" s="296" t="str">
        <f>hourlyJava!M15</f>
        <v xml:space="preserve">
</v>
      </c>
      <c r="AU13" s="299" t="str">
        <f>hourlyJava!N15</f>
        <v xml:space="preserve">
1210
</v>
      </c>
      <c r="AV13" s="462" t="str">
        <f>hourlyJava!O15</f>
        <v xml:space="preserve">
Reajuste op.1210 se atora arandela
</v>
      </c>
      <c r="AW13" s="462"/>
      <c r="AX13" s="183">
        <f t="shared" si="5"/>
        <v>91.666666666666657</v>
      </c>
      <c r="AY13" s="184">
        <f>G13/SUM(D7:D13)*100</f>
        <v>90.476190476190467</v>
      </c>
      <c r="BA13" s="292">
        <f>$G13/SUM($D$7:$D13)*100</f>
        <v>90.476190476190467</v>
      </c>
      <c r="BB13" s="293">
        <f t="shared" si="1"/>
        <v>179.99999999999997</v>
      </c>
      <c r="BC13" s="283"/>
      <c r="BD13" s="238"/>
      <c r="BE13" s="238"/>
    </row>
    <row r="14" spans="1:57" ht="18" customHeight="1">
      <c r="B14" s="191" t="s">
        <v>25</v>
      </c>
      <c r="C14" s="246">
        <v>60</v>
      </c>
      <c r="D14" s="227">
        <f t="shared" si="0"/>
        <v>211.76470588235293</v>
      </c>
      <c r="E14" s="228">
        <f t="shared" si="2"/>
        <v>1694.1176470588234</v>
      </c>
      <c r="F14" s="226">
        <f>IF(SUM(AL14:AQ14)=0,$D14,SUM(D14-AL14-AM14)-(AN14*60/AT2)-(AO14*60/AT2)-(AP14*60/AT2)-(AQ14*60/AT2))</f>
        <v>211.76470588235293</v>
      </c>
      <c r="G14" s="303">
        <f t="shared" si="3"/>
        <v>1552.9411764705881</v>
      </c>
      <c r="H14" s="307">
        <f>VALUE(hourlyJava!E16)</f>
        <v>230</v>
      </c>
      <c r="I14" s="307">
        <f t="shared" si="4"/>
        <v>1431</v>
      </c>
      <c r="J14" s="195"/>
      <c r="K14" s="192"/>
      <c r="L14" s="193"/>
      <c r="M14" s="43"/>
      <c r="N14" s="42"/>
      <c r="O14" s="43"/>
      <c r="P14" s="42"/>
      <c r="Q14" s="43"/>
      <c r="R14" s="42"/>
      <c r="S14" s="43"/>
      <c r="T14" s="42"/>
      <c r="U14" s="43"/>
      <c r="V14" s="42"/>
      <c r="W14" s="43"/>
      <c r="X14" s="42"/>
      <c r="Y14" s="43"/>
      <c r="Z14" s="42"/>
      <c r="AA14" s="43"/>
      <c r="AB14" s="42"/>
      <c r="AC14" s="43"/>
      <c r="AD14" s="42"/>
      <c r="AE14" s="44"/>
      <c r="AF14" s="42"/>
      <c r="AG14" s="192"/>
      <c r="AH14" s="193"/>
      <c r="AI14" s="192"/>
      <c r="AJ14" s="190"/>
      <c r="AK14" s="295" t="str">
        <f>hourlyJava!F16</f>
        <v>0001172403/15</v>
      </c>
      <c r="AL14" s="250">
        <f>VALUE(hourlyJava!G16)</f>
        <v>0</v>
      </c>
      <c r="AM14" s="281"/>
      <c r="AN14" s="250">
        <f>VALUE(hourlyJava!H16)</f>
        <v>0</v>
      </c>
      <c r="AO14" s="252">
        <f>VALUE(hourlyJava!I16)</f>
        <v>0</v>
      </c>
      <c r="AP14" s="252">
        <f>VALUE(hourlyJava!J16)</f>
        <v>0</v>
      </c>
      <c r="AQ14" s="252">
        <f>VALUE(hourlyJava!K16)</f>
        <v>0</v>
      </c>
      <c r="AR14" s="485" t="str">
        <f>hourlyJava!L16</f>
        <v xml:space="preserve">
</v>
      </c>
      <c r="AS14" s="486"/>
      <c r="AT14" s="296" t="str">
        <f>hourlyJava!M16</f>
        <v xml:space="preserve">
</v>
      </c>
      <c r="AU14" s="299" t="str">
        <f>hourlyJava!N16</f>
        <v xml:space="preserve">
</v>
      </c>
      <c r="AV14" s="462" t="str">
        <f>hourlyJava!O16</f>
        <v xml:space="preserve">
</v>
      </c>
      <c r="AW14" s="462"/>
      <c r="AX14" s="183">
        <f t="shared" si="5"/>
        <v>100</v>
      </c>
      <c r="AY14" s="184">
        <f>G14/SUM(D7:D14)*100</f>
        <v>91.666666666666657</v>
      </c>
      <c r="BA14" s="292">
        <f>$G14/SUM($D$7:$D14)*100</f>
        <v>91.666666666666657</v>
      </c>
      <c r="BB14" s="293">
        <f t="shared" si="1"/>
        <v>179.99999999999997</v>
      </c>
      <c r="BC14" s="283"/>
      <c r="BD14" s="238"/>
      <c r="BE14" s="238"/>
    </row>
    <row r="15" spans="1:57" ht="18" customHeight="1">
      <c r="B15" s="191" t="s">
        <v>28</v>
      </c>
      <c r="C15" s="246">
        <v>60</v>
      </c>
      <c r="D15" s="227">
        <f t="shared" si="0"/>
        <v>211.76470588235293</v>
      </c>
      <c r="E15" s="228">
        <f t="shared" si="2"/>
        <v>1905.8823529411764</v>
      </c>
      <c r="F15" s="226">
        <f>IF(SUM(AL15:AQ15)=0,$D15,SUM(D15-AL15-AM15)-(AN15*60/AT2)-(AO15*60/AT2)-(AP15*60/AT2)-(AQ15*60/AT2))</f>
        <v>148.23529411764704</v>
      </c>
      <c r="G15" s="303">
        <f t="shared" si="3"/>
        <v>1701.1764705882351</v>
      </c>
      <c r="H15" s="307">
        <f>VALUE(hourlyJava!E17)</f>
        <v>125</v>
      </c>
      <c r="I15" s="307">
        <f t="shared" si="4"/>
        <v>1556</v>
      </c>
      <c r="J15" s="195"/>
      <c r="K15" s="192"/>
      <c r="L15" s="193"/>
      <c r="M15" s="43"/>
      <c r="N15" s="42"/>
      <c r="O15" s="43"/>
      <c r="P15" s="42"/>
      <c r="Q15" s="43"/>
      <c r="R15" s="42"/>
      <c r="S15" s="43"/>
      <c r="T15" s="42"/>
      <c r="U15" s="43"/>
      <c r="V15" s="42"/>
      <c r="W15" s="43"/>
      <c r="X15" s="42"/>
      <c r="Y15" s="43"/>
      <c r="Z15" s="42"/>
      <c r="AA15" s="43"/>
      <c r="AB15" s="42"/>
      <c r="AC15" s="43"/>
      <c r="AD15" s="42"/>
      <c r="AE15" s="44"/>
      <c r="AF15" s="42"/>
      <c r="AG15" s="192"/>
      <c r="AH15" s="193"/>
      <c r="AI15" s="192"/>
      <c r="AJ15" s="190"/>
      <c r="AK15" s="295" t="str">
        <f>hourlyJava!F17</f>
        <v>0001172403/15</v>
      </c>
      <c r="AL15" s="250">
        <f>VALUE(hourlyJava!G17)</f>
        <v>0</v>
      </c>
      <c r="AM15" s="281"/>
      <c r="AN15" s="250">
        <f>VALUE(hourlyJava!H17)</f>
        <v>0</v>
      </c>
      <c r="AO15" s="252">
        <f>VALUE(hourlyJava!I17)</f>
        <v>0</v>
      </c>
      <c r="AP15" s="252">
        <f>VALUE(hourlyJava!J17)</f>
        <v>18</v>
      </c>
      <c r="AQ15" s="252">
        <f>VALUE(hourlyJava!K17)</f>
        <v>0</v>
      </c>
      <c r="AR15" s="485" t="str">
        <f>hourlyJava!L17</f>
        <v xml:space="preserve">
</v>
      </c>
      <c r="AS15" s="486"/>
      <c r="AT15" s="296" t="str">
        <f>hourlyJava!M17</f>
        <v xml:space="preserve">
</v>
      </c>
      <c r="AU15" s="299" t="str">
        <f>hourlyJava!N17</f>
        <v xml:space="preserve">
L003</v>
      </c>
      <c r="AV15" s="462" t="str">
        <f>hourlyJava!O17</f>
        <v xml:space="preserve">
Cambio de grasas</v>
      </c>
      <c r="AW15" s="462"/>
      <c r="AX15" s="183">
        <f t="shared" si="5"/>
        <v>70</v>
      </c>
      <c r="AY15" s="184">
        <f>G15/SUM(D7:D15)*100</f>
        <v>89.259259259259267</v>
      </c>
      <c r="BA15" s="292">
        <f>$G15/SUM($D$7:$D15)*100</f>
        <v>89.259259259259267</v>
      </c>
      <c r="BB15" s="293">
        <f t="shared" si="1"/>
        <v>179.99999999999997</v>
      </c>
      <c r="BC15" s="283"/>
      <c r="BD15" s="238"/>
      <c r="BE15" s="238"/>
    </row>
    <row r="16" spans="1:57" ht="18" customHeight="1">
      <c r="B16" s="191" t="s">
        <v>29</v>
      </c>
      <c r="C16" s="246">
        <v>60</v>
      </c>
      <c r="D16" s="227">
        <f t="shared" si="0"/>
        <v>211.76470588235293</v>
      </c>
      <c r="E16" s="228">
        <f t="shared" si="2"/>
        <v>2117.6470588235293</v>
      </c>
      <c r="F16" s="226">
        <f>IF(SUM(AL16:AQ16)=0,$D16,SUM(D16-AL16-AM16)-(AN16*60/AT2)-(AO16*60/AT2)-(AP16*60/AT2)-(AQ16*60/AT2))</f>
        <v>211.76470588235293</v>
      </c>
      <c r="G16" s="303">
        <f t="shared" si="3"/>
        <v>1912.9411764705881</v>
      </c>
      <c r="H16" s="307">
        <f>VALUE(hourlyJava!E18)</f>
        <v>0</v>
      </c>
      <c r="I16" s="307">
        <f t="shared" si="4"/>
        <v>0</v>
      </c>
      <c r="J16" s="195"/>
      <c r="K16" s="192"/>
      <c r="L16" s="193"/>
      <c r="M16" s="43"/>
      <c r="N16" s="42"/>
      <c r="O16" s="43"/>
      <c r="P16" s="42"/>
      <c r="Q16" s="43"/>
      <c r="R16" s="42"/>
      <c r="S16" s="43"/>
      <c r="T16" s="42"/>
      <c r="U16" s="43"/>
      <c r="V16" s="42"/>
      <c r="W16" s="43"/>
      <c r="X16" s="42"/>
      <c r="Y16" s="43"/>
      <c r="Z16" s="42"/>
      <c r="AA16" s="43"/>
      <c r="AB16" s="42"/>
      <c r="AC16" s="43"/>
      <c r="AD16" s="42"/>
      <c r="AE16" s="44"/>
      <c r="AF16" s="42"/>
      <c r="AG16" s="192"/>
      <c r="AH16" s="193"/>
      <c r="AI16" s="192"/>
      <c r="AJ16" s="190"/>
      <c r="AK16" s="295" t="str">
        <f>hourlyJava!F18</f>
        <v>-</v>
      </c>
      <c r="AL16" s="250">
        <f>VALUE(hourlyJava!G18)</f>
        <v>0</v>
      </c>
      <c r="AM16" s="281"/>
      <c r="AN16" s="250">
        <f>VALUE(hourlyJava!H18)</f>
        <v>0</v>
      </c>
      <c r="AO16" s="252">
        <f>VALUE(hourlyJava!I18)</f>
        <v>0</v>
      </c>
      <c r="AP16" s="252">
        <f>VALUE(hourlyJava!J18)</f>
        <v>0</v>
      </c>
      <c r="AQ16" s="252">
        <f>VALUE(hourlyJava!K18)</f>
        <v>0</v>
      </c>
      <c r="AR16" s="485" t="str">
        <f>hourlyJava!L18</f>
        <v xml:space="preserve">
</v>
      </c>
      <c r="AS16" s="486"/>
      <c r="AT16" s="296" t="str">
        <f>hourlyJava!M18</f>
        <v xml:space="preserve">
</v>
      </c>
      <c r="AU16" s="299" t="str">
        <f>hourlyJava!N18</f>
        <v xml:space="preserve">
</v>
      </c>
      <c r="AV16" s="462" t="str">
        <f>hourlyJava!O18</f>
        <v xml:space="preserve">
</v>
      </c>
      <c r="AW16" s="462"/>
      <c r="AX16" s="183">
        <f t="shared" si="5"/>
        <v>100</v>
      </c>
      <c r="AY16" s="184">
        <f>G16/SUM(D7:D16)*100</f>
        <v>90.333333333333329</v>
      </c>
      <c r="BA16" s="292">
        <f>$G16/SUM($D$7:$D16)*100</f>
        <v>90.333333333333329</v>
      </c>
      <c r="BB16" s="293">
        <f t="shared" si="1"/>
        <v>179.99999999999997</v>
      </c>
      <c r="BC16" s="283"/>
      <c r="BD16" s="238"/>
      <c r="BE16" s="238"/>
    </row>
    <row r="17" spans="2:57" ht="18" customHeight="1">
      <c r="B17" s="191" t="s">
        <v>30</v>
      </c>
      <c r="C17" s="246">
        <v>60</v>
      </c>
      <c r="D17" s="227">
        <f t="shared" si="0"/>
        <v>211.76470588235293</v>
      </c>
      <c r="E17" s="228">
        <f t="shared" si="2"/>
        <v>2329.411764705882</v>
      </c>
      <c r="F17" s="226">
        <f>IF(SUM(AL17:AQ17)=0,$D17,SUM(D17-AL17-AM17)-(AN17*60/AT2)-(AO17*60/AT2)-(AP17*60/AT2)-(AQ17*60/AT2))</f>
        <v>211.76470588235293</v>
      </c>
      <c r="G17" s="303">
        <f t="shared" si="3"/>
        <v>2124.705882352941</v>
      </c>
      <c r="H17" s="307">
        <f>VALUE(hourlyJava!E19)</f>
        <v>0</v>
      </c>
      <c r="I17" s="307">
        <f t="shared" si="4"/>
        <v>0</v>
      </c>
      <c r="J17" s="195"/>
      <c r="K17" s="192"/>
      <c r="L17" s="193"/>
      <c r="M17" s="43"/>
      <c r="N17" s="42"/>
      <c r="O17" s="43"/>
      <c r="P17" s="42"/>
      <c r="Q17" s="43"/>
      <c r="R17" s="42"/>
      <c r="S17" s="43"/>
      <c r="T17" s="42"/>
      <c r="U17" s="43"/>
      <c r="V17" s="42"/>
      <c r="W17" s="43"/>
      <c r="X17" s="42"/>
      <c r="Y17" s="43"/>
      <c r="Z17" s="42"/>
      <c r="AA17" s="43"/>
      <c r="AB17" s="42"/>
      <c r="AC17" s="43"/>
      <c r="AD17" s="42"/>
      <c r="AE17" s="44"/>
      <c r="AF17" s="42"/>
      <c r="AG17" s="192"/>
      <c r="AH17" s="193"/>
      <c r="AI17" s="192"/>
      <c r="AJ17" s="190"/>
      <c r="AK17" s="295" t="str">
        <f>hourlyJava!F19</f>
        <v>-</v>
      </c>
      <c r="AL17" s="250">
        <f>VALUE(hourlyJava!G19)</f>
        <v>0</v>
      </c>
      <c r="AM17" s="281"/>
      <c r="AN17" s="250">
        <f>VALUE(hourlyJava!H19)</f>
        <v>0</v>
      </c>
      <c r="AO17" s="252">
        <f>VALUE(hourlyJava!I19)</f>
        <v>0</v>
      </c>
      <c r="AP17" s="252">
        <f>VALUE(hourlyJava!J19)</f>
        <v>0</v>
      </c>
      <c r="AQ17" s="252">
        <f>VALUE(hourlyJava!K19)</f>
        <v>0</v>
      </c>
      <c r="AR17" s="485" t="str">
        <f>hourlyJava!L19</f>
        <v xml:space="preserve">
</v>
      </c>
      <c r="AS17" s="486"/>
      <c r="AT17" s="296" t="str">
        <f>hourlyJava!M19</f>
        <v xml:space="preserve">
</v>
      </c>
      <c r="AU17" s="299" t="str">
        <f>hourlyJava!N19</f>
        <v xml:space="preserve">
</v>
      </c>
      <c r="AV17" s="462" t="str">
        <f>hourlyJava!O19</f>
        <v xml:space="preserve">
</v>
      </c>
      <c r="AW17" s="462"/>
      <c r="AX17" s="183">
        <f t="shared" si="5"/>
        <v>100</v>
      </c>
      <c r="AY17" s="184">
        <f>G17/SUM(D7:D17)*100</f>
        <v>91.212121212121218</v>
      </c>
      <c r="BA17" s="292">
        <f>$G17/SUM($D$7:$D17)*100</f>
        <v>91.212121212121218</v>
      </c>
      <c r="BB17" s="293">
        <f t="shared" si="1"/>
        <v>179.99999999999997</v>
      </c>
      <c r="BC17" s="283"/>
      <c r="BD17" s="238"/>
      <c r="BE17" s="238"/>
    </row>
    <row r="18" spans="2:57" ht="18" customHeight="1" thickBot="1">
      <c r="B18" s="191" t="s">
        <v>31</v>
      </c>
      <c r="C18" s="246">
        <v>60</v>
      </c>
      <c r="D18" s="227">
        <f t="shared" si="0"/>
        <v>211.76470588235293</v>
      </c>
      <c r="E18" s="228">
        <f t="shared" si="2"/>
        <v>2541.1764705882351</v>
      </c>
      <c r="F18" s="226">
        <f>IF(SUM(AL18:AQ18)=0,$D18,SUM(D18-AL18-AM18)-(AN18*60/AT2)-(AO18*60/AT2)-(AP18*60/AT2)-(AQ18*60/AT2))</f>
        <v>211.76470588235293</v>
      </c>
      <c r="G18" s="303">
        <f>IF(F18=0,0,G17+F18)</f>
        <v>2336.4705882352937</v>
      </c>
      <c r="H18" s="307">
        <f>VALUE(hourlyJava!E20)</f>
        <v>0</v>
      </c>
      <c r="I18" s="307">
        <f t="shared" si="4"/>
        <v>0</v>
      </c>
      <c r="J18" s="195"/>
      <c r="K18" s="192"/>
      <c r="L18" s="193"/>
      <c r="M18" s="192"/>
      <c r="N18" s="193"/>
      <c r="O18" s="192"/>
      <c r="P18" s="193"/>
      <c r="Q18" s="192"/>
      <c r="R18" s="193"/>
      <c r="S18" s="192"/>
      <c r="T18" s="193"/>
      <c r="U18" s="154"/>
      <c r="V18" s="194"/>
      <c r="W18" s="154"/>
      <c r="X18" s="194"/>
      <c r="Y18" s="154"/>
      <c r="Z18" s="194"/>
      <c r="AA18" s="154"/>
      <c r="AB18" s="194"/>
      <c r="AC18" s="192"/>
      <c r="AD18" s="195"/>
      <c r="AE18" s="192"/>
      <c r="AF18" s="193"/>
      <c r="AG18" s="192"/>
      <c r="AH18" s="193"/>
      <c r="AI18" s="192"/>
      <c r="AJ18" s="190"/>
      <c r="AK18" s="295" t="str">
        <f>hourlyJava!F20</f>
        <v>-</v>
      </c>
      <c r="AL18" s="250">
        <f>VALUE(hourlyJava!G20)</f>
        <v>0</v>
      </c>
      <c r="AM18" s="251"/>
      <c r="AN18" s="250">
        <f>VALUE(hourlyJava!H20)</f>
        <v>0</v>
      </c>
      <c r="AO18" s="252">
        <f>VALUE(hourlyJava!I20)</f>
        <v>0</v>
      </c>
      <c r="AP18" s="252">
        <f>VALUE(hourlyJava!J20)</f>
        <v>0</v>
      </c>
      <c r="AQ18" s="252">
        <f>VALUE(hourlyJava!K20)</f>
        <v>0</v>
      </c>
      <c r="AR18" s="485" t="str">
        <f>hourlyJava!L20</f>
        <v xml:space="preserve">
</v>
      </c>
      <c r="AS18" s="486"/>
      <c r="AT18" s="296" t="str">
        <f>hourlyJava!M20</f>
        <v xml:space="preserve">
</v>
      </c>
      <c r="AU18" s="299" t="str">
        <f>hourlyJava!N20</f>
        <v xml:space="preserve">
</v>
      </c>
      <c r="AV18" s="462" t="str">
        <f>hourlyJava!O20</f>
        <v xml:space="preserve">
</v>
      </c>
      <c r="AW18" s="462"/>
      <c r="AX18" s="183">
        <f t="shared" si="5"/>
        <v>100</v>
      </c>
      <c r="AY18" s="184">
        <f>G18/SUM(D7:D18)*100</f>
        <v>91.944444444444429</v>
      </c>
      <c r="BA18" s="292">
        <f>$G18/SUM($D$7:$D18)*100</f>
        <v>91.944444444444429</v>
      </c>
      <c r="BB18" s="293">
        <f t="shared" si="1"/>
        <v>179.99999999999997</v>
      </c>
      <c r="BC18" s="282"/>
    </row>
    <row r="19" spans="2:57" ht="18" customHeight="1" thickBot="1">
      <c r="B19" s="456" t="s">
        <v>27</v>
      </c>
      <c r="C19" s="457"/>
      <c r="D19" s="236" t="s">
        <v>26</v>
      </c>
      <c r="E19" s="399">
        <f>SUM(E7:E18)</f>
        <v>16517.647058823528</v>
      </c>
      <c r="F19" s="458">
        <f>SUM(G7:G18)</f>
        <v>15187.058823529409</v>
      </c>
      <c r="G19" s="459"/>
      <c r="H19" s="487">
        <f>SUM(I7:I18)</f>
        <v>7930</v>
      </c>
      <c r="I19" s="488"/>
      <c r="J19" s="201"/>
      <c r="K19" s="202"/>
      <c r="L19" s="203"/>
      <c r="M19" s="202"/>
      <c r="N19" s="203"/>
      <c r="O19" s="202"/>
      <c r="P19" s="203"/>
      <c r="Q19" s="202"/>
      <c r="R19" s="203"/>
      <c r="S19" s="202"/>
      <c r="T19" s="203"/>
      <c r="U19" s="202"/>
      <c r="V19" s="203"/>
      <c r="W19" s="202"/>
      <c r="X19" s="203"/>
      <c r="Y19" s="202"/>
      <c r="Z19" s="203"/>
      <c r="AA19" s="202"/>
      <c r="AB19" s="203"/>
      <c r="AC19" s="202"/>
      <c r="AD19" s="204"/>
      <c r="AE19" s="202"/>
      <c r="AF19" s="203"/>
      <c r="AG19" s="202"/>
      <c r="AH19" s="203"/>
      <c r="AI19" s="202"/>
      <c r="AJ19" s="205"/>
      <c r="AK19" s="206"/>
      <c r="AL19" s="207">
        <f t="shared" ref="AL19:AQ19" si="6">SUM(AL7:AL18)</f>
        <v>0</v>
      </c>
      <c r="AM19" s="185">
        <f t="shared" si="6"/>
        <v>0</v>
      </c>
      <c r="AN19" s="207">
        <f t="shared" si="6"/>
        <v>30</v>
      </c>
      <c r="AO19" s="208">
        <f t="shared" si="6"/>
        <v>5</v>
      </c>
      <c r="AP19" s="209">
        <f t="shared" si="6"/>
        <v>23</v>
      </c>
      <c r="AQ19" s="209">
        <f t="shared" si="6"/>
        <v>0</v>
      </c>
      <c r="AR19" s="210"/>
      <c r="AS19" s="211"/>
      <c r="AT19" s="212"/>
      <c r="AU19" s="213"/>
      <c r="AV19" s="473"/>
      <c r="AW19" s="473"/>
      <c r="AX19" s="207" t="s">
        <v>27</v>
      </c>
      <c r="AY19" s="263">
        <f>IF(AY18&lt;&gt;0,AY18,IF(AY17&lt;&gt;0,AY17,IF(AY16&lt;&gt;0,AY16,IF(AY15&lt;&gt;0,AY15,IF(AY14&lt;&gt;0,AY14,IF(AY13&lt;&gt;0,AY13,IF(AY12&lt;&gt;0,AY12,IF(AY11&lt;&gt;0,AY11,IF(AY10&lt;&gt;0,AY10,IF(AY9&lt;&gt;0,AY9,IF(AY8&lt;&gt;0,AY8,IF(AY7=0,AX7,IF(AY7&lt;&gt;0,AY7)))))))))))))/100</f>
        <v>0.91944444444444429</v>
      </c>
      <c r="BA19" s="292"/>
      <c r="BC19" s="282"/>
    </row>
    <row r="20" spans="2:57" ht="18" customHeight="1" thickBot="1">
      <c r="B20" s="284" t="s">
        <v>32</v>
      </c>
      <c r="C20" s="247">
        <v>60</v>
      </c>
      <c r="D20" s="229">
        <f>SUM($C20*60)/$AT$2</f>
        <v>211.76470588235293</v>
      </c>
      <c r="E20" s="230">
        <f>D20</f>
        <v>211.76470588235293</v>
      </c>
      <c r="F20" s="226">
        <f>IF(SUM(AL20:AQ20)=0,$D20,SUM(D20-AL20-AM20)-(AN20*60/AT2)-(AO20*60/AT2)-(AP20*60/AT2)-(AQ20*60/AT2))</f>
        <v>211.76470588235293</v>
      </c>
      <c r="G20" s="302">
        <f>F20</f>
        <v>211.76470588235293</v>
      </c>
      <c r="H20" s="308">
        <f>VALUE(hourlyJava!E21)</f>
        <v>0</v>
      </c>
      <c r="I20" s="308">
        <f>H20</f>
        <v>0</v>
      </c>
      <c r="J20" s="199"/>
      <c r="K20" s="197"/>
      <c r="L20" s="198"/>
      <c r="M20" s="197"/>
      <c r="N20" s="198"/>
      <c r="O20" s="197"/>
      <c r="P20" s="198"/>
      <c r="Q20" s="197"/>
      <c r="R20" s="198"/>
      <c r="S20" s="197"/>
      <c r="T20" s="198"/>
      <c r="U20" s="197"/>
      <c r="V20" s="198"/>
      <c r="W20" s="197"/>
      <c r="X20" s="198"/>
      <c r="Y20" s="197"/>
      <c r="Z20" s="198"/>
      <c r="AA20" s="197"/>
      <c r="AB20" s="198"/>
      <c r="AC20" s="197"/>
      <c r="AD20" s="199"/>
      <c r="AE20" s="197"/>
      <c r="AF20" s="198"/>
      <c r="AG20" s="197"/>
      <c r="AH20" s="198"/>
      <c r="AI20" s="197"/>
      <c r="AJ20" s="200"/>
      <c r="AK20" s="297" t="str">
        <f>hourlyJava!F21</f>
        <v>-</v>
      </c>
      <c r="AL20" s="250">
        <f>VALUE(hourlyJava!G21)</f>
        <v>0</v>
      </c>
      <c r="AM20" s="251"/>
      <c r="AN20" s="250">
        <f>VALUE(hourlyJava!H21)</f>
        <v>0</v>
      </c>
      <c r="AO20" s="250">
        <f>VALUE(hourlyJava!I21)</f>
        <v>0</v>
      </c>
      <c r="AP20" s="250">
        <f>VALUE(hourlyJava!J21)</f>
        <v>0</v>
      </c>
      <c r="AQ20" s="250">
        <f>VALUE(hourlyJava!K21)</f>
        <v>0</v>
      </c>
      <c r="AR20" s="483" t="str">
        <f>hourlyJava!L21</f>
        <v xml:space="preserve">
</v>
      </c>
      <c r="AS20" s="484"/>
      <c r="AT20" s="298" t="str">
        <f>hourlyJava!M21</f>
        <v xml:space="preserve">
</v>
      </c>
      <c r="AU20" s="300" t="str">
        <f>hourlyJava!N21</f>
        <v xml:space="preserve">
</v>
      </c>
      <c r="AV20" s="472" t="str">
        <f>hourlyJava!O21</f>
        <v xml:space="preserve">
</v>
      </c>
      <c r="AW20" s="472"/>
      <c r="AX20" s="224">
        <f>F20/D20*100</f>
        <v>100</v>
      </c>
      <c r="AY20" s="225">
        <f>AX20</f>
        <v>100</v>
      </c>
      <c r="BA20" s="292">
        <f>IF(F20&gt;0,SUM($F$19+F20)/($E$19+D20))*100</f>
        <v>92.046413502109687</v>
      </c>
      <c r="BB20" s="293">
        <f>D20*$AX$3</f>
        <v>179.99999999999997</v>
      </c>
      <c r="BC20" s="282"/>
    </row>
    <row r="21" spans="2:57" ht="18" customHeight="1" thickBot="1">
      <c r="B21" s="285" t="s">
        <v>33</v>
      </c>
      <c r="C21" s="248">
        <v>60</v>
      </c>
      <c r="D21" s="229">
        <f t="shared" ref="D21:D31" si="7">SUM($C21*60)/$AT$2</f>
        <v>211.76470588235293</v>
      </c>
      <c r="E21" s="228">
        <f t="shared" ref="E21:E31" si="8">E20+D21</f>
        <v>423.52941176470586</v>
      </c>
      <c r="F21" s="226">
        <f>IF(SUM(AL21:AQ21)=0,$D21,SUM(D21-AL21-AM21)-(AN21*60/AT2)-(AO21*60/AT2)-(AP21*60/AT2)-(AQ21*60/AT2))</f>
        <v>211.76470588235293</v>
      </c>
      <c r="G21" s="303">
        <f>IF(F21=0,0,G20+F21)</f>
        <v>423.52941176470586</v>
      </c>
      <c r="H21" s="308">
        <f>VALUE(hourlyJava!E22)</f>
        <v>0</v>
      </c>
      <c r="I21" s="309">
        <f>IF(H21=0,0,I20+H21)</f>
        <v>0</v>
      </c>
      <c r="J21" s="147"/>
      <c r="K21" s="61"/>
      <c r="L21" s="62"/>
      <c r="M21" s="61"/>
      <c r="N21" s="62"/>
      <c r="O21" s="61"/>
      <c r="P21" s="62"/>
      <c r="Q21" s="61"/>
      <c r="R21" s="62"/>
      <c r="S21" s="61"/>
      <c r="T21" s="62"/>
      <c r="U21" s="61"/>
      <c r="V21" s="62"/>
      <c r="W21" s="61"/>
      <c r="X21" s="62"/>
      <c r="Y21" s="61"/>
      <c r="Z21" s="62"/>
      <c r="AA21" s="61"/>
      <c r="AB21" s="62"/>
      <c r="AC21" s="61"/>
      <c r="AD21" s="147"/>
      <c r="AE21" s="61"/>
      <c r="AF21" s="62"/>
      <c r="AG21" s="61"/>
      <c r="AH21" s="62"/>
      <c r="AI21" s="61"/>
      <c r="AJ21" s="59"/>
      <c r="AK21" s="297" t="str">
        <f>hourlyJava!F22</f>
        <v>-</v>
      </c>
      <c r="AL21" s="250">
        <f>VALUE(hourlyJava!G22)</f>
        <v>0</v>
      </c>
      <c r="AM21" s="251"/>
      <c r="AN21" s="250">
        <f>VALUE(hourlyJava!H22)</f>
        <v>0</v>
      </c>
      <c r="AO21" s="250">
        <f>VALUE(hourlyJava!I22)</f>
        <v>0</v>
      </c>
      <c r="AP21" s="250">
        <f>VALUE(hourlyJava!J22)</f>
        <v>0</v>
      </c>
      <c r="AQ21" s="250">
        <f>VALUE(hourlyJava!K22)</f>
        <v>0</v>
      </c>
      <c r="AR21" s="483" t="str">
        <f>hourlyJava!L22</f>
        <v xml:space="preserve">
</v>
      </c>
      <c r="AS21" s="484"/>
      <c r="AT21" s="298" t="str">
        <f>hourlyJava!M22</f>
        <v xml:space="preserve">
</v>
      </c>
      <c r="AU21" s="300" t="str">
        <f>hourlyJava!N22</f>
        <v xml:space="preserve">
</v>
      </c>
      <c r="AV21" s="472" t="str">
        <f>hourlyJava!O22</f>
        <v xml:space="preserve">
</v>
      </c>
      <c r="AW21" s="472"/>
      <c r="AX21" s="183">
        <f>F21/D21*100</f>
        <v>100</v>
      </c>
      <c r="AY21" s="184">
        <f>G21/SUM(D20:D21)*100</f>
        <v>100</v>
      </c>
      <c r="BA21" s="292">
        <f>IF(F21&gt;0,SUM($F$19+G21)/($E$19+E21))*100</f>
        <v>92.145833333333329</v>
      </c>
      <c r="BB21" s="293">
        <f t="shared" ref="BB21:BB31" si="9">D21*$AX$3</f>
        <v>179.99999999999997</v>
      </c>
      <c r="BC21" s="282"/>
    </row>
    <row r="22" spans="2:57" ht="18" customHeight="1" thickBot="1">
      <c r="B22" s="286" t="s">
        <v>34</v>
      </c>
      <c r="C22" s="249">
        <v>60</v>
      </c>
      <c r="D22" s="229">
        <f t="shared" si="7"/>
        <v>211.76470588235293</v>
      </c>
      <c r="E22" s="228">
        <f t="shared" si="8"/>
        <v>635.29411764705878</v>
      </c>
      <c r="F22" s="226">
        <f>IF(SUM(AL22:AQ22)=0,$D22,SUM(D22-AL22-AM22)-(AN22*60/AT2)-(AO22*60/AT2)-(AP22*60/AT2)-(AQ22*60/AT2))</f>
        <v>211.76470588235293</v>
      </c>
      <c r="G22" s="303">
        <f t="shared" ref="G22:G31" si="10">IF(F22=0,0,G21+F22)</f>
        <v>635.29411764705878</v>
      </c>
      <c r="H22" s="308">
        <f>VALUE(hourlyJava!E23)</f>
        <v>0</v>
      </c>
      <c r="I22" s="309">
        <f t="shared" ref="I22:I31" si="11">IF(H22=0,0,I21+H22)</f>
        <v>0</v>
      </c>
      <c r="J22" s="147"/>
      <c r="K22" s="61"/>
      <c r="L22" s="62"/>
      <c r="M22" s="61"/>
      <c r="N22" s="62"/>
      <c r="O22" s="61"/>
      <c r="P22" s="62"/>
      <c r="Q22" s="61"/>
      <c r="R22" s="62"/>
      <c r="S22" s="61"/>
      <c r="T22" s="62"/>
      <c r="U22" s="61"/>
      <c r="V22" s="62"/>
      <c r="W22" s="61"/>
      <c r="X22" s="43"/>
      <c r="Y22" s="42"/>
      <c r="Z22" s="43"/>
      <c r="AA22" s="42"/>
      <c r="AB22" s="43"/>
      <c r="AC22" s="42"/>
      <c r="AD22" s="43"/>
      <c r="AE22" s="61"/>
      <c r="AF22" s="62"/>
      <c r="AG22" s="61"/>
      <c r="AH22" s="62"/>
      <c r="AI22" s="61"/>
      <c r="AJ22" s="59"/>
      <c r="AK22" s="297" t="str">
        <f>hourlyJava!F23</f>
        <v>-</v>
      </c>
      <c r="AL22" s="250">
        <f>VALUE(hourlyJava!G23)</f>
        <v>0</v>
      </c>
      <c r="AM22" s="251"/>
      <c r="AN22" s="250">
        <f>VALUE(hourlyJava!H23)</f>
        <v>0</v>
      </c>
      <c r="AO22" s="250">
        <f>VALUE(hourlyJava!I23)</f>
        <v>0</v>
      </c>
      <c r="AP22" s="250">
        <f>VALUE(hourlyJava!J23)</f>
        <v>0</v>
      </c>
      <c r="AQ22" s="250">
        <f>VALUE(hourlyJava!K23)</f>
        <v>0</v>
      </c>
      <c r="AR22" s="483" t="str">
        <f>hourlyJava!L23</f>
        <v xml:space="preserve">
</v>
      </c>
      <c r="AS22" s="484"/>
      <c r="AT22" s="298" t="str">
        <f>hourlyJava!M23</f>
        <v xml:space="preserve">
</v>
      </c>
      <c r="AU22" s="300" t="str">
        <f>hourlyJava!N23</f>
        <v xml:space="preserve">
</v>
      </c>
      <c r="AV22" s="472" t="str">
        <f>hourlyJava!O23</f>
        <v xml:space="preserve">
</v>
      </c>
      <c r="AW22" s="472"/>
      <c r="AX22" s="183">
        <f t="shared" ref="AX22:AX31" si="12">F22/D22*100</f>
        <v>100</v>
      </c>
      <c r="AY22" s="184">
        <f>G22/SUM(D20:D22)*100</f>
        <v>100</v>
      </c>
      <c r="BA22" s="292">
        <f t="shared" ref="BA22:BA31" si="13">IF(F22&gt;0,SUM($F$19+G22)/($E$19+E22))*100</f>
        <v>92.242798353909464</v>
      </c>
      <c r="BB22" s="293">
        <f t="shared" si="9"/>
        <v>179.99999999999997</v>
      </c>
      <c r="BC22" s="282"/>
    </row>
    <row r="23" spans="2:57" ht="18" customHeight="1" thickBot="1">
      <c r="B23" s="175" t="s">
        <v>35</v>
      </c>
      <c r="C23" s="245">
        <v>60</v>
      </c>
      <c r="D23" s="229">
        <f t="shared" si="7"/>
        <v>211.76470588235293</v>
      </c>
      <c r="E23" s="228">
        <f t="shared" si="8"/>
        <v>847.05882352941171</v>
      </c>
      <c r="F23" s="226">
        <f>IF(SUM(AL23:AQ23)=0,$D23,SUM(D23-AL23-AM23)-(AN23*60/AT2)-(AO23*60/AT2)-(AP23*60/AT2)-(AQ23*60/AT2))</f>
        <v>211.76470588235293</v>
      </c>
      <c r="G23" s="303">
        <f t="shared" si="10"/>
        <v>847.05882352941171</v>
      </c>
      <c r="H23" s="308">
        <f>VALUE(hourlyJava!E24)</f>
        <v>0</v>
      </c>
      <c r="I23" s="309">
        <f t="shared" si="11"/>
        <v>0</v>
      </c>
      <c r="J23" s="301"/>
      <c r="K23" s="37"/>
      <c r="L23" s="38"/>
      <c r="M23" s="37"/>
      <c r="N23" s="38"/>
      <c r="O23" s="37"/>
      <c r="P23" s="38"/>
      <c r="Q23" s="37"/>
      <c r="R23" s="38"/>
      <c r="S23" s="37"/>
      <c r="T23" s="38"/>
      <c r="U23" s="37"/>
      <c r="V23" s="38"/>
      <c r="W23" s="37"/>
      <c r="X23" s="38"/>
      <c r="Y23" s="37"/>
      <c r="Z23" s="38"/>
      <c r="AA23" s="37"/>
      <c r="AB23" s="38"/>
      <c r="AC23" s="37"/>
      <c r="AD23" s="239"/>
      <c r="AE23" s="37"/>
      <c r="AF23" s="38"/>
      <c r="AG23" s="37"/>
      <c r="AH23" s="38"/>
      <c r="AI23" s="37"/>
      <c r="AJ23" s="22"/>
      <c r="AK23" s="297" t="str">
        <f>hourlyJava!F24</f>
        <v>-</v>
      </c>
      <c r="AL23" s="250">
        <f>VALUE(hourlyJava!G24)</f>
        <v>0</v>
      </c>
      <c r="AM23" s="251"/>
      <c r="AN23" s="250">
        <f>VALUE(hourlyJava!H24)</f>
        <v>0</v>
      </c>
      <c r="AO23" s="250">
        <f>VALUE(hourlyJava!I24)</f>
        <v>0</v>
      </c>
      <c r="AP23" s="250">
        <f>VALUE(hourlyJava!J24)</f>
        <v>0</v>
      </c>
      <c r="AQ23" s="250">
        <f>VALUE(hourlyJava!K24)</f>
        <v>0</v>
      </c>
      <c r="AR23" s="483" t="str">
        <f>hourlyJava!L24</f>
        <v xml:space="preserve">
</v>
      </c>
      <c r="AS23" s="484"/>
      <c r="AT23" s="298" t="str">
        <f>hourlyJava!M24</f>
        <v xml:space="preserve">
</v>
      </c>
      <c r="AU23" s="300" t="str">
        <f>hourlyJava!N24</f>
        <v xml:space="preserve">
</v>
      </c>
      <c r="AV23" s="472" t="str">
        <f>hourlyJava!O24</f>
        <v xml:space="preserve">
</v>
      </c>
      <c r="AW23" s="472"/>
      <c r="AX23" s="183">
        <f t="shared" si="12"/>
        <v>100</v>
      </c>
      <c r="AY23" s="184">
        <f>G23/SUM(D20:D23)*100</f>
        <v>100</v>
      </c>
      <c r="BA23" s="292">
        <f t="shared" si="13"/>
        <v>92.337398373983731</v>
      </c>
      <c r="BB23" s="293">
        <f t="shared" si="9"/>
        <v>179.99999999999997</v>
      </c>
      <c r="BC23" s="282"/>
    </row>
    <row r="24" spans="2:57" ht="16.5" customHeight="1" thickBot="1">
      <c r="B24" s="175" t="s">
        <v>37</v>
      </c>
      <c r="C24" s="245">
        <v>60</v>
      </c>
      <c r="D24" s="229">
        <f t="shared" si="7"/>
        <v>211.76470588235293</v>
      </c>
      <c r="E24" s="228">
        <f t="shared" si="8"/>
        <v>1058.8235294117646</v>
      </c>
      <c r="F24" s="226">
        <f>IF(SUM(AL24:AQ24)=0,$D24,SUM(D24-AL24-AM24)-(AN24*60/AT2)-(AO24*60/AT2)-(AP24*60/AT2)-(AQ24*60/AT2))</f>
        <v>211.76470588235293</v>
      </c>
      <c r="G24" s="303">
        <f t="shared" si="10"/>
        <v>1058.8235294117646</v>
      </c>
      <c r="H24" s="308">
        <f>VALUE(hourlyJava!E25)</f>
        <v>0</v>
      </c>
      <c r="I24" s="309">
        <f t="shared" si="11"/>
        <v>0</v>
      </c>
      <c r="J24" s="301"/>
      <c r="K24" s="37"/>
      <c r="L24" s="38"/>
      <c r="M24" s="37"/>
      <c r="N24" s="38"/>
      <c r="O24" s="37"/>
      <c r="P24" s="38"/>
      <c r="Q24" s="37"/>
      <c r="R24" s="38"/>
      <c r="S24" s="37"/>
      <c r="T24" s="38"/>
      <c r="U24" s="37"/>
      <c r="V24" s="38"/>
      <c r="W24" s="37"/>
      <c r="X24" s="38"/>
      <c r="Y24" s="37"/>
      <c r="Z24" s="38"/>
      <c r="AA24" s="37"/>
      <c r="AB24" s="38"/>
      <c r="AC24" s="37"/>
      <c r="AD24" s="239"/>
      <c r="AE24" s="37"/>
      <c r="AF24" s="38"/>
      <c r="AG24" s="37"/>
      <c r="AH24" s="38"/>
      <c r="AI24" s="37"/>
      <c r="AJ24" s="22"/>
      <c r="AK24" s="297" t="str">
        <f>hourlyJava!F25</f>
        <v>-</v>
      </c>
      <c r="AL24" s="250">
        <f>VALUE(hourlyJava!G25)</f>
        <v>0</v>
      </c>
      <c r="AM24" s="251"/>
      <c r="AN24" s="250">
        <f>VALUE(hourlyJava!H25)</f>
        <v>0</v>
      </c>
      <c r="AO24" s="250">
        <f>VALUE(hourlyJava!I25)</f>
        <v>0</v>
      </c>
      <c r="AP24" s="250">
        <f>VALUE(hourlyJava!J25)</f>
        <v>0</v>
      </c>
      <c r="AQ24" s="250">
        <f>VALUE(hourlyJava!K25)</f>
        <v>0</v>
      </c>
      <c r="AR24" s="483" t="str">
        <f>hourlyJava!L25</f>
        <v xml:space="preserve">
</v>
      </c>
      <c r="AS24" s="484"/>
      <c r="AT24" s="298" t="str">
        <f>hourlyJava!M25</f>
        <v xml:space="preserve">
</v>
      </c>
      <c r="AU24" s="300" t="str">
        <f>hourlyJava!N25</f>
        <v xml:space="preserve">
</v>
      </c>
      <c r="AV24" s="472" t="str">
        <f>hourlyJava!O25</f>
        <v xml:space="preserve">
</v>
      </c>
      <c r="AW24" s="472"/>
      <c r="AX24" s="183">
        <f t="shared" si="12"/>
        <v>100</v>
      </c>
      <c r="AY24" s="184">
        <f>G24/SUM(D20:D24)*100</f>
        <v>100</v>
      </c>
      <c r="BA24" s="292">
        <f t="shared" si="13"/>
        <v>92.42971887550199</v>
      </c>
      <c r="BB24" s="293">
        <f t="shared" si="9"/>
        <v>179.99999999999997</v>
      </c>
      <c r="BC24" s="282"/>
    </row>
    <row r="25" spans="2:57" ht="18" customHeight="1" thickBot="1">
      <c r="B25" s="175" t="s">
        <v>38</v>
      </c>
      <c r="C25" s="245">
        <v>60</v>
      </c>
      <c r="D25" s="229">
        <f t="shared" si="7"/>
        <v>211.76470588235293</v>
      </c>
      <c r="E25" s="228">
        <f t="shared" si="8"/>
        <v>1270.5882352941176</v>
      </c>
      <c r="F25" s="226">
        <f>IF(SUM(AL25:AQ25)=0,$D25,SUM(D25-AL25-AM25)-(AN25*60/AT2)-(AO25*60/AT2)-(AP25*60/AT2)-(AQ25*60/AT2))</f>
        <v>211.76470588235293</v>
      </c>
      <c r="G25" s="303">
        <f t="shared" si="10"/>
        <v>1270.5882352941176</v>
      </c>
      <c r="H25" s="308">
        <f>VALUE(hourlyJava!E26)</f>
        <v>0</v>
      </c>
      <c r="I25" s="309">
        <f t="shared" si="11"/>
        <v>0</v>
      </c>
      <c r="J25" s="301"/>
      <c r="K25" s="37"/>
      <c r="L25" s="38"/>
      <c r="M25" s="37"/>
      <c r="N25" s="38"/>
      <c r="O25" s="37"/>
      <c r="P25" s="38"/>
      <c r="Q25" s="37"/>
      <c r="R25" s="38"/>
      <c r="S25" s="37"/>
      <c r="T25" s="38"/>
      <c r="U25" s="37"/>
      <c r="V25" s="38"/>
      <c r="W25" s="37"/>
      <c r="X25" s="38"/>
      <c r="Y25" s="37"/>
      <c r="Z25" s="38"/>
      <c r="AA25" s="37"/>
      <c r="AB25" s="38"/>
      <c r="AC25" s="37"/>
      <c r="AD25" s="239"/>
      <c r="AE25" s="37"/>
      <c r="AF25" s="38"/>
      <c r="AG25" s="37"/>
      <c r="AH25" s="38"/>
      <c r="AI25" s="37"/>
      <c r="AJ25" s="22"/>
      <c r="AK25" s="297" t="str">
        <f>hourlyJava!F26</f>
        <v>-</v>
      </c>
      <c r="AL25" s="250">
        <f>VALUE(hourlyJava!G26)</f>
        <v>0</v>
      </c>
      <c r="AM25" s="251"/>
      <c r="AN25" s="250">
        <f>VALUE(hourlyJava!H26)</f>
        <v>0</v>
      </c>
      <c r="AO25" s="250">
        <f>VALUE(hourlyJava!I26)</f>
        <v>0</v>
      </c>
      <c r="AP25" s="250">
        <f>VALUE(hourlyJava!J26)</f>
        <v>0</v>
      </c>
      <c r="AQ25" s="250">
        <f>VALUE(hourlyJava!K26)</f>
        <v>0</v>
      </c>
      <c r="AR25" s="483" t="str">
        <f>hourlyJava!L26</f>
        <v xml:space="preserve">
</v>
      </c>
      <c r="AS25" s="484"/>
      <c r="AT25" s="298" t="str">
        <f>hourlyJava!M26</f>
        <v xml:space="preserve">
</v>
      </c>
      <c r="AU25" s="300" t="str">
        <f>hourlyJava!N26</f>
        <v xml:space="preserve">
</v>
      </c>
      <c r="AV25" s="472" t="str">
        <f>hourlyJava!O26</f>
        <v xml:space="preserve">
</v>
      </c>
      <c r="AW25" s="472"/>
      <c r="AX25" s="183">
        <f t="shared" si="12"/>
        <v>100</v>
      </c>
      <c r="AY25" s="184">
        <f>G25/SUM(D20:D25)*100</f>
        <v>100</v>
      </c>
      <c r="BA25" s="292">
        <f t="shared" si="13"/>
        <v>92.519841269841265</v>
      </c>
      <c r="BB25" s="293">
        <f t="shared" si="9"/>
        <v>179.99999999999997</v>
      </c>
      <c r="BC25" s="282"/>
    </row>
    <row r="26" spans="2:57" ht="18" customHeight="1" thickBot="1">
      <c r="B26" s="287" t="s">
        <v>76</v>
      </c>
      <c r="C26" s="245">
        <v>60</v>
      </c>
      <c r="D26" s="229">
        <f t="shared" si="7"/>
        <v>211.76470588235293</v>
      </c>
      <c r="E26" s="228">
        <f t="shared" si="8"/>
        <v>1482.3529411764705</v>
      </c>
      <c r="F26" s="226">
        <f>IF(SUM(AL26:AQ26)=0,$D26,SUM(D26-AL26-AM26)-(AN26*60/AT2)-(AO26*60/AT2)-(AP26*60/AT2)-(AQ26*60/AT2))</f>
        <v>211.76470588235293</v>
      </c>
      <c r="G26" s="303">
        <f t="shared" si="10"/>
        <v>1482.3529411764705</v>
      </c>
      <c r="H26" s="309">
        <f>VALUE(hourlyJava!E3)</f>
        <v>0</v>
      </c>
      <c r="I26" s="309">
        <f t="shared" si="11"/>
        <v>0</v>
      </c>
      <c r="J26" s="301"/>
      <c r="K26" s="37"/>
      <c r="L26" s="38"/>
      <c r="M26" s="37"/>
      <c r="N26" s="38"/>
      <c r="O26" s="37"/>
      <c r="P26" s="38"/>
      <c r="Q26" s="37"/>
      <c r="R26" s="38"/>
      <c r="S26" s="37"/>
      <c r="T26" s="145"/>
      <c r="U26" s="42"/>
      <c r="V26" s="43"/>
      <c r="W26" s="42"/>
      <c r="X26" s="43"/>
      <c r="Y26" s="42"/>
      <c r="Z26" s="43"/>
      <c r="AA26" s="42"/>
      <c r="AB26" s="43"/>
      <c r="AC26" s="42"/>
      <c r="AD26" s="38"/>
      <c r="AE26" s="37"/>
      <c r="AF26" s="38"/>
      <c r="AG26" s="37"/>
      <c r="AH26" s="38"/>
      <c r="AI26" s="37"/>
      <c r="AJ26" s="22"/>
      <c r="AK26" s="297" t="str">
        <f>hourlyJava!F3</f>
        <v>-</v>
      </c>
      <c r="AL26" s="250">
        <f>VALUE(hourlyJava!G3)</f>
        <v>0</v>
      </c>
      <c r="AM26" s="251"/>
      <c r="AN26" s="250">
        <f>VALUE(hourlyJava!H3)</f>
        <v>0</v>
      </c>
      <c r="AO26" s="250">
        <f>VALUE(hourlyJava!I3)</f>
        <v>0</v>
      </c>
      <c r="AP26" s="250">
        <f>VALUE(hourlyJava!J3)</f>
        <v>0</v>
      </c>
      <c r="AQ26" s="250">
        <f>VALUE(hourlyJava!K3)</f>
        <v>0</v>
      </c>
      <c r="AR26" s="483" t="str">
        <f>hourlyJava!L3</f>
        <v xml:space="preserve">
</v>
      </c>
      <c r="AS26" s="484"/>
      <c r="AT26" s="298" t="str">
        <f>hourlyJava!M3</f>
        <v xml:space="preserve">
</v>
      </c>
      <c r="AU26" s="300" t="str">
        <f>hourlyJava!N3</f>
        <v xml:space="preserve">
</v>
      </c>
      <c r="AV26" s="472" t="str">
        <f>hourlyJava!O3</f>
        <v xml:space="preserve">
</v>
      </c>
      <c r="AW26" s="472"/>
      <c r="AX26" s="183">
        <f t="shared" si="12"/>
        <v>100</v>
      </c>
      <c r="AY26" s="184">
        <f>G26/SUM(D20:D26)*100</f>
        <v>100</v>
      </c>
      <c r="BA26" s="292">
        <f t="shared" si="13"/>
        <v>92.607843137254903</v>
      </c>
      <c r="BB26" s="293">
        <f t="shared" si="9"/>
        <v>179.99999999999997</v>
      </c>
      <c r="BC26" s="282"/>
    </row>
    <row r="27" spans="2:57" ht="18" customHeight="1" thickBot="1">
      <c r="B27" s="288" t="s">
        <v>77</v>
      </c>
      <c r="C27" s="246">
        <v>60</v>
      </c>
      <c r="D27" s="229">
        <f t="shared" si="7"/>
        <v>211.76470588235293</v>
      </c>
      <c r="E27" s="228">
        <f t="shared" si="8"/>
        <v>1694.1176470588234</v>
      </c>
      <c r="F27" s="226">
        <f>IF(SUM(AL27:AQ27)=0,$D27,SUM(D27-AL27-AM27)-(AN27*60/AT2)-(AO27*60/AT2)-(AP27*60/AT2)-(AQ27*60/AT2))</f>
        <v>211.76470588235293</v>
      </c>
      <c r="G27" s="303">
        <f t="shared" si="10"/>
        <v>1694.1176470588234</v>
      </c>
      <c r="H27" s="309">
        <f>VALUE(hourlyJava!E4)</f>
        <v>0</v>
      </c>
      <c r="I27" s="309">
        <f t="shared" si="11"/>
        <v>0</v>
      </c>
      <c r="J27" s="240"/>
      <c r="K27" s="214"/>
      <c r="L27" s="144"/>
      <c r="M27" s="214"/>
      <c r="N27" s="144"/>
      <c r="O27" s="214"/>
      <c r="P27" s="144"/>
      <c r="Q27" s="214"/>
      <c r="R27" s="144"/>
      <c r="S27" s="214"/>
      <c r="T27" s="145"/>
      <c r="U27" s="154"/>
      <c r="V27" s="194"/>
      <c r="W27" s="154"/>
      <c r="X27" s="194"/>
      <c r="Y27" s="154"/>
      <c r="Z27" s="194"/>
      <c r="AA27" s="154"/>
      <c r="AB27" s="194"/>
      <c r="AC27" s="192"/>
      <c r="AD27" s="240"/>
      <c r="AE27" s="214"/>
      <c r="AF27" s="144"/>
      <c r="AG27" s="214"/>
      <c r="AH27" s="144"/>
      <c r="AI27" s="214"/>
      <c r="AJ27" s="186"/>
      <c r="AK27" s="297" t="str">
        <f>hourlyJava!F4</f>
        <v>-</v>
      </c>
      <c r="AL27" s="250">
        <f>VALUE(hourlyJava!G4)</f>
        <v>0</v>
      </c>
      <c r="AM27" s="281"/>
      <c r="AN27" s="250">
        <f>VALUE(hourlyJava!H4)</f>
        <v>0</v>
      </c>
      <c r="AO27" s="250">
        <f>VALUE(hourlyJava!I4)</f>
        <v>0</v>
      </c>
      <c r="AP27" s="250">
        <f>VALUE(hourlyJava!J4)</f>
        <v>0</v>
      </c>
      <c r="AQ27" s="250">
        <f>VALUE(hourlyJava!K4)</f>
        <v>0</v>
      </c>
      <c r="AR27" s="483" t="str">
        <f>hourlyJava!L4</f>
        <v xml:space="preserve">
</v>
      </c>
      <c r="AS27" s="484"/>
      <c r="AT27" s="298" t="str">
        <f>hourlyJava!M4</f>
        <v xml:space="preserve">
</v>
      </c>
      <c r="AU27" s="300" t="str">
        <f>hourlyJava!N4</f>
        <v xml:space="preserve">
</v>
      </c>
      <c r="AV27" s="472" t="str">
        <f>hourlyJava!O4</f>
        <v xml:space="preserve">
</v>
      </c>
      <c r="AW27" s="472"/>
      <c r="AX27" s="224">
        <f>F27/D27*100</f>
        <v>100</v>
      </c>
      <c r="AY27" s="184">
        <f>G27/SUM(D20:D27)*100</f>
        <v>100</v>
      </c>
      <c r="BA27" s="292">
        <f t="shared" si="13"/>
        <v>92.693798449612402</v>
      </c>
      <c r="BB27" s="293">
        <f t="shared" si="9"/>
        <v>179.99999999999997</v>
      </c>
      <c r="BC27" s="282"/>
    </row>
    <row r="28" spans="2:57" ht="18" customHeight="1" thickBot="1">
      <c r="B28" s="288" t="s">
        <v>78</v>
      </c>
      <c r="C28" s="246">
        <v>60</v>
      </c>
      <c r="D28" s="229">
        <f t="shared" si="7"/>
        <v>211.76470588235293</v>
      </c>
      <c r="E28" s="228">
        <f t="shared" si="8"/>
        <v>1905.8823529411764</v>
      </c>
      <c r="F28" s="226">
        <f>IF(SUM(AL28:AQ28)=0,$D28,SUM(D28-AL28-AM28)-(AN28*60/AT2)-(AO28*60/AT2)-(AP28*60/AT2)-(AQ28*60/AT2))</f>
        <v>211.76470588235293</v>
      </c>
      <c r="G28" s="303">
        <f t="shared" si="10"/>
        <v>1905.8823529411764</v>
      </c>
      <c r="H28" s="309">
        <f>VALUE(hourlyJava!E5)</f>
        <v>0</v>
      </c>
      <c r="I28" s="309">
        <f t="shared" si="11"/>
        <v>0</v>
      </c>
      <c r="J28" s="240"/>
      <c r="K28" s="214"/>
      <c r="L28" s="144"/>
      <c r="M28" s="214"/>
      <c r="N28" s="144"/>
      <c r="O28" s="214"/>
      <c r="P28" s="144"/>
      <c r="Q28" s="214"/>
      <c r="R28" s="144"/>
      <c r="S28" s="214"/>
      <c r="T28" s="145"/>
      <c r="U28" s="154"/>
      <c r="V28" s="194"/>
      <c r="W28" s="154"/>
      <c r="X28" s="194"/>
      <c r="Y28" s="154"/>
      <c r="Z28" s="194"/>
      <c r="AA28" s="154"/>
      <c r="AB28" s="194"/>
      <c r="AC28" s="192"/>
      <c r="AD28" s="240"/>
      <c r="AE28" s="214"/>
      <c r="AF28" s="144"/>
      <c r="AG28" s="214"/>
      <c r="AH28" s="144"/>
      <c r="AI28" s="214"/>
      <c r="AJ28" s="186"/>
      <c r="AK28" s="297" t="str">
        <f>hourlyJava!F5</f>
        <v>-</v>
      </c>
      <c r="AL28" s="250">
        <f>VALUE(hourlyJava!G5)</f>
        <v>0</v>
      </c>
      <c r="AM28" s="281"/>
      <c r="AN28" s="250">
        <f>VALUE(hourlyJava!H5)</f>
        <v>0</v>
      </c>
      <c r="AO28" s="250">
        <f>VALUE(hourlyJava!I5)</f>
        <v>0</v>
      </c>
      <c r="AP28" s="250">
        <f>VALUE(hourlyJava!J5)</f>
        <v>0</v>
      </c>
      <c r="AQ28" s="250">
        <f>VALUE(hourlyJava!K5)</f>
        <v>0</v>
      </c>
      <c r="AR28" s="483" t="str">
        <f>hourlyJava!L5</f>
        <v xml:space="preserve">
</v>
      </c>
      <c r="AS28" s="484"/>
      <c r="AT28" s="298" t="str">
        <f>hourlyJava!M5</f>
        <v xml:space="preserve">
</v>
      </c>
      <c r="AU28" s="300" t="str">
        <f>hourlyJava!N5</f>
        <v xml:space="preserve">
</v>
      </c>
      <c r="AV28" s="472" t="str">
        <f>hourlyJava!O5</f>
        <v xml:space="preserve">
</v>
      </c>
      <c r="AW28" s="472"/>
      <c r="AX28" s="183">
        <f>F28/D28*100</f>
        <v>100</v>
      </c>
      <c r="AY28" s="184">
        <f>G28/SUM(D20:D28)*100</f>
        <v>100</v>
      </c>
      <c r="BA28" s="292">
        <f t="shared" si="13"/>
        <v>92.777777777777771</v>
      </c>
      <c r="BB28" s="293">
        <f t="shared" si="9"/>
        <v>179.99999999999997</v>
      </c>
      <c r="BC28" s="282"/>
    </row>
    <row r="29" spans="2:57" ht="18" customHeight="1" thickBot="1">
      <c r="B29" s="288" t="s">
        <v>79</v>
      </c>
      <c r="C29" s="246">
        <v>60</v>
      </c>
      <c r="D29" s="229">
        <f t="shared" si="7"/>
        <v>211.76470588235293</v>
      </c>
      <c r="E29" s="228">
        <f t="shared" si="8"/>
        <v>2117.6470588235293</v>
      </c>
      <c r="F29" s="226">
        <f>IF(SUM(AL29:AQ29)=0,$D29,SUM(D29-AL29-AM29)-(AN29*60/AT2)-(AO29*60/AT2)-(AP29*60/AT2)-(AQ29*60/AT2))</f>
        <v>211.76470588235293</v>
      </c>
      <c r="G29" s="303">
        <f t="shared" si="10"/>
        <v>2117.6470588235293</v>
      </c>
      <c r="H29" s="309">
        <f>VALUE(hourlyJava!E6)</f>
        <v>0</v>
      </c>
      <c r="I29" s="309">
        <f t="shared" si="11"/>
        <v>0</v>
      </c>
      <c r="J29" s="240"/>
      <c r="K29" s="214"/>
      <c r="L29" s="144"/>
      <c r="M29" s="214"/>
      <c r="N29" s="144"/>
      <c r="O29" s="214"/>
      <c r="P29" s="144"/>
      <c r="Q29" s="214"/>
      <c r="R29" s="144"/>
      <c r="S29" s="214"/>
      <c r="T29" s="145"/>
      <c r="U29" s="154"/>
      <c r="V29" s="194"/>
      <c r="W29" s="154"/>
      <c r="X29" s="194"/>
      <c r="Y29" s="154"/>
      <c r="Z29" s="194"/>
      <c r="AA29" s="154"/>
      <c r="AB29" s="194"/>
      <c r="AC29" s="192"/>
      <c r="AD29" s="240"/>
      <c r="AE29" s="214"/>
      <c r="AF29" s="144"/>
      <c r="AG29" s="214"/>
      <c r="AH29" s="144"/>
      <c r="AI29" s="214"/>
      <c r="AJ29" s="186"/>
      <c r="AK29" s="297" t="str">
        <f>hourlyJava!F6</f>
        <v>-</v>
      </c>
      <c r="AL29" s="250">
        <f>VALUE(hourlyJava!G6)</f>
        <v>0</v>
      </c>
      <c r="AM29" s="281"/>
      <c r="AN29" s="250">
        <f>VALUE(hourlyJava!H6)</f>
        <v>0</v>
      </c>
      <c r="AO29" s="250">
        <f>VALUE(hourlyJava!I6)</f>
        <v>0</v>
      </c>
      <c r="AP29" s="250">
        <f>VALUE(hourlyJava!J6)</f>
        <v>0</v>
      </c>
      <c r="AQ29" s="250">
        <f>VALUE(hourlyJava!K6)</f>
        <v>0</v>
      </c>
      <c r="AR29" s="483" t="str">
        <f>hourlyJava!L6</f>
        <v xml:space="preserve">
</v>
      </c>
      <c r="AS29" s="484"/>
      <c r="AT29" s="298" t="str">
        <f>hourlyJava!M6</f>
        <v xml:space="preserve">
</v>
      </c>
      <c r="AU29" s="300" t="str">
        <f>hourlyJava!N6</f>
        <v xml:space="preserve">
</v>
      </c>
      <c r="AV29" s="472" t="str">
        <f>hourlyJava!O6</f>
        <v xml:space="preserve">
</v>
      </c>
      <c r="AW29" s="472"/>
      <c r="AX29" s="183">
        <f t="shared" si="12"/>
        <v>100</v>
      </c>
      <c r="AY29" s="184">
        <f>G29/SUM(D20:D29)*100</f>
        <v>100</v>
      </c>
      <c r="BA29" s="292">
        <f t="shared" si="13"/>
        <v>92.85984848484847</v>
      </c>
      <c r="BB29" s="293">
        <f t="shared" si="9"/>
        <v>179.99999999999997</v>
      </c>
      <c r="BC29" s="282"/>
    </row>
    <row r="30" spans="2:57" ht="18" customHeight="1" thickBot="1">
      <c r="B30" s="288" t="s">
        <v>80</v>
      </c>
      <c r="C30" s="246">
        <v>60</v>
      </c>
      <c r="D30" s="229">
        <f t="shared" si="7"/>
        <v>211.76470588235293</v>
      </c>
      <c r="E30" s="228">
        <f t="shared" si="8"/>
        <v>2329.411764705882</v>
      </c>
      <c r="F30" s="226">
        <f>IF(SUM(AL30:AQ30)=0,$D30,SUM(D30-AL30-AM30)-(AN30*60/AT2)-(AO30*60/AT2)-(AP30*60/AT2)-(AQ30*60/AT2))</f>
        <v>211.76470588235293</v>
      </c>
      <c r="G30" s="303">
        <f t="shared" si="10"/>
        <v>2329.411764705882</v>
      </c>
      <c r="H30" s="309">
        <f>VALUE(hourlyJava!E7)</f>
        <v>0</v>
      </c>
      <c r="I30" s="309">
        <f t="shared" si="11"/>
        <v>0</v>
      </c>
      <c r="J30" s="240"/>
      <c r="K30" s="214"/>
      <c r="L30" s="144"/>
      <c r="M30" s="214"/>
      <c r="N30" s="144"/>
      <c r="O30" s="214"/>
      <c r="P30" s="144"/>
      <c r="Q30" s="214"/>
      <c r="R30" s="144"/>
      <c r="S30" s="214"/>
      <c r="T30" s="145"/>
      <c r="U30" s="154"/>
      <c r="V30" s="194"/>
      <c r="W30" s="154"/>
      <c r="X30" s="194"/>
      <c r="Y30" s="154"/>
      <c r="Z30" s="194"/>
      <c r="AA30" s="154"/>
      <c r="AB30" s="194"/>
      <c r="AC30" s="192"/>
      <c r="AD30" s="240"/>
      <c r="AE30" s="214"/>
      <c r="AF30" s="144"/>
      <c r="AG30" s="214"/>
      <c r="AH30" s="144"/>
      <c r="AI30" s="214"/>
      <c r="AJ30" s="186"/>
      <c r="AK30" s="297" t="str">
        <f>hourlyJava!F7</f>
        <v>-</v>
      </c>
      <c r="AL30" s="250">
        <f>VALUE(hourlyJava!G7)</f>
        <v>0</v>
      </c>
      <c r="AM30" s="281"/>
      <c r="AN30" s="250">
        <f>VALUE(hourlyJava!H7)</f>
        <v>0</v>
      </c>
      <c r="AO30" s="250">
        <f>VALUE(hourlyJava!I7)</f>
        <v>0</v>
      </c>
      <c r="AP30" s="250">
        <f>VALUE(hourlyJava!J7)</f>
        <v>0</v>
      </c>
      <c r="AQ30" s="250">
        <f>VALUE(hourlyJava!K7)</f>
        <v>0</v>
      </c>
      <c r="AR30" s="483" t="str">
        <f>hourlyJava!L7</f>
        <v xml:space="preserve">
</v>
      </c>
      <c r="AS30" s="484"/>
      <c r="AT30" s="298" t="str">
        <f>hourlyJava!M7</f>
        <v xml:space="preserve">
</v>
      </c>
      <c r="AU30" s="300" t="str">
        <f>hourlyJava!N7</f>
        <v xml:space="preserve">
</v>
      </c>
      <c r="AV30" s="472" t="str">
        <f>hourlyJava!O7</f>
        <v xml:space="preserve">
</v>
      </c>
      <c r="AW30" s="472"/>
      <c r="AX30" s="183">
        <f t="shared" si="12"/>
        <v>100</v>
      </c>
      <c r="AY30" s="184">
        <f>G30/SUM(D20:D30)*100</f>
        <v>100</v>
      </c>
      <c r="BA30" s="292">
        <f>IF(F30&gt;0,SUM($F$19+G30)/($E$19+E30))*100</f>
        <v>92.94007490636703</v>
      </c>
      <c r="BB30" s="293">
        <f t="shared" si="9"/>
        <v>179.99999999999997</v>
      </c>
      <c r="BC30" s="282"/>
    </row>
    <row r="31" spans="2:57" ht="18" customHeight="1" thickBot="1">
      <c r="B31" s="288" t="s">
        <v>81</v>
      </c>
      <c r="C31" s="246">
        <v>60</v>
      </c>
      <c r="D31" s="229">
        <f t="shared" si="7"/>
        <v>211.76470588235293</v>
      </c>
      <c r="E31" s="228">
        <f t="shared" si="8"/>
        <v>2541.1764705882351</v>
      </c>
      <c r="F31" s="226">
        <f>IF(SUM(AL31:AQ31)=0,$D31,SUM(D31-AL31-AM31)-(AN31*60/AT2)-(AO31*60/AT2)-(AP31*60/AT2)-(AQ31*60/AT2))</f>
        <v>211.76470588235293</v>
      </c>
      <c r="G31" s="303">
        <f t="shared" si="10"/>
        <v>2541.1764705882351</v>
      </c>
      <c r="H31" s="309">
        <f>VALUE(hourlyJava!E8)</f>
        <v>0</v>
      </c>
      <c r="I31" s="309">
        <f t="shared" si="11"/>
        <v>0</v>
      </c>
      <c r="J31" s="240"/>
      <c r="K31" s="214"/>
      <c r="L31" s="144"/>
      <c r="M31" s="214"/>
      <c r="N31" s="144"/>
      <c r="O31" s="214"/>
      <c r="P31" s="144"/>
      <c r="Q31" s="214"/>
      <c r="R31" s="144"/>
      <c r="S31" s="214"/>
      <c r="T31" s="144"/>
      <c r="U31" s="215"/>
      <c r="V31" s="216"/>
      <c r="W31" s="215"/>
      <c r="X31" s="216"/>
      <c r="Y31" s="215"/>
      <c r="Z31" s="216"/>
      <c r="AA31" s="215"/>
      <c r="AB31" s="216"/>
      <c r="AC31" s="214"/>
      <c r="AD31" s="240"/>
      <c r="AE31" s="214"/>
      <c r="AF31" s="144"/>
      <c r="AG31" s="214"/>
      <c r="AH31" s="144"/>
      <c r="AI31" s="214"/>
      <c r="AJ31" s="186"/>
      <c r="AK31" s="297" t="str">
        <f>hourlyJava!F8</f>
        <v>-</v>
      </c>
      <c r="AL31" s="250">
        <f>VALUE(hourlyJava!G8)</f>
        <v>0</v>
      </c>
      <c r="AM31" s="251"/>
      <c r="AN31" s="250">
        <f>VALUE(hourlyJava!H8)</f>
        <v>0</v>
      </c>
      <c r="AO31" s="250">
        <f>VALUE(hourlyJava!I8)</f>
        <v>0</v>
      </c>
      <c r="AP31" s="250">
        <f>VALUE(hourlyJava!J8)</f>
        <v>0</v>
      </c>
      <c r="AQ31" s="250">
        <f>VALUE(hourlyJava!K8)</f>
        <v>0</v>
      </c>
      <c r="AR31" s="483" t="str">
        <f>hourlyJava!L8</f>
        <v xml:space="preserve">
</v>
      </c>
      <c r="AS31" s="484"/>
      <c r="AT31" s="298" t="str">
        <f>hourlyJava!M8</f>
        <v xml:space="preserve">
</v>
      </c>
      <c r="AU31" s="300" t="str">
        <f>hourlyJava!N8</f>
        <v xml:space="preserve">
</v>
      </c>
      <c r="AV31" s="472" t="str">
        <f>hourlyJava!O8</f>
        <v xml:space="preserve">
</v>
      </c>
      <c r="AW31" s="472"/>
      <c r="AX31" s="183">
        <f t="shared" si="12"/>
        <v>100</v>
      </c>
      <c r="AY31" s="184">
        <f>G31/SUM(D20:D31)*100</f>
        <v>100</v>
      </c>
      <c r="BA31" s="292">
        <f t="shared" si="13"/>
        <v>93.018518518518505</v>
      </c>
      <c r="BB31" s="293">
        <f t="shared" si="9"/>
        <v>179.99999999999997</v>
      </c>
      <c r="BC31" s="282"/>
    </row>
    <row r="32" spans="2:57" ht="18" customHeight="1" thickBot="1">
      <c r="B32" s="456" t="s">
        <v>36</v>
      </c>
      <c r="C32" s="457"/>
      <c r="D32" s="236" t="s">
        <v>26</v>
      </c>
      <c r="E32" s="399">
        <f>SUM(E20:E31)</f>
        <v>16517.647058823528</v>
      </c>
      <c r="F32" s="431">
        <f>SUM(G20:G31)</f>
        <v>16517.647058823528</v>
      </c>
      <c r="G32" s="432"/>
      <c r="H32" s="489">
        <f>SUM(I20:I31)</f>
        <v>0</v>
      </c>
      <c r="I32" s="490"/>
      <c r="J32" s="217"/>
      <c r="K32" s="218"/>
      <c r="L32" s="219"/>
      <c r="M32" s="218"/>
      <c r="N32" s="219"/>
      <c r="O32" s="218"/>
      <c r="P32" s="219"/>
      <c r="Q32" s="218"/>
      <c r="R32" s="219"/>
      <c r="S32" s="218"/>
      <c r="T32" s="219"/>
      <c r="U32" s="218"/>
      <c r="V32" s="219"/>
      <c r="W32" s="218"/>
      <c r="X32" s="219"/>
      <c r="Y32" s="218"/>
      <c r="Z32" s="219"/>
      <c r="AA32" s="218"/>
      <c r="AB32" s="219"/>
      <c r="AC32" s="218"/>
      <c r="AD32" s="220"/>
      <c r="AE32" s="218"/>
      <c r="AF32" s="219"/>
      <c r="AG32" s="218"/>
      <c r="AH32" s="219"/>
      <c r="AI32" s="218"/>
      <c r="AJ32" s="221"/>
      <c r="AK32" s="206"/>
      <c r="AL32" s="207">
        <f>SUM(AL20:AL31)</f>
        <v>0</v>
      </c>
      <c r="AM32" s="185">
        <f>SUM(AM20:AM31)</f>
        <v>0</v>
      </c>
      <c r="AN32" s="207">
        <f>SUM(AN20:AN31)</f>
        <v>0</v>
      </c>
      <c r="AO32" s="208">
        <f>SUM(AO20:AO31)</f>
        <v>0</v>
      </c>
      <c r="AP32" s="209">
        <f>SUM(AP20:AP31)</f>
        <v>0</v>
      </c>
      <c r="AQ32" s="209">
        <f>SUM(AQ20:AQ31)</f>
        <v>0</v>
      </c>
      <c r="AR32" s="210"/>
      <c r="AS32" s="211"/>
      <c r="AT32" s="212"/>
      <c r="AU32" s="213"/>
      <c r="AV32" s="473"/>
      <c r="AW32" s="473"/>
      <c r="AX32" s="207" t="s">
        <v>36</v>
      </c>
      <c r="AY32" s="263">
        <f>IF(AY31&lt;&gt;0,AY31,IF(AY30&lt;&gt;0,AY30,IF(AY29&lt;&gt;0,AY29,IF(AY28&lt;&gt;0,AY28,IF(AY27&lt;&gt;0,AY27,IF(AY26&lt;&gt;0,AY26,IF(AY25&lt;&gt;0,AY25,IF(AY24&lt;&gt;0,AY24,IF(AY23&lt;&gt;0,AY23,IF(AY22&lt;&gt;0,AY22,IF(AY21&lt;&gt;0,AY21,IF(AY20=0,AX20,IF(AY20&lt;&gt;0,AY20)))))))))))))/100</f>
        <v>1</v>
      </c>
      <c r="BA32" s="292"/>
      <c r="BC32" s="282"/>
    </row>
    <row r="33" spans="1:55" ht="18" customHeight="1" thickBot="1">
      <c r="B33" s="311"/>
      <c r="C33" s="528"/>
      <c r="D33" s="236"/>
      <c r="E33" s="529"/>
      <c r="F33" s="312"/>
      <c r="G33" s="313"/>
      <c r="H33" s="530"/>
      <c r="I33" s="531"/>
      <c r="J33" s="217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532"/>
      <c r="AL33" s="533"/>
      <c r="AM33" s="310"/>
      <c r="AN33" s="533"/>
      <c r="AO33" s="208"/>
      <c r="AP33" s="209"/>
      <c r="AQ33" s="209"/>
      <c r="AR33" s="210"/>
      <c r="AS33" s="534"/>
      <c r="AT33" s="212"/>
      <c r="AU33" s="535"/>
      <c r="AV33" s="310"/>
      <c r="AW33" s="310"/>
      <c r="AX33" s="536"/>
      <c r="AY33" s="537"/>
      <c r="BA33" s="292"/>
      <c r="BC33" s="282"/>
    </row>
    <row r="34" spans="1:55" ht="18" customHeight="1" thickBot="1">
      <c r="B34" s="480" t="s">
        <v>49</v>
      </c>
      <c r="C34" s="481"/>
      <c r="D34" s="482"/>
      <c r="E34" s="237">
        <f>E19+E32</f>
        <v>33035.294117647056</v>
      </c>
      <c r="F34" s="431">
        <f>SUM(F7:F18,F20:F31)</f>
        <v>4877.6470588235316</v>
      </c>
      <c r="G34" s="432"/>
      <c r="H34" s="431">
        <f>SUM(I7:I18,I20:I31)</f>
        <v>7930</v>
      </c>
      <c r="I34" s="432"/>
      <c r="J34" s="477" t="s">
        <v>49</v>
      </c>
      <c r="K34" s="478"/>
      <c r="L34" s="478"/>
      <c r="M34" s="478"/>
      <c r="N34" s="478"/>
      <c r="O34" s="478"/>
      <c r="P34" s="478"/>
      <c r="Q34" s="478"/>
      <c r="R34" s="478"/>
      <c r="S34" s="478"/>
      <c r="T34" s="478"/>
      <c r="U34" s="478"/>
      <c r="V34" s="478"/>
      <c r="W34" s="478"/>
      <c r="X34" s="478"/>
      <c r="Y34" s="478"/>
      <c r="Z34" s="478"/>
      <c r="AA34" s="478"/>
      <c r="AB34" s="478"/>
      <c r="AC34" s="478"/>
      <c r="AD34" s="478"/>
      <c r="AE34" s="478"/>
      <c r="AF34" s="478"/>
      <c r="AG34" s="478"/>
      <c r="AH34" s="478"/>
      <c r="AI34" s="478"/>
      <c r="AJ34" s="478"/>
      <c r="AK34" s="479"/>
      <c r="AL34" s="222">
        <f>AL19+AL32</f>
        <v>0</v>
      </c>
      <c r="AM34" s="189">
        <f>AM19+AM32</f>
        <v>0</v>
      </c>
      <c r="AN34" s="189">
        <f>AN19+AN32</f>
        <v>30</v>
      </c>
      <c r="AO34" s="189">
        <f>AO19+AO32</f>
        <v>5</v>
      </c>
      <c r="AP34" s="189">
        <f>AP19+AP32</f>
        <v>23</v>
      </c>
      <c r="AQ34" s="231">
        <f>AQ19+AQ32</f>
        <v>0</v>
      </c>
      <c r="AR34" s="475"/>
      <c r="AS34" s="476"/>
      <c r="AT34" s="187"/>
      <c r="AU34" s="223"/>
      <c r="AV34" s="188"/>
      <c r="AW34" s="232"/>
      <c r="AX34" s="456" t="s">
        <v>72</v>
      </c>
      <c r="AY34" s="457"/>
      <c r="BA34" s="292"/>
      <c r="BC34" s="282"/>
    </row>
    <row r="35" spans="1:55" s="4" customFormat="1" ht="3" customHeight="1" thickBot="1">
      <c r="A35" s="1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00"/>
      <c r="O35" s="400"/>
      <c r="P35" s="400"/>
      <c r="Q35" s="400"/>
      <c r="R35" s="400"/>
      <c r="S35" s="400"/>
      <c r="T35" s="400"/>
      <c r="U35" s="400"/>
      <c r="V35" s="400"/>
      <c r="W35" s="400"/>
      <c r="X35" s="400"/>
      <c r="Y35" s="400"/>
      <c r="Z35" s="400"/>
      <c r="AA35" s="400"/>
      <c r="AB35" s="400"/>
      <c r="AC35" s="400"/>
      <c r="AD35" s="400"/>
      <c r="AE35" s="400"/>
      <c r="AF35" s="400"/>
      <c r="AG35" s="400"/>
      <c r="AH35" s="400"/>
      <c r="AI35" s="400"/>
      <c r="AJ35" s="400"/>
      <c r="AK35" s="474"/>
      <c r="AL35" s="474"/>
      <c r="AM35" s="474"/>
      <c r="AN35" s="474"/>
      <c r="AO35" s="474"/>
      <c r="AP35" s="474"/>
      <c r="AQ35" s="474"/>
      <c r="AR35" s="474"/>
      <c r="AS35" s="474"/>
      <c r="AT35" s="474"/>
      <c r="AU35" s="474"/>
      <c r="AV35" s="474"/>
      <c r="AW35" s="474"/>
      <c r="AX35" s="174"/>
      <c r="AY35" s="174"/>
      <c r="BA35" s="292"/>
      <c r="BB35" s="290"/>
    </row>
    <row r="36" spans="1:55" ht="15" customHeight="1">
      <c r="B36" s="172"/>
      <c r="C36" s="157"/>
      <c r="D36" s="155"/>
      <c r="E36" s="156"/>
      <c r="F36" s="156"/>
      <c r="G36" s="157"/>
      <c r="H36" s="157"/>
      <c r="I36" s="157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5"/>
      <c r="AL36" s="159"/>
      <c r="AM36" s="159"/>
      <c r="AN36" s="159"/>
      <c r="AO36" s="159"/>
      <c r="AP36" s="159"/>
      <c r="AQ36" s="159"/>
      <c r="AR36" s="159"/>
      <c r="AS36" s="159"/>
      <c r="AT36" s="160"/>
      <c r="AU36" s="159"/>
      <c r="AV36" s="159"/>
      <c r="AW36" s="159"/>
      <c r="AX36" s="466">
        <f>IF(BA31&lt;&gt;0,BA31,IF(BA30&lt;&gt;0,BA30,IF(BA29&lt;&gt;0,BA29,IF(BA28&lt;&gt;0,BA28,IF(BA27&lt;&gt;0,BA27,IF(BA26&lt;&gt;0,BA26,IF(BA25&lt;&gt;0,BA25,IF(BA24&lt;&gt;0,BA24,IF(BA23&lt;&gt;0,BA23,IF(BA22&lt;&gt;0,BA22,IF(BA21&lt;&gt;0,BA21,IF(BA20&lt;&gt;0,BA20,IF(BA18&lt;&gt;0,BA18,IF(BA17&lt;&gt;0,BA17,IF(BA16&lt;&gt;0,BA16,IF(BA15&lt;&gt;0,BA15,IF(BA14&lt;&gt;0,BA14,IF(BA13&lt;&gt;0,BA13,IF(BA12&lt;&gt;0,BA12,IF(BA11&lt;&gt;0,BA11,IF(BA10&lt;&gt;0,BA10,IF(BA9&lt;&gt;0,BA9,IF(BA8&lt;&gt;0,BA8,IF(BA7&lt;&gt;0,BA7))))))))))))))))))))))))/100</f>
        <v>0.930185185185185</v>
      </c>
      <c r="AY36" s="467"/>
    </row>
    <row r="37" spans="1:55" ht="15" customHeight="1">
      <c r="B37" s="173"/>
      <c r="C37" s="163"/>
      <c r="D37" s="161"/>
      <c r="E37" s="162"/>
      <c r="F37" s="162"/>
      <c r="G37" s="163"/>
      <c r="H37" s="163"/>
      <c r="I37" s="163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1"/>
      <c r="AL37" s="165"/>
      <c r="AM37" s="165"/>
      <c r="AN37" s="165"/>
      <c r="AO37" s="165"/>
      <c r="AP37" s="165"/>
      <c r="AQ37" s="165"/>
      <c r="AR37" s="165"/>
      <c r="AS37" s="165"/>
      <c r="AT37" s="161"/>
      <c r="AU37" s="165"/>
      <c r="AV37" s="165"/>
      <c r="AW37" s="165"/>
      <c r="AX37" s="468"/>
      <c r="AY37" s="469"/>
    </row>
    <row r="38" spans="1:55" ht="11.15" customHeight="1" thickBot="1">
      <c r="B38" s="166"/>
      <c r="C38" s="235"/>
      <c r="D38" s="167"/>
      <c r="E38" s="168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70"/>
      <c r="AL38" s="170"/>
      <c r="AM38" s="170"/>
      <c r="AN38" s="170"/>
      <c r="AO38" s="170"/>
      <c r="AP38" s="170"/>
      <c r="AQ38" s="170"/>
      <c r="AR38" s="170"/>
      <c r="AS38" s="170"/>
      <c r="AT38" s="171"/>
      <c r="AU38" s="167"/>
      <c r="AV38" s="170"/>
      <c r="AW38" s="170"/>
      <c r="AX38" s="470"/>
      <c r="AY38" s="471"/>
    </row>
    <row r="39" spans="1:55" ht="3" customHeight="1">
      <c r="D39" s="120"/>
      <c r="E39" s="120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</row>
    <row r="40" spans="1:55" ht="12.75" customHeight="1">
      <c r="D40" s="120"/>
      <c r="E40" s="120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</row>
    <row r="41" spans="1:55">
      <c r="AX41" s="289"/>
    </row>
    <row r="43" spans="1:55">
      <c r="B43" s="253" t="s">
        <v>71</v>
      </c>
    </row>
  </sheetData>
  <sheetProtection selectLockedCells="1"/>
  <mergeCells count="90">
    <mergeCell ref="H19:I19"/>
    <mergeCell ref="H32:I32"/>
    <mergeCell ref="AR25:AS25"/>
    <mergeCell ref="AR26:AS26"/>
    <mergeCell ref="AR27:AS27"/>
    <mergeCell ref="AR28:AS28"/>
    <mergeCell ref="AR29:AS29"/>
    <mergeCell ref="AR20:AS20"/>
    <mergeCell ref="AR21:AS21"/>
    <mergeCell ref="AR22:AS22"/>
    <mergeCell ref="AR23:AS23"/>
    <mergeCell ref="AR24:AS24"/>
    <mergeCell ref="AR17:AS17"/>
    <mergeCell ref="AR18:AS18"/>
    <mergeCell ref="AV17:AW17"/>
    <mergeCell ref="AV16:AW16"/>
    <mergeCell ref="AV15:AW15"/>
    <mergeCell ref="AR12:AS12"/>
    <mergeCell ref="AR13:AS13"/>
    <mergeCell ref="AR14:AS14"/>
    <mergeCell ref="AR15:AS15"/>
    <mergeCell ref="AR16:AS16"/>
    <mergeCell ref="AR7:AS7"/>
    <mergeCell ref="AR8:AS8"/>
    <mergeCell ref="AR9:AS9"/>
    <mergeCell ref="AR10:AS10"/>
    <mergeCell ref="AR11:AS11"/>
    <mergeCell ref="AV25:AW25"/>
    <mergeCell ref="AV19:AW19"/>
    <mergeCell ref="AV20:AW20"/>
    <mergeCell ref="AV21:AW21"/>
    <mergeCell ref="AV22:AW22"/>
    <mergeCell ref="AV12:AW12"/>
    <mergeCell ref="AV13:AW13"/>
    <mergeCell ref="AV23:AW23"/>
    <mergeCell ref="AV14:AW14"/>
    <mergeCell ref="AV24:AW24"/>
    <mergeCell ref="AX36:AY38"/>
    <mergeCell ref="AX34:AY34"/>
    <mergeCell ref="AV26:AW26"/>
    <mergeCell ref="AV31:AW31"/>
    <mergeCell ref="AV32:AW32"/>
    <mergeCell ref="B35:AW35"/>
    <mergeCell ref="F34:G34"/>
    <mergeCell ref="AR34:AS34"/>
    <mergeCell ref="J34:AK34"/>
    <mergeCell ref="B34:D34"/>
    <mergeCell ref="AR30:AS30"/>
    <mergeCell ref="AR31:AS31"/>
    <mergeCell ref="AV30:AW30"/>
    <mergeCell ref="AV29:AW29"/>
    <mergeCell ref="AV28:AW28"/>
    <mergeCell ref="AV27:AW27"/>
    <mergeCell ref="F19:G19"/>
    <mergeCell ref="F32:G32"/>
    <mergeCell ref="AV6:AW6"/>
    <mergeCell ref="AV7:AW7"/>
    <mergeCell ref="AV8:AW8"/>
    <mergeCell ref="AV9:AW9"/>
    <mergeCell ref="AV18:AW18"/>
    <mergeCell ref="W6:X6"/>
    <mergeCell ref="AC6:AD6"/>
    <mergeCell ref="AI6:AJ6"/>
    <mergeCell ref="AR6:AS6"/>
    <mergeCell ref="K6:L6"/>
    <mergeCell ref="M6:N6"/>
    <mergeCell ref="O6:P6"/>
    <mergeCell ref="AV10:AW10"/>
    <mergeCell ref="AV11:AW11"/>
    <mergeCell ref="AX5:AY5"/>
    <mergeCell ref="J5:AJ5"/>
    <mergeCell ref="AL5:AM5"/>
    <mergeCell ref="AN5:AQ5"/>
    <mergeCell ref="AR5:AW5"/>
    <mergeCell ref="H34:I34"/>
    <mergeCell ref="AQ3:AS3"/>
    <mergeCell ref="AN2:AS2"/>
    <mergeCell ref="B4:AW4"/>
    <mergeCell ref="D5:E5"/>
    <mergeCell ref="F2:AJ2"/>
    <mergeCell ref="F3:AJ3"/>
    <mergeCell ref="F5:G5"/>
    <mergeCell ref="H5:I5"/>
    <mergeCell ref="Q6:R6"/>
    <mergeCell ref="S6:T6"/>
    <mergeCell ref="U6:V6"/>
    <mergeCell ref="Y6:AB6"/>
    <mergeCell ref="AE6:AH6"/>
    <mergeCell ref="B19:C19"/>
    <mergeCell ref="B32:C32"/>
  </mergeCells>
  <conditionalFormatting sqref="F7:F18">
    <cfRule type="expression" dxfId="30" priority="47">
      <formula>$F7=0</formula>
    </cfRule>
    <cfRule type="expression" dxfId="29" priority="51">
      <formula>$F7&gt;$BB7</formula>
    </cfRule>
    <cfRule type="expression" dxfId="28" priority="52">
      <formula>$F7&lt;$BB7</formula>
    </cfRule>
    <cfRule type="expression" dxfId="27" priority="53">
      <formula>$F7=$BB7</formula>
    </cfRule>
  </conditionalFormatting>
  <conditionalFormatting sqref="F20:F31">
    <cfRule type="expression" dxfId="26" priority="38">
      <formula>$F20=0</formula>
    </cfRule>
    <cfRule type="expression" dxfId="25" priority="39">
      <formula>$F20&gt;$BB20</formula>
    </cfRule>
    <cfRule type="expression" dxfId="24" priority="40">
      <formula>$F20&lt;$BB20</formula>
    </cfRule>
    <cfRule type="expression" dxfId="23" priority="41">
      <formula>$F20=$BB20</formula>
    </cfRule>
  </conditionalFormatting>
  <conditionalFormatting sqref="AX36:AY38">
    <cfRule type="expression" dxfId="22" priority="11">
      <formula>$AX$36=0</formula>
    </cfRule>
    <cfRule type="expression" dxfId="21" priority="27">
      <formula>$AX$36&gt;$AX$3</formula>
    </cfRule>
    <cfRule type="expression" dxfId="20" priority="28">
      <formula>$AX$36=$AX$3</formula>
    </cfRule>
    <cfRule type="expression" dxfId="19" priority="29">
      <formula>$AX$36&lt;$AX$3</formula>
    </cfRule>
  </conditionalFormatting>
  <conditionalFormatting sqref="B19:H19 J19:AY19">
    <cfRule type="expression" dxfId="18" priority="12">
      <formula>$AY$19=0</formula>
    </cfRule>
    <cfRule type="expression" dxfId="17" priority="21">
      <formula>$AY$19&gt;$AX$3</formula>
    </cfRule>
    <cfRule type="expression" dxfId="16" priority="22">
      <formula>$AY$19=$AX$3</formula>
    </cfRule>
    <cfRule type="expression" dxfId="15" priority="23">
      <formula>$AY$19&lt;$AX$3</formula>
    </cfRule>
  </conditionalFormatting>
  <conditionalFormatting sqref="B32:H33 J32:AY33">
    <cfRule type="expression" dxfId="14" priority="14">
      <formula>$AY$32=0</formula>
    </cfRule>
    <cfRule type="expression" dxfId="13" priority="18">
      <formula>$AY$32=$AX$3</formula>
    </cfRule>
    <cfRule type="expression" dxfId="12" priority="19">
      <formula>$AY$32&gt;$AX$3</formula>
    </cfRule>
    <cfRule type="expression" dxfId="11" priority="20">
      <formula>$AY$32&lt;$AX$3</formula>
    </cfRule>
  </conditionalFormatting>
  <conditionalFormatting sqref="H7:H18">
    <cfRule type="expression" dxfId="10" priority="6">
      <formula>AND($H7&gt;$F7, $H7&gt;$D7)</formula>
    </cfRule>
    <cfRule type="expression" dxfId="9" priority="7">
      <formula>AND($H7&gt;$F7,$H7&lt;$D7)</formula>
    </cfRule>
    <cfRule type="expression" dxfId="8" priority="8">
      <formula>AND($H7&lt;$F7,$H7&lt;$D7)</formula>
    </cfRule>
    <cfRule type="expression" dxfId="7" priority="9">
      <formula>$H7=0</formula>
    </cfRule>
    <cfRule type="expression" dxfId="6" priority="10">
      <formula>AND($H7=$F7,$H7=$D7)</formula>
    </cfRule>
  </conditionalFormatting>
  <conditionalFormatting sqref="H20:H31">
    <cfRule type="expression" dxfId="5" priority="1">
      <formula>AND($H20&gt;$F20, $H20&gt;$D20)</formula>
    </cfRule>
    <cfRule type="expression" dxfId="4" priority="2">
      <formula>AND($H20&gt;$F20,$H20&lt;$D20)</formula>
    </cfRule>
    <cfRule type="expression" dxfId="3" priority="3">
      <formula>AND($H20&lt;$F20,$H20&lt;$D20)</formula>
    </cfRule>
    <cfRule type="expression" dxfId="2" priority="4">
      <formula>$H20=0</formula>
    </cfRule>
    <cfRule type="expression" dxfId="1" priority="5">
      <formula>AND($H20=$F20,$H20=$D20)</formula>
    </cfRule>
  </conditionalFormatting>
  <pageMargins left="0" right="0" top="0.39370078740157483" bottom="0.39370078740157483" header="0" footer="0"/>
  <pageSetup paperSize="8" scale="98" orientation="landscape" r:id="rId1"/>
  <colBreaks count="1" manualBreakCount="1">
    <brk id="52" max="1048575" man="1"/>
  </colBreaks>
  <ignoredErrors>
    <ignoredError sqref="B13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39"/>
  <sheetViews>
    <sheetView showGridLines="0" topLeftCell="Y2" zoomScale="60" zoomScaleNormal="60" workbookViewId="0">
      <selection activeCell="AC8" sqref="AC8"/>
    </sheetView>
  </sheetViews>
  <sheetFormatPr defaultColWidth="11.453125" defaultRowHeight="14.5"/>
  <cols>
    <col min="1" max="1" width="4" style="314" customWidth="1"/>
    <col min="2" max="2" width="16.26953125" style="314" customWidth="1"/>
    <col min="3" max="3" width="27.453125" style="314" customWidth="1"/>
    <col min="4" max="4" width="4.26953125" style="314" customWidth="1"/>
    <col min="5" max="5" width="8.81640625" style="314" customWidth="1"/>
    <col min="6" max="7" width="7.7265625" style="314" customWidth="1"/>
    <col min="8" max="8" width="2.26953125" style="314" customWidth="1"/>
    <col min="9" max="9" width="1.7265625" style="314" customWidth="1"/>
    <col min="10" max="10" width="4.26953125" style="314" customWidth="1"/>
    <col min="11" max="16" width="7.7265625" style="314" customWidth="1"/>
    <col min="17" max="17" width="16.1796875" style="314" customWidth="1"/>
    <col min="18" max="19" width="0" style="314" hidden="1" customWidth="1"/>
    <col min="20" max="21" width="6.81640625" style="314" customWidth="1"/>
    <col min="22" max="22" width="21.7265625" style="314" customWidth="1"/>
    <col min="23" max="24" width="0" style="314" hidden="1" customWidth="1"/>
    <col min="25" max="25" width="11.453125" style="314"/>
    <col min="26" max="26" width="26.1796875" style="314" customWidth="1"/>
    <col min="27" max="27" width="15.1796875" style="314" customWidth="1"/>
    <col min="28" max="28" width="10.54296875" style="314" customWidth="1"/>
    <col min="29" max="29" width="8.7265625" style="314" customWidth="1"/>
    <col min="30" max="30" width="8.453125" style="314" customWidth="1"/>
    <col min="31" max="31" width="8.453125" style="314" bestFit="1" customWidth="1"/>
    <col min="32" max="33" width="7.54296875" style="314" customWidth="1"/>
    <col min="34" max="45" width="6.7265625" style="314" customWidth="1"/>
    <col min="46" max="46" width="7" style="314" customWidth="1"/>
    <col min="47" max="47" width="8.453125" style="314" customWidth="1"/>
    <col min="48" max="61" width="6.7265625" style="314" customWidth="1"/>
    <col min="62" max="62" width="8.453125" style="314" customWidth="1"/>
    <col min="63" max="67" width="6.7265625" style="314" customWidth="1"/>
    <col min="68" max="68" width="7.54296875" style="314" customWidth="1"/>
    <col min="69" max="69" width="6.7265625" style="314" customWidth="1"/>
    <col min="70" max="70" width="5.453125" style="314" customWidth="1"/>
    <col min="71" max="86" width="6.7265625" style="314" customWidth="1"/>
    <col min="87" max="87" width="7.26953125" style="314" customWidth="1"/>
    <col min="88" max="88" width="6.54296875" style="314" customWidth="1"/>
    <col min="89" max="89" width="7.81640625" style="314" customWidth="1"/>
    <col min="90" max="90" width="7.453125" style="314" customWidth="1"/>
    <col min="91" max="91" width="7" style="314" customWidth="1"/>
    <col min="92" max="92" width="7.453125" style="314" customWidth="1"/>
    <col min="93" max="93" width="7.26953125" style="314" customWidth="1"/>
    <col min="94" max="94" width="6.81640625" style="314" customWidth="1"/>
    <col min="95" max="96" width="15.7265625" style="314" customWidth="1"/>
    <col min="97" max="97" width="20.1796875" style="314" customWidth="1"/>
    <col min="98" max="99" width="6.7265625" style="314" customWidth="1"/>
    <col min="100" max="107" width="15.7265625" style="314" customWidth="1"/>
    <col min="108" max="110" width="14" style="314" customWidth="1"/>
    <col min="111" max="193" width="6.7265625" style="314" customWidth="1"/>
    <col min="194" max="16384" width="11.453125" style="314"/>
  </cols>
  <sheetData>
    <row r="1" spans="1:85" ht="12.75" customHeight="1" thickTop="1">
      <c r="A1" s="497" t="s">
        <v>154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501" t="s">
        <v>153</v>
      </c>
      <c r="Q1" s="501"/>
      <c r="R1" s="502"/>
      <c r="S1" s="505">
        <f>Proposal!AT3</f>
        <v>43021</v>
      </c>
      <c r="T1" s="506"/>
      <c r="U1" s="506"/>
      <c r="V1" s="507"/>
    </row>
    <row r="2" spans="1:85" ht="12.75" customHeight="1">
      <c r="A2" s="499"/>
      <c r="B2" s="500"/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3"/>
      <c r="Q2" s="503"/>
      <c r="R2" s="504"/>
      <c r="S2" s="508"/>
      <c r="T2" s="509"/>
      <c r="U2" s="509"/>
      <c r="V2" s="510"/>
    </row>
    <row r="3" spans="1:85" ht="12.75" customHeight="1">
      <c r="A3" s="514" t="str">
        <f>Proposal!F3</f>
        <v>L003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03"/>
      <c r="Q3" s="503"/>
      <c r="R3" s="504"/>
      <c r="S3" s="508"/>
      <c r="T3" s="509"/>
      <c r="U3" s="509"/>
      <c r="V3" s="510"/>
    </row>
    <row r="4" spans="1:85" ht="12.75" customHeight="1" thickBot="1">
      <c r="A4" s="514"/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03"/>
      <c r="Q4" s="503"/>
      <c r="R4" s="504"/>
      <c r="S4" s="511"/>
      <c r="T4" s="512"/>
      <c r="U4" s="512"/>
      <c r="V4" s="513"/>
    </row>
    <row r="5" spans="1:85" ht="12.75" customHeight="1" thickTop="1" thickBot="1">
      <c r="A5" s="398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7"/>
      <c r="S5" s="396"/>
      <c r="T5" s="396"/>
      <c r="U5" s="396"/>
      <c r="V5" s="395"/>
      <c r="W5" s="394"/>
      <c r="X5" s="393"/>
      <c r="Y5" s="316"/>
      <c r="Z5" s="316"/>
      <c r="AB5" s="494" t="str">
        <f>A3</f>
        <v>L003</v>
      </c>
      <c r="AC5" s="491">
        <v>43009</v>
      </c>
      <c r="AD5" s="492"/>
      <c r="AE5" s="492"/>
      <c r="AF5" s="492"/>
      <c r="AG5" s="492"/>
      <c r="AH5" s="492"/>
      <c r="AI5" s="492"/>
      <c r="AJ5" s="493"/>
      <c r="AK5" s="491">
        <v>43010</v>
      </c>
      <c r="AL5" s="492"/>
      <c r="AM5" s="492"/>
      <c r="AN5" s="492"/>
      <c r="AO5" s="492"/>
      <c r="AP5" s="492"/>
      <c r="AQ5" s="492"/>
      <c r="AR5" s="493"/>
    </row>
    <row r="6" spans="1:85" ht="12.75" customHeight="1" thickBot="1">
      <c r="A6" s="332"/>
      <c r="B6" s="525"/>
      <c r="C6" s="388"/>
      <c r="D6" s="388"/>
      <c r="E6" s="388"/>
      <c r="F6" s="388"/>
      <c r="G6" s="388"/>
      <c r="H6" s="331"/>
      <c r="I6" s="331"/>
      <c r="J6" s="526"/>
      <c r="K6" s="388"/>
      <c r="L6" s="527"/>
      <c r="M6" s="527"/>
      <c r="N6" s="388"/>
      <c r="O6" s="388"/>
      <c r="P6" s="388"/>
      <c r="Q6" s="388"/>
      <c r="R6" s="388"/>
      <c r="S6" s="352"/>
      <c r="T6" s="352"/>
      <c r="U6" s="352"/>
      <c r="V6" s="340"/>
      <c r="W6" s="316"/>
      <c r="X6" s="392"/>
      <c r="Y6" s="316"/>
      <c r="Z6" s="316"/>
      <c r="AB6" s="495"/>
      <c r="AC6" s="378" t="s">
        <v>152</v>
      </c>
      <c r="AD6" s="377" t="s">
        <v>151</v>
      </c>
      <c r="AE6" s="376" t="s">
        <v>150</v>
      </c>
      <c r="AF6" s="375" t="s">
        <v>149</v>
      </c>
      <c r="AG6" s="375" t="s">
        <v>148</v>
      </c>
      <c r="AH6" s="374" t="s">
        <v>147</v>
      </c>
      <c r="AI6" s="373" t="s">
        <v>146</v>
      </c>
      <c r="AJ6" s="372" t="s">
        <v>145</v>
      </c>
      <c r="AK6" s="378" t="s">
        <v>152</v>
      </c>
      <c r="AL6" s="377" t="s">
        <v>151</v>
      </c>
      <c r="AM6" s="376" t="s">
        <v>150</v>
      </c>
      <c r="AN6" s="375" t="s">
        <v>149</v>
      </c>
      <c r="AO6" s="375" t="s">
        <v>148</v>
      </c>
      <c r="AP6" s="374" t="s">
        <v>147</v>
      </c>
      <c r="AQ6" s="373" t="s">
        <v>146</v>
      </c>
      <c r="AR6" s="372" t="s">
        <v>145</v>
      </c>
    </row>
    <row r="7" spans="1:85" ht="12.75" customHeight="1" thickTop="1" thickBot="1">
      <c r="A7" s="332"/>
      <c r="B7" s="525"/>
      <c r="C7" s="391"/>
      <c r="D7" s="390"/>
      <c r="E7" s="389"/>
      <c r="F7" s="389"/>
      <c r="G7" s="389"/>
      <c r="H7" s="331"/>
      <c r="I7" s="331"/>
      <c r="J7" s="526"/>
      <c r="K7" s="389"/>
      <c r="L7" s="527"/>
      <c r="M7" s="527"/>
      <c r="N7" s="389"/>
      <c r="O7" s="389"/>
      <c r="P7" s="389"/>
      <c r="Q7" s="389"/>
      <c r="R7" s="388"/>
      <c r="S7" s="352"/>
      <c r="T7" s="352"/>
      <c r="U7" s="352"/>
      <c r="V7" s="387"/>
      <c r="W7" s="386">
        <v>2</v>
      </c>
      <c r="X7" s="385" t="e">
        <f>'[1]0. Data Dec'!A153</f>
        <v>#NAME?</v>
      </c>
      <c r="Y7" s="384"/>
      <c r="Z7" s="384"/>
      <c r="AB7" s="496"/>
      <c r="AC7" s="371"/>
      <c r="AD7" s="370"/>
      <c r="AE7" s="369"/>
      <c r="AF7" s="369"/>
      <c r="AG7" s="369"/>
      <c r="AH7" s="369"/>
      <c r="AI7" s="369"/>
      <c r="AJ7" s="368"/>
      <c r="AK7" s="371"/>
      <c r="AL7" s="370"/>
      <c r="AM7" s="369"/>
      <c r="AN7" s="369"/>
      <c r="AO7" s="369"/>
      <c r="AP7" s="369"/>
      <c r="AQ7" s="369"/>
      <c r="AR7" s="368"/>
    </row>
    <row r="8" spans="1:85" ht="12.75" customHeight="1" thickTop="1">
      <c r="A8" s="332"/>
      <c r="B8" s="525"/>
      <c r="C8" s="380"/>
      <c r="D8" s="353"/>
      <c r="E8" s="352"/>
      <c r="F8" s="352"/>
      <c r="G8" s="352"/>
      <c r="H8" s="331"/>
      <c r="I8" s="331"/>
      <c r="J8" s="526"/>
      <c r="K8" s="352"/>
      <c r="L8" s="527"/>
      <c r="M8" s="527"/>
      <c r="N8" s="352"/>
      <c r="O8" s="352"/>
      <c r="P8" s="352"/>
      <c r="Q8" s="352"/>
      <c r="R8" s="352"/>
      <c r="S8" s="352"/>
      <c r="T8" s="352"/>
      <c r="U8" s="352"/>
      <c r="V8" s="330"/>
      <c r="W8" s="383" t="e">
        <f>'[1]1. Calidad'!X7</f>
        <v>#NAME?</v>
      </c>
      <c r="X8" s="382" t="str">
        <f>'[1]0. Data Dec'!A154</f>
        <v>(Percentage quotation not specified)</v>
      </c>
      <c r="Y8" s="381"/>
      <c r="Z8" s="381"/>
      <c r="AB8" s="339"/>
      <c r="AC8" s="339"/>
      <c r="AD8" s="339"/>
      <c r="AE8" s="339"/>
      <c r="AF8" s="339"/>
      <c r="AG8" s="339"/>
      <c r="AH8" s="339"/>
      <c r="AI8" s="339"/>
      <c r="AJ8" s="339"/>
      <c r="AK8" s="339"/>
      <c r="AL8" s="339"/>
      <c r="AM8" s="339"/>
      <c r="AN8" s="339"/>
      <c r="AO8" s="339"/>
      <c r="AP8" s="339"/>
      <c r="AQ8" s="339"/>
      <c r="AR8" s="339"/>
    </row>
    <row r="9" spans="1:85" ht="12.75" customHeight="1" thickBot="1">
      <c r="A9" s="332"/>
      <c r="B9" s="525"/>
      <c r="C9" s="380"/>
      <c r="D9" s="353"/>
      <c r="E9" s="352"/>
      <c r="F9" s="352"/>
      <c r="G9" s="352"/>
      <c r="H9" s="331"/>
      <c r="I9" s="331"/>
      <c r="J9" s="526"/>
      <c r="K9" s="352"/>
      <c r="L9" s="527"/>
      <c r="M9" s="527"/>
      <c r="N9" s="352"/>
      <c r="O9" s="352"/>
      <c r="P9" s="352"/>
      <c r="Q9" s="352"/>
      <c r="R9" s="352"/>
      <c r="S9" s="352"/>
      <c r="T9" s="352"/>
      <c r="U9" s="352"/>
      <c r="V9" s="340"/>
      <c r="W9" s="316" t="e">
        <f>'[1]1. Calidad'!X8</f>
        <v>#NAME?</v>
      </c>
      <c r="X9" s="362"/>
      <c r="Y9" s="346"/>
      <c r="Z9" s="346"/>
    </row>
    <row r="10" spans="1:85" ht="12.75" customHeight="1" thickTop="1" thickBot="1">
      <c r="A10" s="332"/>
      <c r="B10" s="525"/>
      <c r="C10" s="380"/>
      <c r="D10" s="353"/>
      <c r="E10" s="352"/>
      <c r="F10" s="352"/>
      <c r="G10" s="352"/>
      <c r="H10" s="331"/>
      <c r="I10" s="331"/>
      <c r="J10" s="526"/>
      <c r="K10" s="352"/>
      <c r="L10" s="527"/>
      <c r="M10" s="527"/>
      <c r="N10" s="352"/>
      <c r="O10" s="352"/>
      <c r="P10" s="352"/>
      <c r="Q10" s="352"/>
      <c r="R10" s="352"/>
      <c r="S10" s="352"/>
      <c r="T10" s="352"/>
      <c r="U10" s="352"/>
      <c r="V10" s="340"/>
      <c r="W10" s="316" t="e">
        <f>'[1]1. Calidad'!X9</f>
        <v>#NAME?</v>
      </c>
      <c r="X10" s="362" t="e">
        <f>'[1]0. Data Dec'!A156</f>
        <v>#NAME?</v>
      </c>
      <c r="Y10" s="346"/>
      <c r="Z10" s="346"/>
      <c r="AB10" s="494" t="str">
        <f>A3</f>
        <v>L003</v>
      </c>
      <c r="AC10" s="491">
        <v>43011</v>
      </c>
      <c r="AD10" s="492"/>
      <c r="AE10" s="492"/>
      <c r="AF10" s="492"/>
      <c r="AG10" s="492"/>
      <c r="AH10" s="492"/>
      <c r="AI10" s="492"/>
      <c r="AJ10" s="493"/>
      <c r="AK10" s="491">
        <v>43012</v>
      </c>
      <c r="AL10" s="492"/>
      <c r="AM10" s="492"/>
      <c r="AN10" s="492"/>
      <c r="AO10" s="492"/>
      <c r="AP10" s="492"/>
      <c r="AQ10" s="492"/>
      <c r="AR10" s="493"/>
      <c r="AS10" s="491">
        <v>43013</v>
      </c>
      <c r="AT10" s="492"/>
      <c r="AU10" s="492"/>
      <c r="AV10" s="492"/>
      <c r="AW10" s="492"/>
      <c r="AX10" s="492"/>
      <c r="AY10" s="492"/>
      <c r="AZ10" s="493"/>
      <c r="BA10" s="491">
        <v>43014</v>
      </c>
      <c r="BB10" s="492"/>
      <c r="BC10" s="492"/>
      <c r="BD10" s="492"/>
      <c r="BE10" s="492"/>
      <c r="BF10" s="492"/>
      <c r="BG10" s="492"/>
      <c r="BH10" s="493"/>
      <c r="BI10" s="491">
        <v>43015</v>
      </c>
      <c r="BJ10" s="492"/>
      <c r="BK10" s="492"/>
      <c r="BL10" s="492"/>
      <c r="BM10" s="492"/>
      <c r="BN10" s="492"/>
      <c r="BO10" s="492"/>
      <c r="BP10" s="493"/>
      <c r="BQ10" s="491">
        <v>43016</v>
      </c>
      <c r="BR10" s="492"/>
      <c r="BS10" s="492"/>
      <c r="BT10" s="492"/>
      <c r="BU10" s="492"/>
      <c r="BV10" s="492"/>
      <c r="BW10" s="492"/>
      <c r="BX10" s="493"/>
      <c r="BY10" s="491">
        <v>43017</v>
      </c>
      <c r="BZ10" s="492"/>
      <c r="CA10" s="492"/>
      <c r="CB10" s="492"/>
      <c r="CC10" s="492"/>
      <c r="CD10" s="492"/>
      <c r="CE10" s="492"/>
      <c r="CF10" s="493"/>
    </row>
    <row r="11" spans="1:85" ht="12.75" customHeight="1" thickBot="1">
      <c r="A11" s="332"/>
      <c r="B11" s="525"/>
      <c r="C11" s="380"/>
      <c r="D11" s="353"/>
      <c r="E11" s="352"/>
      <c r="F11" s="352"/>
      <c r="G11" s="352"/>
      <c r="H11" s="331"/>
      <c r="I11" s="331"/>
      <c r="J11" s="526"/>
      <c r="K11" s="352"/>
      <c r="L11" s="527"/>
      <c r="M11" s="527"/>
      <c r="N11" s="352"/>
      <c r="O11" s="352"/>
      <c r="P11" s="352"/>
      <c r="Q11" s="352"/>
      <c r="R11" s="352"/>
      <c r="S11" s="352"/>
      <c r="T11" s="352"/>
      <c r="U11" s="352"/>
      <c r="V11" s="340"/>
      <c r="W11" s="316" t="e">
        <f>'[1]1. Calidad'!X10</f>
        <v>#NAME?</v>
      </c>
      <c r="X11" s="362" t="e">
        <f>'[1]0. Data Dec'!A157</f>
        <v>#NAME?</v>
      </c>
      <c r="Y11" s="346"/>
      <c r="Z11" s="346"/>
      <c r="AB11" s="495"/>
      <c r="AC11" s="378" t="s">
        <v>152</v>
      </c>
      <c r="AD11" s="377" t="s">
        <v>151</v>
      </c>
      <c r="AE11" s="376" t="s">
        <v>150</v>
      </c>
      <c r="AF11" s="375" t="s">
        <v>149</v>
      </c>
      <c r="AG11" s="375" t="s">
        <v>148</v>
      </c>
      <c r="AH11" s="374" t="s">
        <v>147</v>
      </c>
      <c r="AI11" s="373" t="s">
        <v>146</v>
      </c>
      <c r="AJ11" s="372" t="s">
        <v>145</v>
      </c>
      <c r="AK11" s="378" t="s">
        <v>152</v>
      </c>
      <c r="AL11" s="377" t="s">
        <v>151</v>
      </c>
      <c r="AM11" s="376" t="s">
        <v>150</v>
      </c>
      <c r="AN11" s="375" t="s">
        <v>149</v>
      </c>
      <c r="AO11" s="375" t="s">
        <v>148</v>
      </c>
      <c r="AP11" s="374" t="s">
        <v>147</v>
      </c>
      <c r="AQ11" s="373" t="s">
        <v>146</v>
      </c>
      <c r="AR11" s="372" t="s">
        <v>145</v>
      </c>
      <c r="AS11" s="378" t="s">
        <v>152</v>
      </c>
      <c r="AT11" s="377" t="s">
        <v>151</v>
      </c>
      <c r="AU11" s="376" t="s">
        <v>150</v>
      </c>
      <c r="AV11" s="375" t="s">
        <v>149</v>
      </c>
      <c r="AW11" s="375" t="s">
        <v>148</v>
      </c>
      <c r="AX11" s="374" t="s">
        <v>147</v>
      </c>
      <c r="AY11" s="373" t="s">
        <v>146</v>
      </c>
      <c r="AZ11" s="372" t="s">
        <v>145</v>
      </c>
      <c r="BA11" s="378" t="s">
        <v>152</v>
      </c>
      <c r="BB11" s="377" t="s">
        <v>151</v>
      </c>
      <c r="BC11" s="376" t="s">
        <v>150</v>
      </c>
      <c r="BD11" s="375" t="s">
        <v>149</v>
      </c>
      <c r="BE11" s="375" t="s">
        <v>148</v>
      </c>
      <c r="BF11" s="374" t="s">
        <v>147</v>
      </c>
      <c r="BG11" s="373" t="s">
        <v>146</v>
      </c>
      <c r="BH11" s="372" t="s">
        <v>145</v>
      </c>
      <c r="BI11" s="378" t="s">
        <v>152</v>
      </c>
      <c r="BJ11" s="377" t="s">
        <v>151</v>
      </c>
      <c r="BK11" s="376" t="s">
        <v>150</v>
      </c>
      <c r="BL11" s="375" t="s">
        <v>149</v>
      </c>
      <c r="BM11" s="375" t="s">
        <v>148</v>
      </c>
      <c r="BN11" s="374" t="s">
        <v>147</v>
      </c>
      <c r="BO11" s="373" t="s">
        <v>146</v>
      </c>
      <c r="BP11" s="372" t="s">
        <v>145</v>
      </c>
      <c r="BQ11" s="378" t="s">
        <v>152</v>
      </c>
      <c r="BR11" s="377" t="s">
        <v>151</v>
      </c>
      <c r="BS11" s="376" t="s">
        <v>150</v>
      </c>
      <c r="BT11" s="375" t="s">
        <v>149</v>
      </c>
      <c r="BU11" s="375" t="s">
        <v>148</v>
      </c>
      <c r="BV11" s="374" t="s">
        <v>147</v>
      </c>
      <c r="BW11" s="373" t="s">
        <v>146</v>
      </c>
      <c r="BX11" s="372" t="s">
        <v>145</v>
      </c>
      <c r="BY11" s="378" t="s">
        <v>152</v>
      </c>
      <c r="BZ11" s="377" t="s">
        <v>151</v>
      </c>
      <c r="CA11" s="376" t="s">
        <v>150</v>
      </c>
      <c r="CB11" s="375" t="s">
        <v>149</v>
      </c>
      <c r="CC11" s="375" t="s">
        <v>148</v>
      </c>
      <c r="CD11" s="374" t="s">
        <v>147</v>
      </c>
      <c r="CE11" s="373" t="s">
        <v>146</v>
      </c>
      <c r="CF11" s="372" t="s">
        <v>145</v>
      </c>
    </row>
    <row r="12" spans="1:85" ht="12.75" customHeight="1" thickBot="1">
      <c r="A12" s="332"/>
      <c r="B12" s="525"/>
      <c r="C12" s="380"/>
      <c r="D12" s="353"/>
      <c r="E12" s="352"/>
      <c r="F12" s="352"/>
      <c r="G12" s="352"/>
      <c r="H12" s="331"/>
      <c r="I12" s="331"/>
      <c r="J12" s="526"/>
      <c r="K12" s="352"/>
      <c r="L12" s="527"/>
      <c r="M12" s="527"/>
      <c r="N12" s="352"/>
      <c r="O12" s="352"/>
      <c r="P12" s="352"/>
      <c r="Q12" s="352"/>
      <c r="R12" s="352"/>
      <c r="S12" s="352"/>
      <c r="T12" s="352"/>
      <c r="U12" s="352"/>
      <c r="V12" s="340"/>
      <c r="W12" s="316" t="e">
        <f>'[1]1. Calidad'!X11</f>
        <v>#NAME?</v>
      </c>
      <c r="X12" s="362" t="e">
        <f>'[1]0. Data Dec'!A158</f>
        <v>#NAME?</v>
      </c>
      <c r="Y12" s="346"/>
      <c r="Z12" s="346"/>
      <c r="AB12" s="496"/>
      <c r="AC12" s="371"/>
      <c r="AD12" s="370"/>
      <c r="AE12" s="369"/>
      <c r="AF12" s="369"/>
      <c r="AG12" s="369"/>
      <c r="AH12" s="369"/>
      <c r="AI12" s="369"/>
      <c r="AJ12" s="368"/>
      <c r="AK12" s="371"/>
      <c r="AL12" s="370"/>
      <c r="AM12" s="369"/>
      <c r="AN12" s="369"/>
      <c r="AO12" s="369"/>
      <c r="AP12" s="369"/>
      <c r="AQ12" s="369"/>
      <c r="AR12" s="368"/>
      <c r="AS12" s="371"/>
      <c r="AT12" s="370"/>
      <c r="AU12" s="369"/>
      <c r="AV12" s="369"/>
      <c r="AW12" s="369"/>
      <c r="AX12" s="369"/>
      <c r="AY12" s="369"/>
      <c r="AZ12" s="368"/>
      <c r="BA12" s="371"/>
      <c r="BB12" s="370"/>
      <c r="BC12" s="369"/>
      <c r="BD12" s="369"/>
      <c r="BE12" s="369"/>
      <c r="BF12" s="369"/>
      <c r="BG12" s="369"/>
      <c r="BH12" s="368"/>
      <c r="BI12" s="371"/>
      <c r="BJ12" s="370"/>
      <c r="BK12" s="369"/>
      <c r="BL12" s="369"/>
      <c r="BM12" s="369"/>
      <c r="BN12" s="369"/>
      <c r="BO12" s="369"/>
      <c r="BP12" s="368"/>
      <c r="BQ12" s="371"/>
      <c r="BR12" s="370"/>
      <c r="BS12" s="369"/>
      <c r="BT12" s="369"/>
      <c r="BU12" s="369"/>
      <c r="BV12" s="369"/>
      <c r="BW12" s="369"/>
      <c r="BX12" s="368"/>
      <c r="BY12" s="371"/>
      <c r="BZ12" s="370"/>
      <c r="CA12" s="369"/>
      <c r="CB12" s="369"/>
      <c r="CC12" s="369"/>
      <c r="CD12" s="369"/>
      <c r="CE12" s="369"/>
      <c r="CF12" s="368"/>
    </row>
    <row r="13" spans="1:85" ht="12.75" customHeight="1" thickTop="1">
      <c r="A13" s="354"/>
      <c r="B13" s="352"/>
      <c r="C13" s="380"/>
      <c r="D13" s="353"/>
      <c r="E13" s="352"/>
      <c r="F13" s="352"/>
      <c r="G13" s="352"/>
      <c r="H13" s="352"/>
      <c r="I13" s="352"/>
      <c r="J13" s="352"/>
      <c r="K13" s="352"/>
      <c r="L13" s="352"/>
      <c r="M13" s="352"/>
      <c r="N13" s="352"/>
      <c r="O13" s="352"/>
      <c r="P13" s="352"/>
      <c r="Q13" s="352"/>
      <c r="R13" s="352"/>
      <c r="S13" s="352"/>
      <c r="T13" s="352"/>
      <c r="U13" s="352"/>
      <c r="V13" s="340"/>
      <c r="W13" s="316" t="e">
        <f>'[1]1. Calidad'!X12</f>
        <v>#NAME?</v>
      </c>
      <c r="X13" s="362" t="str">
        <f>'[1]0. Data Dec'!A159</f>
        <v>OEE [%]</v>
      </c>
      <c r="Y13" s="346"/>
      <c r="Z13" s="346"/>
      <c r="AB13" s="339"/>
      <c r="AC13" s="339"/>
      <c r="AD13" s="339"/>
      <c r="AE13" s="339"/>
      <c r="AF13" s="339"/>
      <c r="AG13" s="339"/>
      <c r="AH13" s="339"/>
      <c r="AI13" s="339"/>
      <c r="AJ13" s="339"/>
      <c r="AK13" s="339"/>
      <c r="AL13" s="339"/>
      <c r="AM13" s="339"/>
      <c r="AN13" s="339"/>
      <c r="AO13" s="339"/>
      <c r="AP13" s="339"/>
      <c r="AQ13" s="339"/>
      <c r="AR13" s="339"/>
      <c r="AS13" s="339"/>
      <c r="AT13" s="339"/>
      <c r="AU13" s="339"/>
      <c r="AV13" s="339"/>
      <c r="AW13" s="339"/>
      <c r="AX13" s="339"/>
      <c r="AY13" s="339"/>
      <c r="AZ13" s="339"/>
      <c r="BA13" s="339"/>
      <c r="BB13" s="339"/>
      <c r="BC13" s="339"/>
      <c r="BD13" s="339"/>
      <c r="BE13" s="339"/>
      <c r="BF13" s="339"/>
      <c r="BG13" s="339"/>
      <c r="BH13" s="339"/>
      <c r="BI13" s="339"/>
      <c r="BJ13" s="339"/>
      <c r="BK13" s="339"/>
      <c r="BL13" s="339"/>
      <c r="BM13" s="339"/>
      <c r="BN13" s="339"/>
      <c r="BO13" s="339"/>
      <c r="BP13" s="339"/>
      <c r="BQ13" s="339"/>
      <c r="BR13" s="339"/>
      <c r="BS13" s="339"/>
      <c r="BT13" s="339"/>
      <c r="BU13" s="339"/>
      <c r="BV13" s="339"/>
      <c r="BW13" s="339"/>
      <c r="BX13" s="339"/>
      <c r="BY13" s="339"/>
      <c r="BZ13" s="339"/>
      <c r="CA13" s="339"/>
      <c r="CB13" s="339"/>
      <c r="CC13" s="339"/>
      <c r="CD13" s="339"/>
      <c r="CE13" s="339"/>
      <c r="CF13" s="339"/>
      <c r="CG13" s="339"/>
    </row>
    <row r="14" spans="1:85" ht="12.75" customHeight="1" thickBot="1">
      <c r="A14" s="354"/>
      <c r="B14" s="352"/>
      <c r="C14" s="380"/>
      <c r="D14" s="353"/>
      <c r="E14" s="352"/>
      <c r="F14" s="352"/>
      <c r="G14" s="352"/>
      <c r="H14" s="352"/>
      <c r="I14" s="352"/>
      <c r="J14" s="352"/>
      <c r="K14" s="352"/>
      <c r="L14" s="352"/>
      <c r="M14" s="352"/>
      <c r="N14" s="352"/>
      <c r="O14" s="352"/>
      <c r="P14" s="352"/>
      <c r="Q14" s="352"/>
      <c r="R14" s="352"/>
      <c r="S14" s="352"/>
      <c r="T14" s="352"/>
      <c r="U14" s="352"/>
      <c r="V14" s="340"/>
      <c r="W14" s="316" t="e">
        <f>'[1]1. Calidad'!X13</f>
        <v>#NAME?</v>
      </c>
      <c r="X14" s="362" t="e">
        <f>'[1]0. Data Dec'!A160</f>
        <v>#NAME?</v>
      </c>
      <c r="Y14" s="346"/>
      <c r="Z14" s="346"/>
    </row>
    <row r="15" spans="1:85" ht="12.75" customHeight="1" thickTop="1" thickBot="1">
      <c r="A15" s="354"/>
      <c r="B15" s="352"/>
      <c r="C15" s="380"/>
      <c r="D15" s="353"/>
      <c r="E15" s="352"/>
      <c r="F15" s="352"/>
      <c r="G15" s="352"/>
      <c r="H15" s="352"/>
      <c r="I15" s="352"/>
      <c r="J15" s="352"/>
      <c r="K15" s="352"/>
      <c r="L15" s="352"/>
      <c r="M15" s="352"/>
      <c r="N15" s="352"/>
      <c r="O15" s="352"/>
      <c r="P15" s="352"/>
      <c r="Q15" s="352"/>
      <c r="R15" s="352"/>
      <c r="S15" s="352"/>
      <c r="T15" s="352"/>
      <c r="U15" s="352"/>
      <c r="V15" s="340"/>
      <c r="W15" s="316"/>
      <c r="X15" s="362"/>
      <c r="Y15" s="346"/>
      <c r="Z15" s="346"/>
      <c r="AB15" s="494" t="str">
        <f>A3</f>
        <v>L003</v>
      </c>
      <c r="AC15" s="491">
        <v>43018</v>
      </c>
      <c r="AD15" s="492"/>
      <c r="AE15" s="492"/>
      <c r="AF15" s="492"/>
      <c r="AG15" s="492"/>
      <c r="AH15" s="492"/>
      <c r="AI15" s="492"/>
      <c r="AJ15" s="493"/>
      <c r="AK15" s="491">
        <v>43019</v>
      </c>
      <c r="AL15" s="492"/>
      <c r="AM15" s="492"/>
      <c r="AN15" s="492"/>
      <c r="AO15" s="492"/>
      <c r="AP15" s="492"/>
      <c r="AQ15" s="492"/>
      <c r="AR15" s="493"/>
      <c r="AS15" s="491">
        <v>43020</v>
      </c>
      <c r="AT15" s="492"/>
      <c r="AU15" s="492"/>
      <c r="AV15" s="492"/>
      <c r="AW15" s="492"/>
      <c r="AX15" s="492"/>
      <c r="AY15" s="492"/>
      <c r="AZ15" s="493"/>
      <c r="BA15" s="491">
        <v>43021</v>
      </c>
      <c r="BB15" s="492"/>
      <c r="BC15" s="492"/>
      <c r="BD15" s="492"/>
      <c r="BE15" s="492"/>
      <c r="BF15" s="492"/>
      <c r="BG15" s="492"/>
      <c r="BH15" s="493"/>
      <c r="BI15" s="491">
        <v>43022</v>
      </c>
      <c r="BJ15" s="492"/>
      <c r="BK15" s="492"/>
      <c r="BL15" s="492"/>
      <c r="BM15" s="492"/>
      <c r="BN15" s="492"/>
      <c r="BO15" s="492"/>
      <c r="BP15" s="493"/>
      <c r="BQ15" s="491">
        <v>43023</v>
      </c>
      <c r="BR15" s="492"/>
      <c r="BS15" s="492"/>
      <c r="BT15" s="492"/>
      <c r="BU15" s="492"/>
      <c r="BV15" s="492"/>
      <c r="BW15" s="492"/>
      <c r="BX15" s="493"/>
      <c r="BY15" s="491">
        <v>43024</v>
      </c>
      <c r="BZ15" s="492"/>
      <c r="CA15" s="492"/>
      <c r="CB15" s="492"/>
      <c r="CC15" s="492"/>
      <c r="CD15" s="492"/>
      <c r="CE15" s="492"/>
      <c r="CF15" s="493"/>
    </row>
    <row r="16" spans="1:85" ht="12.75" customHeight="1" thickBot="1">
      <c r="A16" s="354"/>
      <c r="B16" s="352"/>
      <c r="C16" s="380"/>
      <c r="D16" s="353"/>
      <c r="E16" s="352"/>
      <c r="F16" s="352"/>
      <c r="G16" s="352"/>
      <c r="H16" s="352"/>
      <c r="I16" s="352"/>
      <c r="J16" s="352"/>
      <c r="K16" s="352"/>
      <c r="L16" s="352"/>
      <c r="M16" s="352"/>
      <c r="N16" s="352"/>
      <c r="O16" s="352"/>
      <c r="P16" s="352"/>
      <c r="Q16" s="352"/>
      <c r="R16" s="352"/>
      <c r="S16" s="352"/>
      <c r="T16" s="352"/>
      <c r="U16" s="352"/>
      <c r="V16" s="340"/>
      <c r="W16" s="316"/>
      <c r="X16" s="362"/>
      <c r="Y16" s="346"/>
      <c r="Z16" s="346"/>
      <c r="AB16" s="495"/>
      <c r="AC16" s="378" t="s">
        <v>152</v>
      </c>
      <c r="AD16" s="377" t="s">
        <v>151</v>
      </c>
      <c r="AE16" s="376" t="s">
        <v>150</v>
      </c>
      <c r="AF16" s="375" t="s">
        <v>149</v>
      </c>
      <c r="AG16" s="375" t="s">
        <v>148</v>
      </c>
      <c r="AH16" s="374" t="s">
        <v>147</v>
      </c>
      <c r="AI16" s="373" t="s">
        <v>146</v>
      </c>
      <c r="AJ16" s="372" t="s">
        <v>145</v>
      </c>
      <c r="AK16" s="378" t="s">
        <v>152</v>
      </c>
      <c r="AL16" s="377" t="s">
        <v>151</v>
      </c>
      <c r="AM16" s="376" t="s">
        <v>150</v>
      </c>
      <c r="AN16" s="375" t="s">
        <v>149</v>
      </c>
      <c r="AO16" s="375" t="s">
        <v>148</v>
      </c>
      <c r="AP16" s="374" t="s">
        <v>147</v>
      </c>
      <c r="AQ16" s="373" t="s">
        <v>146</v>
      </c>
      <c r="AR16" s="372" t="s">
        <v>145</v>
      </c>
      <c r="AS16" s="378" t="s">
        <v>152</v>
      </c>
      <c r="AT16" s="377" t="s">
        <v>151</v>
      </c>
      <c r="AU16" s="376" t="s">
        <v>150</v>
      </c>
      <c r="AV16" s="375" t="s">
        <v>149</v>
      </c>
      <c r="AW16" s="375" t="s">
        <v>148</v>
      </c>
      <c r="AX16" s="374" t="s">
        <v>147</v>
      </c>
      <c r="AY16" s="373" t="s">
        <v>146</v>
      </c>
      <c r="AZ16" s="372" t="s">
        <v>145</v>
      </c>
      <c r="BA16" s="378" t="s">
        <v>152</v>
      </c>
      <c r="BB16" s="377" t="s">
        <v>151</v>
      </c>
      <c r="BC16" s="376" t="s">
        <v>150</v>
      </c>
      <c r="BD16" s="375" t="s">
        <v>149</v>
      </c>
      <c r="BE16" s="375" t="s">
        <v>148</v>
      </c>
      <c r="BF16" s="374" t="s">
        <v>147</v>
      </c>
      <c r="BG16" s="373" t="s">
        <v>146</v>
      </c>
      <c r="BH16" s="372" t="s">
        <v>145</v>
      </c>
      <c r="BI16" s="378" t="s">
        <v>152</v>
      </c>
      <c r="BJ16" s="377" t="s">
        <v>151</v>
      </c>
      <c r="BK16" s="376" t="s">
        <v>150</v>
      </c>
      <c r="BL16" s="375" t="s">
        <v>149</v>
      </c>
      <c r="BM16" s="375" t="s">
        <v>148</v>
      </c>
      <c r="BN16" s="374" t="s">
        <v>147</v>
      </c>
      <c r="BO16" s="373" t="s">
        <v>146</v>
      </c>
      <c r="BP16" s="372" t="s">
        <v>145</v>
      </c>
      <c r="BQ16" s="378" t="s">
        <v>152</v>
      </c>
      <c r="BR16" s="377" t="s">
        <v>151</v>
      </c>
      <c r="BS16" s="376" t="s">
        <v>150</v>
      </c>
      <c r="BT16" s="375" t="s">
        <v>149</v>
      </c>
      <c r="BU16" s="375" t="s">
        <v>148</v>
      </c>
      <c r="BV16" s="374" t="s">
        <v>147</v>
      </c>
      <c r="BW16" s="373" t="s">
        <v>146</v>
      </c>
      <c r="BX16" s="372" t="s">
        <v>145</v>
      </c>
      <c r="BY16" s="378" t="s">
        <v>152</v>
      </c>
      <c r="BZ16" s="377" t="s">
        <v>151</v>
      </c>
      <c r="CA16" s="376" t="s">
        <v>150</v>
      </c>
      <c r="CB16" s="375" t="s">
        <v>149</v>
      </c>
      <c r="CC16" s="375" t="s">
        <v>148</v>
      </c>
      <c r="CD16" s="374" t="s">
        <v>147</v>
      </c>
      <c r="CE16" s="373" t="s">
        <v>146</v>
      </c>
      <c r="CF16" s="372" t="s">
        <v>145</v>
      </c>
    </row>
    <row r="17" spans="1:93" ht="12.75" customHeight="1" thickBot="1">
      <c r="A17" s="354"/>
      <c r="B17" s="352"/>
      <c r="C17" s="380"/>
      <c r="D17" s="353"/>
      <c r="E17" s="352"/>
      <c r="F17" s="352"/>
      <c r="G17" s="352"/>
      <c r="H17" s="352"/>
      <c r="I17" s="352"/>
      <c r="J17" s="352"/>
      <c r="K17" s="352"/>
      <c r="L17" s="352"/>
      <c r="M17" s="352"/>
      <c r="N17" s="352"/>
      <c r="O17" s="352"/>
      <c r="P17" s="352"/>
      <c r="Q17" s="352"/>
      <c r="R17" s="352"/>
      <c r="S17" s="352"/>
      <c r="T17" s="352"/>
      <c r="U17" s="352"/>
      <c r="V17" s="340"/>
      <c r="W17" s="316"/>
      <c r="X17" s="362"/>
      <c r="Y17" s="346"/>
      <c r="Z17" s="346"/>
      <c r="AB17" s="496"/>
      <c r="AC17" s="371"/>
      <c r="AD17" s="370"/>
      <c r="AE17" s="369"/>
      <c r="AF17" s="369"/>
      <c r="AG17" s="369"/>
      <c r="AH17" s="369"/>
      <c r="AI17" s="369"/>
      <c r="AJ17" s="368"/>
      <c r="AK17" s="371"/>
      <c r="AL17" s="370"/>
      <c r="AM17" s="369"/>
      <c r="AN17" s="369"/>
      <c r="AO17" s="369"/>
      <c r="AP17" s="369"/>
      <c r="AQ17" s="369"/>
      <c r="AR17" s="368"/>
      <c r="AS17" s="371"/>
      <c r="AT17" s="370"/>
      <c r="AU17" s="369"/>
      <c r="AV17" s="369"/>
      <c r="AW17" s="369"/>
      <c r="AX17" s="369"/>
      <c r="AY17" s="369"/>
      <c r="AZ17" s="368"/>
      <c r="BA17" s="371"/>
      <c r="BB17" s="370"/>
      <c r="BC17" s="369"/>
      <c r="BD17" s="369"/>
      <c r="BE17" s="369"/>
      <c r="BF17" s="369"/>
      <c r="BG17" s="369"/>
      <c r="BH17" s="368"/>
      <c r="BI17" s="371"/>
      <c r="BJ17" s="370"/>
      <c r="BK17" s="369"/>
      <c r="BL17" s="369"/>
      <c r="BM17" s="369"/>
      <c r="BN17" s="369"/>
      <c r="BO17" s="369"/>
      <c r="BP17" s="368"/>
      <c r="BQ17" s="371"/>
      <c r="BR17" s="370"/>
      <c r="BS17" s="369"/>
      <c r="BT17" s="369"/>
      <c r="BU17" s="369"/>
      <c r="BV17" s="369"/>
      <c r="BW17" s="369"/>
      <c r="BX17" s="368"/>
      <c r="BY17" s="371"/>
      <c r="BZ17" s="370"/>
      <c r="CA17" s="369"/>
      <c r="CB17" s="369"/>
      <c r="CC17" s="369"/>
      <c r="CD17" s="369"/>
      <c r="CE17" s="369"/>
      <c r="CF17" s="368"/>
    </row>
    <row r="18" spans="1:93" ht="12.75" customHeight="1" thickTop="1">
      <c r="A18" s="354"/>
      <c r="B18" s="352"/>
      <c r="C18" s="380"/>
      <c r="D18" s="353"/>
      <c r="E18" s="352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40"/>
      <c r="W18" s="316"/>
      <c r="X18" s="362"/>
      <c r="Y18" s="346"/>
      <c r="Z18" s="346"/>
      <c r="AB18" s="339"/>
      <c r="AC18" s="339"/>
      <c r="AD18" s="339"/>
      <c r="AE18" s="339"/>
      <c r="AF18" s="339"/>
      <c r="AG18" s="339"/>
      <c r="AH18" s="339"/>
      <c r="AI18" s="339"/>
      <c r="AJ18" s="339"/>
      <c r="AK18" s="339"/>
      <c r="AL18" s="339"/>
      <c r="AM18" s="339"/>
      <c r="AN18" s="339"/>
      <c r="AO18" s="339"/>
      <c r="AP18" s="339"/>
      <c r="AQ18" s="339"/>
      <c r="AR18" s="339"/>
      <c r="AS18" s="339"/>
      <c r="AT18" s="339"/>
      <c r="AU18" s="339"/>
      <c r="AV18" s="339"/>
      <c r="AW18" s="339"/>
      <c r="AX18" s="339"/>
      <c r="AY18" s="339"/>
      <c r="AZ18" s="339"/>
      <c r="BA18" s="339"/>
      <c r="BB18" s="339"/>
      <c r="BC18" s="339"/>
      <c r="BD18" s="339"/>
      <c r="BE18" s="339"/>
      <c r="BF18" s="339"/>
      <c r="BG18" s="339"/>
      <c r="BH18" s="339"/>
      <c r="BI18" s="339"/>
      <c r="BJ18" s="339"/>
      <c r="BK18" s="339"/>
      <c r="BL18" s="339"/>
      <c r="BM18" s="339"/>
      <c r="BN18" s="339"/>
      <c r="BO18" s="339"/>
      <c r="BP18" s="339"/>
      <c r="BQ18" s="339"/>
      <c r="BR18" s="339"/>
      <c r="BS18" s="339"/>
      <c r="BT18" s="339"/>
      <c r="BU18" s="339"/>
      <c r="BV18" s="339"/>
      <c r="BW18" s="339"/>
      <c r="BX18" s="339"/>
      <c r="BY18" s="339"/>
      <c r="BZ18" s="339"/>
      <c r="CA18" s="339"/>
      <c r="CB18" s="339"/>
      <c r="CC18" s="339"/>
      <c r="CD18" s="339"/>
      <c r="CE18" s="339"/>
      <c r="CF18" s="339"/>
      <c r="CG18" s="339"/>
    </row>
    <row r="19" spans="1:93" ht="12.75" customHeight="1" thickBot="1">
      <c r="A19" s="354"/>
      <c r="B19" s="352"/>
      <c r="C19" s="380"/>
      <c r="D19" s="353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40"/>
      <c r="W19" s="316"/>
      <c r="X19" s="362"/>
      <c r="Y19" s="346"/>
      <c r="Z19" s="346"/>
      <c r="AB19" s="379"/>
      <c r="AK19" s="379"/>
      <c r="AL19" s="379"/>
      <c r="AM19" s="379"/>
      <c r="AN19" s="379"/>
      <c r="AO19" s="379"/>
      <c r="AP19" s="379"/>
      <c r="AQ19" s="379"/>
      <c r="AR19" s="379"/>
      <c r="AS19" s="379"/>
      <c r="AT19" s="379"/>
      <c r="AU19" s="379"/>
      <c r="AV19" s="379"/>
      <c r="AW19" s="379"/>
      <c r="AX19" s="379"/>
      <c r="AY19" s="379"/>
      <c r="AZ19" s="379"/>
      <c r="BA19" s="379"/>
      <c r="BB19" s="379"/>
      <c r="BC19" s="379"/>
      <c r="BD19" s="379"/>
      <c r="BE19" s="379"/>
      <c r="BF19" s="379"/>
      <c r="BG19" s="379"/>
      <c r="BH19" s="379"/>
    </row>
    <row r="20" spans="1:93" ht="12.75" customHeight="1" thickTop="1" thickBot="1">
      <c r="A20" s="354"/>
      <c r="B20" s="352"/>
      <c r="C20" s="380"/>
      <c r="D20" s="353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40"/>
      <c r="W20" s="316"/>
      <c r="X20" s="362"/>
      <c r="Y20" s="346"/>
      <c r="Z20" s="346"/>
      <c r="AB20" s="494" t="str">
        <f>A3</f>
        <v>L003</v>
      </c>
      <c r="AC20" s="491">
        <v>43025</v>
      </c>
      <c r="AD20" s="492"/>
      <c r="AE20" s="492"/>
      <c r="AF20" s="492"/>
      <c r="AG20" s="492"/>
      <c r="AH20" s="492"/>
      <c r="AI20" s="492"/>
      <c r="AJ20" s="493"/>
      <c r="AK20" s="491">
        <v>43026</v>
      </c>
      <c r="AL20" s="492"/>
      <c r="AM20" s="492"/>
      <c r="AN20" s="492"/>
      <c r="AO20" s="492"/>
      <c r="AP20" s="492"/>
      <c r="AQ20" s="492"/>
      <c r="AR20" s="493"/>
      <c r="AS20" s="491">
        <v>43027</v>
      </c>
      <c r="AT20" s="492"/>
      <c r="AU20" s="492"/>
      <c r="AV20" s="492"/>
      <c r="AW20" s="492"/>
      <c r="AX20" s="492"/>
      <c r="AY20" s="492"/>
      <c r="AZ20" s="493"/>
      <c r="BA20" s="491">
        <v>43028</v>
      </c>
      <c r="BB20" s="492"/>
      <c r="BC20" s="492"/>
      <c r="BD20" s="492"/>
      <c r="BE20" s="492"/>
      <c r="BF20" s="492"/>
      <c r="BG20" s="492"/>
      <c r="BH20" s="493"/>
      <c r="BI20" s="491">
        <v>43029</v>
      </c>
      <c r="BJ20" s="492"/>
      <c r="BK20" s="492"/>
      <c r="BL20" s="492"/>
      <c r="BM20" s="492"/>
      <c r="BN20" s="492"/>
      <c r="BO20" s="492"/>
      <c r="BP20" s="493"/>
      <c r="BQ20" s="491">
        <v>43030</v>
      </c>
      <c r="BR20" s="492"/>
      <c r="BS20" s="492"/>
      <c r="BT20" s="492"/>
      <c r="BU20" s="492"/>
      <c r="BV20" s="492"/>
      <c r="BW20" s="492"/>
      <c r="BX20" s="493"/>
      <c r="BY20" s="491">
        <v>43031</v>
      </c>
      <c r="BZ20" s="492"/>
      <c r="CA20" s="492"/>
      <c r="CB20" s="492"/>
      <c r="CC20" s="492"/>
      <c r="CD20" s="492"/>
      <c r="CE20" s="492"/>
      <c r="CF20" s="493"/>
    </row>
    <row r="21" spans="1:93" ht="12.75" customHeight="1" thickBot="1">
      <c r="A21" s="332"/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0"/>
      <c r="W21" s="316"/>
      <c r="X21" s="362"/>
      <c r="Y21" s="346"/>
      <c r="Z21" s="346"/>
      <c r="AB21" s="495"/>
      <c r="AC21" s="378" t="s">
        <v>152</v>
      </c>
      <c r="AD21" s="377" t="s">
        <v>151</v>
      </c>
      <c r="AE21" s="376" t="s">
        <v>150</v>
      </c>
      <c r="AF21" s="375" t="s">
        <v>149</v>
      </c>
      <c r="AG21" s="375" t="s">
        <v>148</v>
      </c>
      <c r="AH21" s="374" t="s">
        <v>147</v>
      </c>
      <c r="AI21" s="373" t="s">
        <v>146</v>
      </c>
      <c r="AJ21" s="372" t="s">
        <v>145</v>
      </c>
      <c r="AK21" s="378" t="s">
        <v>152</v>
      </c>
      <c r="AL21" s="377" t="s">
        <v>151</v>
      </c>
      <c r="AM21" s="376" t="s">
        <v>150</v>
      </c>
      <c r="AN21" s="375" t="s">
        <v>149</v>
      </c>
      <c r="AO21" s="375" t="s">
        <v>148</v>
      </c>
      <c r="AP21" s="374" t="s">
        <v>147</v>
      </c>
      <c r="AQ21" s="373" t="s">
        <v>146</v>
      </c>
      <c r="AR21" s="372" t="s">
        <v>145</v>
      </c>
      <c r="AS21" s="378" t="s">
        <v>152</v>
      </c>
      <c r="AT21" s="377" t="s">
        <v>151</v>
      </c>
      <c r="AU21" s="376" t="s">
        <v>150</v>
      </c>
      <c r="AV21" s="375" t="s">
        <v>149</v>
      </c>
      <c r="AW21" s="375" t="s">
        <v>148</v>
      </c>
      <c r="AX21" s="374" t="s">
        <v>147</v>
      </c>
      <c r="AY21" s="373" t="s">
        <v>146</v>
      </c>
      <c r="AZ21" s="372" t="s">
        <v>145</v>
      </c>
      <c r="BA21" s="378" t="s">
        <v>152</v>
      </c>
      <c r="BB21" s="377" t="s">
        <v>151</v>
      </c>
      <c r="BC21" s="376" t="s">
        <v>150</v>
      </c>
      <c r="BD21" s="375" t="s">
        <v>149</v>
      </c>
      <c r="BE21" s="375" t="s">
        <v>148</v>
      </c>
      <c r="BF21" s="374" t="s">
        <v>147</v>
      </c>
      <c r="BG21" s="373" t="s">
        <v>146</v>
      </c>
      <c r="BH21" s="372" t="s">
        <v>145</v>
      </c>
      <c r="BI21" s="378" t="s">
        <v>152</v>
      </c>
      <c r="BJ21" s="377" t="s">
        <v>151</v>
      </c>
      <c r="BK21" s="376" t="s">
        <v>150</v>
      </c>
      <c r="BL21" s="375" t="s">
        <v>149</v>
      </c>
      <c r="BM21" s="375" t="s">
        <v>148</v>
      </c>
      <c r="BN21" s="374" t="s">
        <v>147</v>
      </c>
      <c r="BO21" s="373" t="s">
        <v>146</v>
      </c>
      <c r="BP21" s="372" t="s">
        <v>145</v>
      </c>
      <c r="BQ21" s="378" t="s">
        <v>152</v>
      </c>
      <c r="BR21" s="377" t="s">
        <v>151</v>
      </c>
      <c r="BS21" s="376" t="s">
        <v>150</v>
      </c>
      <c r="BT21" s="375" t="s">
        <v>149</v>
      </c>
      <c r="BU21" s="375" t="s">
        <v>148</v>
      </c>
      <c r="BV21" s="374" t="s">
        <v>147</v>
      </c>
      <c r="BW21" s="373" t="s">
        <v>146</v>
      </c>
      <c r="BX21" s="372" t="s">
        <v>145</v>
      </c>
      <c r="BY21" s="378" t="s">
        <v>152</v>
      </c>
      <c r="BZ21" s="377" t="s">
        <v>151</v>
      </c>
      <c r="CA21" s="376" t="s">
        <v>150</v>
      </c>
      <c r="CB21" s="375" t="s">
        <v>149</v>
      </c>
      <c r="CC21" s="375" t="s">
        <v>148</v>
      </c>
      <c r="CD21" s="374" t="s">
        <v>147</v>
      </c>
      <c r="CE21" s="373" t="s">
        <v>146</v>
      </c>
      <c r="CF21" s="372" t="s">
        <v>145</v>
      </c>
    </row>
    <row r="22" spans="1:93" ht="12.75" customHeight="1" thickBot="1">
      <c r="A22" s="332"/>
      <c r="B22" s="331"/>
      <c r="C22" s="331"/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  <c r="Q22" s="331"/>
      <c r="R22" s="331"/>
      <c r="S22" s="331"/>
      <c r="T22" s="331"/>
      <c r="U22" s="331"/>
      <c r="V22" s="330"/>
      <c r="W22" s="316" t="e">
        <f>'[1]1. Calidad'!X14</f>
        <v>#NAME?</v>
      </c>
      <c r="X22" s="362" t="e">
        <f>'[1]0. Data Dec'!A161</f>
        <v>#NAME?</v>
      </c>
      <c r="Y22" s="346"/>
      <c r="Z22" s="346"/>
      <c r="AB22" s="496"/>
      <c r="AC22" s="371"/>
      <c r="AD22" s="370"/>
      <c r="AE22" s="369"/>
      <c r="AF22" s="369"/>
      <c r="AG22" s="369"/>
      <c r="AH22" s="369"/>
      <c r="AI22" s="369"/>
      <c r="AJ22" s="368"/>
      <c r="AK22" s="371"/>
      <c r="AL22" s="370"/>
      <c r="AM22" s="369"/>
      <c r="AN22" s="369"/>
      <c r="AO22" s="369"/>
      <c r="AP22" s="369"/>
      <c r="AQ22" s="369"/>
      <c r="AR22" s="368"/>
      <c r="AS22" s="371"/>
      <c r="AT22" s="370"/>
      <c r="AU22" s="369"/>
      <c r="AV22" s="369"/>
      <c r="AW22" s="369"/>
      <c r="AX22" s="369"/>
      <c r="AY22" s="369"/>
      <c r="AZ22" s="368"/>
      <c r="BA22" s="371"/>
      <c r="BB22" s="370"/>
      <c r="BC22" s="369"/>
      <c r="BD22" s="369"/>
      <c r="BE22" s="369"/>
      <c r="BF22" s="369"/>
      <c r="BG22" s="369"/>
      <c r="BH22" s="368"/>
      <c r="BI22" s="371"/>
      <c r="BJ22" s="370"/>
      <c r="BK22" s="369"/>
      <c r="BL22" s="369"/>
      <c r="BM22" s="369"/>
      <c r="BN22" s="369"/>
      <c r="BO22" s="369"/>
      <c r="BP22" s="368"/>
      <c r="BQ22" s="371"/>
      <c r="BR22" s="370"/>
      <c r="BS22" s="369"/>
      <c r="BT22" s="369"/>
      <c r="BU22" s="369"/>
      <c r="BV22" s="369"/>
      <c r="BW22" s="369"/>
      <c r="BX22" s="368"/>
      <c r="BY22" s="371"/>
      <c r="BZ22" s="370"/>
      <c r="CA22" s="369"/>
      <c r="CB22" s="369"/>
      <c r="CC22" s="369"/>
      <c r="CD22" s="369"/>
      <c r="CE22" s="369"/>
      <c r="CF22" s="368"/>
    </row>
    <row r="23" spans="1:93" ht="12.75" customHeight="1" thickTop="1">
      <c r="A23" s="332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330"/>
      <c r="W23" s="316" t="e">
        <f>'[1]1. Calidad'!X15</f>
        <v>#NAME?</v>
      </c>
      <c r="X23" s="362" t="e">
        <f>'[1]0. Data Dec'!A162</f>
        <v>#NAME?</v>
      </c>
      <c r="Y23" s="346"/>
      <c r="Z23" s="346"/>
      <c r="AB23" s="339"/>
      <c r="AC23" s="339"/>
      <c r="AD23" s="339"/>
      <c r="AE23" s="339"/>
      <c r="AF23" s="339"/>
      <c r="AG23" s="339"/>
      <c r="AH23" s="339"/>
      <c r="AI23" s="339"/>
      <c r="AJ23" s="339"/>
      <c r="AK23" s="339"/>
      <c r="AL23" s="339"/>
      <c r="AM23" s="339"/>
      <c r="AN23" s="339"/>
      <c r="AO23" s="339"/>
      <c r="AP23" s="339"/>
      <c r="AQ23" s="339"/>
      <c r="AR23" s="339"/>
      <c r="AS23" s="339"/>
      <c r="AT23" s="339"/>
      <c r="AU23" s="339"/>
      <c r="AV23" s="339"/>
      <c r="AW23" s="339"/>
      <c r="AX23" s="339"/>
      <c r="AY23" s="339"/>
      <c r="AZ23" s="339"/>
      <c r="BA23" s="339"/>
      <c r="BB23" s="339"/>
      <c r="BC23" s="339"/>
      <c r="BD23" s="339"/>
      <c r="BE23" s="339"/>
      <c r="BF23" s="339"/>
      <c r="BG23" s="339"/>
      <c r="BH23" s="339"/>
      <c r="BI23" s="339"/>
      <c r="BJ23" s="339"/>
      <c r="BK23" s="339"/>
      <c r="BL23" s="339"/>
      <c r="BM23" s="339"/>
      <c r="BN23" s="339"/>
      <c r="BO23" s="339"/>
      <c r="BP23" s="339"/>
      <c r="BQ23" s="339"/>
      <c r="BR23" s="339"/>
      <c r="BS23" s="339"/>
      <c r="BT23" s="339"/>
      <c r="BU23" s="339"/>
      <c r="BV23" s="339"/>
      <c r="BW23" s="339"/>
      <c r="BX23" s="339"/>
      <c r="BY23" s="339"/>
      <c r="BZ23" s="339"/>
      <c r="CA23" s="339"/>
      <c r="CB23" s="339"/>
      <c r="CC23" s="339"/>
      <c r="CD23" s="339"/>
      <c r="CE23" s="339"/>
      <c r="CF23" s="339"/>
      <c r="CG23" s="335"/>
      <c r="CH23" s="335"/>
      <c r="CI23" s="335"/>
      <c r="CJ23" s="335"/>
      <c r="CK23" s="335"/>
      <c r="CL23" s="335"/>
      <c r="CM23" s="335"/>
      <c r="CN23" s="335"/>
    </row>
    <row r="24" spans="1:93" ht="12.75" customHeight="1" thickBot="1">
      <c r="A24" s="332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  <c r="T24" s="331"/>
      <c r="U24" s="331"/>
      <c r="V24" s="330"/>
      <c r="W24" s="316" t="e">
        <f>'[1]1. Calidad'!X16</f>
        <v>#NAME?</v>
      </c>
      <c r="X24" s="362" t="e">
        <f>'[1]0. Data Dec'!A163</f>
        <v>#NAME?</v>
      </c>
      <c r="Y24" s="346"/>
      <c r="Z24" s="346"/>
      <c r="AB24" s="379"/>
      <c r="AK24" s="379"/>
      <c r="AL24" s="379"/>
      <c r="AM24" s="379"/>
      <c r="AN24" s="379"/>
      <c r="AO24" s="379"/>
      <c r="AP24" s="379"/>
      <c r="AQ24" s="379"/>
      <c r="AR24" s="379"/>
      <c r="AS24" s="379"/>
      <c r="AT24" s="379"/>
      <c r="AU24" s="379"/>
      <c r="AV24" s="379"/>
      <c r="AW24" s="379"/>
      <c r="AX24" s="379"/>
      <c r="AY24" s="379"/>
      <c r="AZ24" s="379"/>
      <c r="BA24" s="379"/>
      <c r="BB24" s="379"/>
      <c r="BC24" s="379"/>
      <c r="BD24" s="379"/>
      <c r="BE24" s="379"/>
      <c r="BF24" s="379"/>
      <c r="BG24" s="379"/>
      <c r="BH24" s="379"/>
      <c r="CG24" s="335"/>
      <c r="CH24" s="335"/>
      <c r="CI24" s="335"/>
      <c r="CJ24" s="335"/>
      <c r="CK24" s="335"/>
      <c r="CL24" s="335"/>
      <c r="CM24" s="335"/>
      <c r="CN24" s="335"/>
      <c r="CO24" s="339"/>
    </row>
    <row r="25" spans="1:93" ht="12.75" customHeight="1" thickTop="1" thickBot="1">
      <c r="A25" s="332"/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0"/>
      <c r="W25" s="316" t="e">
        <f>'[1]1. Calidad'!X17</f>
        <v>#NAME?</v>
      </c>
      <c r="X25" s="362" t="e">
        <f>'[1]0. Data Dec'!A164</f>
        <v>#NAME?</v>
      </c>
      <c r="Y25" s="346"/>
      <c r="Z25" s="346"/>
      <c r="AB25" s="494" t="str">
        <f>A3</f>
        <v>L003</v>
      </c>
      <c r="AC25" s="491">
        <v>43032</v>
      </c>
      <c r="AD25" s="492"/>
      <c r="AE25" s="492"/>
      <c r="AF25" s="492"/>
      <c r="AG25" s="492"/>
      <c r="AH25" s="492"/>
      <c r="AI25" s="492"/>
      <c r="AJ25" s="493"/>
      <c r="AK25" s="491">
        <v>43033</v>
      </c>
      <c r="AL25" s="492"/>
      <c r="AM25" s="492"/>
      <c r="AN25" s="492"/>
      <c r="AO25" s="492"/>
      <c r="AP25" s="492"/>
      <c r="AQ25" s="492"/>
      <c r="AR25" s="493"/>
      <c r="AS25" s="491">
        <v>43034</v>
      </c>
      <c r="AT25" s="492"/>
      <c r="AU25" s="492"/>
      <c r="AV25" s="492"/>
      <c r="AW25" s="492"/>
      <c r="AX25" s="492"/>
      <c r="AY25" s="492"/>
      <c r="AZ25" s="493"/>
      <c r="BA25" s="491">
        <v>43035</v>
      </c>
      <c r="BB25" s="492"/>
      <c r="BC25" s="492"/>
      <c r="BD25" s="492"/>
      <c r="BE25" s="492"/>
      <c r="BF25" s="492"/>
      <c r="BG25" s="492"/>
      <c r="BH25" s="493"/>
      <c r="BI25" s="491">
        <v>43036</v>
      </c>
      <c r="BJ25" s="492"/>
      <c r="BK25" s="492"/>
      <c r="BL25" s="492"/>
      <c r="BM25" s="492"/>
      <c r="BN25" s="492"/>
      <c r="BO25" s="492"/>
      <c r="BP25" s="493"/>
      <c r="BQ25" s="491">
        <v>43037</v>
      </c>
      <c r="BR25" s="492"/>
      <c r="BS25" s="492"/>
      <c r="BT25" s="492"/>
      <c r="BU25" s="492"/>
      <c r="BV25" s="492"/>
      <c r="BW25" s="492"/>
      <c r="BX25" s="493"/>
      <c r="BY25" s="491">
        <v>43038</v>
      </c>
      <c r="BZ25" s="492"/>
      <c r="CA25" s="492"/>
      <c r="CB25" s="492"/>
      <c r="CC25" s="492"/>
      <c r="CD25" s="492"/>
      <c r="CE25" s="492"/>
      <c r="CF25" s="493"/>
      <c r="CG25" s="491">
        <v>43039</v>
      </c>
      <c r="CH25" s="492"/>
      <c r="CI25" s="492"/>
      <c r="CJ25" s="492"/>
      <c r="CK25" s="492"/>
      <c r="CL25" s="492"/>
      <c r="CM25" s="492"/>
      <c r="CN25" s="493"/>
      <c r="CO25" s="339"/>
    </row>
    <row r="26" spans="1:93" ht="12.75" customHeight="1" thickBot="1">
      <c r="A26" s="332"/>
      <c r="B26" s="367"/>
      <c r="C26" s="367"/>
      <c r="D26" s="367"/>
      <c r="E26" s="367"/>
      <c r="F26" s="367"/>
      <c r="G26" s="367"/>
      <c r="H26" s="367"/>
      <c r="I26" s="367"/>
      <c r="J26" s="367"/>
      <c r="K26" s="367"/>
      <c r="L26" s="367"/>
      <c r="M26" s="367"/>
      <c r="N26" s="367"/>
      <c r="O26" s="367"/>
      <c r="P26" s="367"/>
      <c r="Q26" s="367"/>
      <c r="R26" s="367"/>
      <c r="S26" s="367"/>
      <c r="T26" s="367"/>
      <c r="U26" s="367"/>
      <c r="V26" s="330"/>
      <c r="W26" s="316" t="e">
        <f>'[1]1. Calidad'!X18</f>
        <v>#NAME?</v>
      </c>
      <c r="X26" s="362" t="e">
        <f>'[1]0. Data Dec'!A165</f>
        <v>#NAME?</v>
      </c>
      <c r="Y26" s="346"/>
      <c r="Z26" s="346"/>
      <c r="AB26" s="495"/>
      <c r="AC26" s="378" t="s">
        <v>152</v>
      </c>
      <c r="AD26" s="377" t="s">
        <v>151</v>
      </c>
      <c r="AE26" s="376" t="s">
        <v>150</v>
      </c>
      <c r="AF26" s="375" t="s">
        <v>149</v>
      </c>
      <c r="AG26" s="375" t="s">
        <v>148</v>
      </c>
      <c r="AH26" s="374" t="s">
        <v>147</v>
      </c>
      <c r="AI26" s="373" t="s">
        <v>146</v>
      </c>
      <c r="AJ26" s="372" t="s">
        <v>145</v>
      </c>
      <c r="AK26" s="378" t="s">
        <v>152</v>
      </c>
      <c r="AL26" s="377" t="s">
        <v>151</v>
      </c>
      <c r="AM26" s="376" t="s">
        <v>150</v>
      </c>
      <c r="AN26" s="375" t="s">
        <v>149</v>
      </c>
      <c r="AO26" s="375" t="s">
        <v>148</v>
      </c>
      <c r="AP26" s="374" t="s">
        <v>147</v>
      </c>
      <c r="AQ26" s="373" t="s">
        <v>146</v>
      </c>
      <c r="AR26" s="372" t="s">
        <v>145</v>
      </c>
      <c r="AS26" s="378" t="s">
        <v>152</v>
      </c>
      <c r="AT26" s="377" t="s">
        <v>151</v>
      </c>
      <c r="AU26" s="376" t="s">
        <v>150</v>
      </c>
      <c r="AV26" s="375" t="s">
        <v>149</v>
      </c>
      <c r="AW26" s="375" t="s">
        <v>148</v>
      </c>
      <c r="AX26" s="374" t="s">
        <v>147</v>
      </c>
      <c r="AY26" s="373" t="s">
        <v>146</v>
      </c>
      <c r="AZ26" s="372" t="s">
        <v>145</v>
      </c>
      <c r="BA26" s="378" t="s">
        <v>152</v>
      </c>
      <c r="BB26" s="377" t="s">
        <v>151</v>
      </c>
      <c r="BC26" s="376" t="s">
        <v>150</v>
      </c>
      <c r="BD26" s="375" t="s">
        <v>149</v>
      </c>
      <c r="BE26" s="375" t="s">
        <v>148</v>
      </c>
      <c r="BF26" s="374" t="s">
        <v>147</v>
      </c>
      <c r="BG26" s="373" t="s">
        <v>146</v>
      </c>
      <c r="BH26" s="372" t="s">
        <v>145</v>
      </c>
      <c r="BI26" s="378" t="s">
        <v>152</v>
      </c>
      <c r="BJ26" s="377" t="s">
        <v>151</v>
      </c>
      <c r="BK26" s="376" t="s">
        <v>150</v>
      </c>
      <c r="BL26" s="375" t="s">
        <v>149</v>
      </c>
      <c r="BM26" s="375" t="s">
        <v>148</v>
      </c>
      <c r="BN26" s="374" t="s">
        <v>147</v>
      </c>
      <c r="BO26" s="373" t="s">
        <v>146</v>
      </c>
      <c r="BP26" s="372" t="s">
        <v>145</v>
      </c>
      <c r="BQ26" s="378" t="s">
        <v>152</v>
      </c>
      <c r="BR26" s="377" t="s">
        <v>151</v>
      </c>
      <c r="BS26" s="376" t="s">
        <v>150</v>
      </c>
      <c r="BT26" s="375" t="s">
        <v>149</v>
      </c>
      <c r="BU26" s="375" t="s">
        <v>148</v>
      </c>
      <c r="BV26" s="374" t="s">
        <v>147</v>
      </c>
      <c r="BW26" s="373" t="s">
        <v>146</v>
      </c>
      <c r="BX26" s="372" t="s">
        <v>145</v>
      </c>
      <c r="BY26" s="378" t="s">
        <v>152</v>
      </c>
      <c r="BZ26" s="377" t="s">
        <v>151</v>
      </c>
      <c r="CA26" s="376" t="s">
        <v>150</v>
      </c>
      <c r="CB26" s="375" t="s">
        <v>149</v>
      </c>
      <c r="CC26" s="375" t="s">
        <v>148</v>
      </c>
      <c r="CD26" s="374" t="s">
        <v>147</v>
      </c>
      <c r="CE26" s="373" t="s">
        <v>146</v>
      </c>
      <c r="CF26" s="372" t="s">
        <v>145</v>
      </c>
      <c r="CG26" s="378" t="s">
        <v>152</v>
      </c>
      <c r="CH26" s="377" t="s">
        <v>151</v>
      </c>
      <c r="CI26" s="376" t="s">
        <v>150</v>
      </c>
      <c r="CJ26" s="375" t="s">
        <v>149</v>
      </c>
      <c r="CK26" s="375" t="s">
        <v>148</v>
      </c>
      <c r="CL26" s="374" t="s">
        <v>147</v>
      </c>
      <c r="CM26" s="373" t="s">
        <v>146</v>
      </c>
      <c r="CN26" s="372" t="s">
        <v>145</v>
      </c>
    </row>
    <row r="27" spans="1:93" ht="12.75" customHeight="1" thickBot="1">
      <c r="A27" s="332"/>
      <c r="B27" s="367"/>
      <c r="C27" s="367"/>
      <c r="D27" s="367"/>
      <c r="E27" s="367"/>
      <c r="F27" s="367"/>
      <c r="G27" s="367"/>
      <c r="H27" s="367"/>
      <c r="I27" s="367"/>
      <c r="J27" s="367"/>
      <c r="K27" s="367"/>
      <c r="L27" s="367"/>
      <c r="M27" s="367"/>
      <c r="N27" s="367"/>
      <c r="O27" s="367"/>
      <c r="P27" s="367"/>
      <c r="Q27" s="367"/>
      <c r="R27" s="367"/>
      <c r="S27" s="367"/>
      <c r="T27" s="367"/>
      <c r="U27" s="367"/>
      <c r="V27" s="330"/>
      <c r="W27" s="316"/>
      <c r="X27" s="362" t="e">
        <f>'[1]0. Data Dec'!A166</f>
        <v>#NAME?</v>
      </c>
      <c r="Y27" s="346"/>
      <c r="Z27" s="346"/>
      <c r="AB27" s="496"/>
      <c r="AC27" s="371"/>
      <c r="AD27" s="370"/>
      <c r="AE27" s="369"/>
      <c r="AF27" s="369"/>
      <c r="AG27" s="369"/>
      <c r="AH27" s="369"/>
      <c r="AI27" s="369"/>
      <c r="AJ27" s="368"/>
      <c r="AK27" s="371"/>
      <c r="AL27" s="370"/>
      <c r="AM27" s="369"/>
      <c r="AN27" s="369"/>
      <c r="AO27" s="369"/>
      <c r="AP27" s="369"/>
      <c r="AQ27" s="369"/>
      <c r="AR27" s="368"/>
      <c r="AS27" s="371"/>
      <c r="AT27" s="370"/>
      <c r="AU27" s="369"/>
      <c r="AV27" s="369"/>
      <c r="AW27" s="369"/>
      <c r="AX27" s="369"/>
      <c r="AY27" s="369"/>
      <c r="AZ27" s="368"/>
      <c r="BA27" s="371"/>
      <c r="BB27" s="370"/>
      <c r="BC27" s="369"/>
      <c r="BD27" s="369"/>
      <c r="BE27" s="369"/>
      <c r="BF27" s="369"/>
      <c r="BG27" s="369"/>
      <c r="BH27" s="368"/>
      <c r="BI27" s="371"/>
      <c r="BJ27" s="370"/>
      <c r="BK27" s="369"/>
      <c r="BL27" s="369"/>
      <c r="BM27" s="369"/>
      <c r="BN27" s="369"/>
      <c r="BO27" s="369"/>
      <c r="BP27" s="368"/>
      <c r="BQ27" s="371"/>
      <c r="BR27" s="370"/>
      <c r="BS27" s="369"/>
      <c r="BT27" s="369"/>
      <c r="BU27" s="369"/>
      <c r="BV27" s="369"/>
      <c r="BW27" s="369"/>
      <c r="BX27" s="368"/>
      <c r="BY27" s="371"/>
      <c r="BZ27" s="370"/>
      <c r="CA27" s="369"/>
      <c r="CB27" s="369"/>
      <c r="CC27" s="369"/>
      <c r="CD27" s="369"/>
      <c r="CE27" s="369"/>
      <c r="CF27" s="368"/>
      <c r="CG27" s="371"/>
      <c r="CH27" s="370"/>
      <c r="CI27" s="369"/>
      <c r="CJ27" s="369"/>
      <c r="CK27" s="369"/>
      <c r="CL27" s="369"/>
      <c r="CM27" s="369"/>
      <c r="CN27" s="368"/>
    </row>
    <row r="28" spans="1:93" ht="12.75" customHeight="1" thickTop="1">
      <c r="A28" s="332"/>
      <c r="B28" s="367"/>
      <c r="C28" s="367"/>
      <c r="D28" s="367"/>
      <c r="E28" s="367"/>
      <c r="F28" s="367"/>
      <c r="G28" s="367"/>
      <c r="H28" s="367"/>
      <c r="I28" s="367"/>
      <c r="J28" s="367"/>
      <c r="K28" s="367"/>
      <c r="L28" s="367"/>
      <c r="M28" s="367"/>
      <c r="N28" s="367"/>
      <c r="O28" s="367"/>
      <c r="P28" s="367"/>
      <c r="Q28" s="367"/>
      <c r="R28" s="367"/>
      <c r="S28" s="367"/>
      <c r="T28" s="367"/>
      <c r="U28" s="367"/>
      <c r="V28" s="330"/>
      <c r="W28" s="316"/>
      <c r="X28" s="362" t="e">
        <f>'[1]0. Data Dec'!A167</f>
        <v>#NAME?</v>
      </c>
      <c r="Y28" s="346"/>
      <c r="Z28" s="346"/>
      <c r="CG28" s="335"/>
      <c r="CH28" s="335"/>
      <c r="CI28" s="335"/>
      <c r="CJ28" s="335"/>
      <c r="CK28" s="335"/>
      <c r="CL28" s="335"/>
      <c r="CM28" s="335"/>
      <c r="CN28" s="335"/>
    </row>
    <row r="29" spans="1:93" ht="12.75" customHeight="1">
      <c r="A29" s="332"/>
      <c r="B29" s="367"/>
      <c r="C29" s="367"/>
      <c r="D29" s="367"/>
      <c r="E29" s="367"/>
      <c r="F29" s="367"/>
      <c r="G29" s="367"/>
      <c r="H29" s="367"/>
      <c r="I29" s="367"/>
      <c r="J29" s="367"/>
      <c r="K29" s="367"/>
      <c r="L29" s="367"/>
      <c r="M29" s="367"/>
      <c r="N29" s="367"/>
      <c r="O29" s="367"/>
      <c r="P29" s="367"/>
      <c r="Q29" s="367"/>
      <c r="R29" s="367"/>
      <c r="S29" s="367"/>
      <c r="T29" s="367"/>
      <c r="U29" s="367"/>
      <c r="V29" s="330"/>
      <c r="W29" s="316"/>
      <c r="X29" s="362" t="e">
        <f>'[1]0. Data Dec'!A168</f>
        <v>#NAME?</v>
      </c>
      <c r="Y29" s="346"/>
      <c r="Z29" s="346"/>
      <c r="CG29" s="335"/>
      <c r="CH29" s="335"/>
      <c r="CI29" s="335"/>
      <c r="CJ29" s="335"/>
      <c r="CK29" s="335"/>
      <c r="CL29" s="335"/>
      <c r="CM29" s="335"/>
      <c r="CN29" s="335"/>
    </row>
    <row r="30" spans="1:93" ht="12.75" customHeight="1" thickBot="1">
      <c r="A30" s="332"/>
      <c r="B30" s="356"/>
      <c r="C30" s="356"/>
      <c r="D30" s="356"/>
      <c r="E30" s="356"/>
      <c r="F30" s="356"/>
      <c r="G30" s="356"/>
      <c r="H30" s="356"/>
      <c r="I30" s="356"/>
      <c r="J30" s="356"/>
      <c r="K30" s="356"/>
      <c r="L30" s="356"/>
      <c r="M30" s="356"/>
      <c r="N30" s="356"/>
      <c r="O30" s="356"/>
      <c r="P30" s="356"/>
      <c r="Q30" s="356"/>
      <c r="R30" s="356"/>
      <c r="S30" s="356"/>
      <c r="T30" s="356"/>
      <c r="U30" s="356"/>
      <c r="V30" s="355"/>
      <c r="W30" s="316"/>
      <c r="X30" s="366" t="e">
        <f>'[1]0. Data Dec'!A169</f>
        <v>#NAME?</v>
      </c>
      <c r="Y30" s="346"/>
      <c r="Z30" s="346"/>
      <c r="AB30" s="334" t="str">
        <f>A3</f>
        <v>L003</v>
      </c>
      <c r="AC30" s="334"/>
      <c r="AD30" s="334"/>
      <c r="AE30" s="334"/>
      <c r="AF30" s="334"/>
      <c r="AG30" s="334"/>
      <c r="AH30" s="334"/>
      <c r="AI30" s="334"/>
      <c r="AJ30" s="334"/>
      <c r="AK30" s="334"/>
      <c r="AL30" s="334"/>
      <c r="AM30" s="334"/>
      <c r="AN30" s="334"/>
      <c r="AO30" s="334"/>
      <c r="AP30" s="334"/>
      <c r="AQ30" s="334"/>
      <c r="AR30" s="334"/>
      <c r="AS30" s="334"/>
      <c r="AT30" s="334"/>
      <c r="AU30" s="334"/>
      <c r="AV30" s="334"/>
      <c r="AW30" s="334"/>
      <c r="AX30" s="334"/>
      <c r="AY30" s="334"/>
      <c r="AZ30" s="334"/>
      <c r="BA30" s="334"/>
      <c r="BB30" s="334"/>
      <c r="BC30" s="334"/>
      <c r="BD30" s="334"/>
      <c r="BE30" s="334"/>
      <c r="BF30" s="334"/>
      <c r="BG30" s="334"/>
      <c r="BH30" s="334"/>
      <c r="BI30" s="334"/>
      <c r="BJ30" s="334"/>
    </row>
    <row r="31" spans="1:93" ht="12.75" customHeight="1" thickBot="1">
      <c r="A31" s="332"/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6"/>
      <c r="P31" s="356"/>
      <c r="Q31" s="356"/>
      <c r="R31" s="356"/>
      <c r="S31" s="356"/>
      <c r="T31" s="356"/>
      <c r="U31" s="356"/>
      <c r="V31" s="355"/>
      <c r="W31" s="316"/>
      <c r="X31" s="362"/>
      <c r="Y31" s="346"/>
      <c r="Z31" s="346"/>
      <c r="AB31" s="329" t="s">
        <v>144</v>
      </c>
      <c r="AC31" s="328"/>
      <c r="AD31" s="327"/>
      <c r="AE31" s="365">
        <f>DAY(AC5)</f>
        <v>1</v>
      </c>
      <c r="AF31" s="365">
        <f>DAY(AK5)</f>
        <v>2</v>
      </c>
      <c r="AG31" s="365">
        <f>DAY(AC10)</f>
        <v>3</v>
      </c>
      <c r="AH31" s="365">
        <f>DAY(AK10)</f>
        <v>4</v>
      </c>
      <c r="AI31" s="365">
        <f>DAY(AS10)</f>
        <v>5</v>
      </c>
      <c r="AJ31" s="365">
        <f>DAY(BA10)</f>
        <v>6</v>
      </c>
      <c r="AK31" s="365">
        <f>DAY(BI10)</f>
        <v>7</v>
      </c>
      <c r="AL31" s="365">
        <f>DAY(BQ10)</f>
        <v>8</v>
      </c>
      <c r="AM31" s="365">
        <f>DAY(BY10)</f>
        <v>9</v>
      </c>
      <c r="AN31" s="365">
        <f>DAY(AC15)</f>
        <v>10</v>
      </c>
      <c r="AO31" s="365">
        <f>DAY(AK15)</f>
        <v>11</v>
      </c>
      <c r="AP31" s="365">
        <f>DAY(AS15)</f>
        <v>12</v>
      </c>
      <c r="AQ31" s="365">
        <f>DAY(BA15)</f>
        <v>13</v>
      </c>
      <c r="AR31" s="365">
        <f>DAY(BI15)</f>
        <v>14</v>
      </c>
      <c r="AS31" s="365">
        <f>DAY(BQ15)</f>
        <v>15</v>
      </c>
      <c r="AT31" s="365">
        <f>DAY(BY15)</f>
        <v>16</v>
      </c>
      <c r="AU31" s="365">
        <f>DAY(AC20)</f>
        <v>17</v>
      </c>
      <c r="AV31" s="365">
        <f>DAY(AK20)</f>
        <v>18</v>
      </c>
      <c r="AW31" s="365">
        <f>DAY(AS20)</f>
        <v>19</v>
      </c>
      <c r="AX31" s="365">
        <f>DAY(BA20)</f>
        <v>20</v>
      </c>
      <c r="AY31" s="365">
        <f>DAY(BI20)</f>
        <v>21</v>
      </c>
      <c r="AZ31" s="365">
        <f>DAY(BQ20)</f>
        <v>22</v>
      </c>
      <c r="BA31" s="365">
        <f>DAY(BY20)</f>
        <v>23</v>
      </c>
      <c r="BB31" s="365">
        <f>DAY(AC25)</f>
        <v>24</v>
      </c>
      <c r="BC31" s="365">
        <f>DAY(AK25)</f>
        <v>25</v>
      </c>
      <c r="BD31" s="365">
        <f>DAY(AS25)</f>
        <v>26</v>
      </c>
      <c r="BE31" s="365">
        <f>DAY(BA25)</f>
        <v>27</v>
      </c>
      <c r="BF31" s="365">
        <f>DAY(BI25)</f>
        <v>28</v>
      </c>
      <c r="BG31" s="365">
        <f>DAY(BQ25)</f>
        <v>29</v>
      </c>
      <c r="BH31" s="365">
        <f>DAY(BY25)</f>
        <v>30</v>
      </c>
      <c r="BI31" s="365">
        <f>DAY(CG25)</f>
        <v>31</v>
      </c>
      <c r="BJ31" s="364" t="s">
        <v>125</v>
      </c>
      <c r="CG31" s="339"/>
      <c r="CH31" s="339"/>
      <c r="CI31" s="339"/>
      <c r="CJ31" s="339"/>
      <c r="CK31" s="339"/>
      <c r="CL31" s="339"/>
      <c r="CM31" s="339"/>
      <c r="CN31" s="339"/>
    </row>
    <row r="32" spans="1:93" ht="12.75" customHeight="1">
      <c r="A32" s="357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56"/>
      <c r="P32" s="356"/>
      <c r="Q32" s="356"/>
      <c r="R32" s="356"/>
      <c r="S32" s="356"/>
      <c r="T32" s="356"/>
      <c r="U32" s="356"/>
      <c r="V32" s="355"/>
      <c r="W32" s="316"/>
      <c r="X32" s="363" t="e">
        <f>'[1]0. Data Dec'!A171</f>
        <v>#NAME?</v>
      </c>
      <c r="Y32" s="358"/>
      <c r="Z32" s="358"/>
      <c r="AB32" s="322" t="s">
        <v>123</v>
      </c>
      <c r="AC32" s="321"/>
      <c r="AD32" s="320"/>
      <c r="AE32" s="338">
        <f>AC7</f>
        <v>0</v>
      </c>
      <c r="AF32" s="338">
        <f>AK7</f>
        <v>0</v>
      </c>
      <c r="AG32" s="338">
        <f>AC12</f>
        <v>0</v>
      </c>
      <c r="AH32" s="338">
        <f>AK12</f>
        <v>0</v>
      </c>
      <c r="AI32" s="338">
        <f>AS12</f>
        <v>0</v>
      </c>
      <c r="AJ32" s="338">
        <f>BA12</f>
        <v>0</v>
      </c>
      <c r="AK32" s="338">
        <f>BI12</f>
        <v>0</v>
      </c>
      <c r="AL32" s="338">
        <f>BQ12</f>
        <v>0</v>
      </c>
      <c r="AM32" s="338">
        <f>BY12</f>
        <v>0</v>
      </c>
      <c r="AN32" s="338">
        <f>AC17</f>
        <v>0</v>
      </c>
      <c r="AO32" s="338">
        <f>AK17</f>
        <v>0</v>
      </c>
      <c r="AP32" s="338">
        <f>AS17</f>
        <v>0</v>
      </c>
      <c r="AQ32" s="338">
        <f>BA17</f>
        <v>0</v>
      </c>
      <c r="AR32" s="338">
        <f>BI17</f>
        <v>0</v>
      </c>
      <c r="AS32" s="338">
        <f>BQ17</f>
        <v>0</v>
      </c>
      <c r="AT32" s="338">
        <f>BY17</f>
        <v>0</v>
      </c>
      <c r="AU32" s="338">
        <f>AC22</f>
        <v>0</v>
      </c>
      <c r="AV32" s="338">
        <f>AK22</f>
        <v>0</v>
      </c>
      <c r="AW32" s="338">
        <f>AS22</f>
        <v>0</v>
      </c>
      <c r="AX32" s="338">
        <f>BA22</f>
        <v>0</v>
      </c>
      <c r="AY32" s="338">
        <f>BI22</f>
        <v>0</v>
      </c>
      <c r="AZ32" s="338">
        <f>BQ22</f>
        <v>0</v>
      </c>
      <c r="BA32" s="338">
        <f>BY22</f>
        <v>0</v>
      </c>
      <c r="BB32" s="338">
        <f>AC27</f>
        <v>0</v>
      </c>
      <c r="BC32" s="338">
        <f>AK27</f>
        <v>0</v>
      </c>
      <c r="BD32" s="338">
        <f>AS27</f>
        <v>0</v>
      </c>
      <c r="BE32" s="338">
        <f>BA27</f>
        <v>0</v>
      </c>
      <c r="BF32" s="338">
        <f>BI27</f>
        <v>0</v>
      </c>
      <c r="BG32" s="338">
        <f>BQ27</f>
        <v>0</v>
      </c>
      <c r="BH32" s="338">
        <f>BY27</f>
        <v>0</v>
      </c>
      <c r="BI32" s="338">
        <f>BZ27</f>
        <v>0</v>
      </c>
      <c r="BJ32" s="343">
        <f t="shared" ref="BJ32:BJ37" si="0">IFERROR(SUM(AE32:BI32)/COUNTIF(AE32:BI32,"&gt;0"),0)</f>
        <v>0</v>
      </c>
      <c r="BK32" s="324"/>
    </row>
    <row r="33" spans="1:63" ht="12.75" customHeight="1">
      <c r="A33" s="357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5"/>
      <c r="W33" s="316"/>
      <c r="X33" s="362"/>
      <c r="Y33" s="346"/>
      <c r="Z33" s="346"/>
      <c r="AB33" s="322" t="s">
        <v>122</v>
      </c>
      <c r="AC33" s="321"/>
      <c r="AD33" s="320"/>
      <c r="AE33" s="338">
        <f>AD7</f>
        <v>0</v>
      </c>
      <c r="AF33" s="338">
        <f>AL7</f>
        <v>0</v>
      </c>
      <c r="AG33" s="338">
        <f>AD12</f>
        <v>0</v>
      </c>
      <c r="AH33" s="338">
        <f>AL12</f>
        <v>0</v>
      </c>
      <c r="AI33" s="338">
        <f>AT12</f>
        <v>0</v>
      </c>
      <c r="AJ33" s="338">
        <f>BB12</f>
        <v>0</v>
      </c>
      <c r="AK33" s="338">
        <f>BJ12</f>
        <v>0</v>
      </c>
      <c r="AL33" s="338">
        <f>BR12</f>
        <v>0</v>
      </c>
      <c r="AM33" s="338">
        <f>BZ12</f>
        <v>0</v>
      </c>
      <c r="AN33" s="338">
        <f>AD17</f>
        <v>0</v>
      </c>
      <c r="AO33" s="338">
        <f>AL17</f>
        <v>0</v>
      </c>
      <c r="AP33" s="338">
        <f>AT17</f>
        <v>0</v>
      </c>
      <c r="AQ33" s="338">
        <f>BB17</f>
        <v>0</v>
      </c>
      <c r="AR33" s="338">
        <f>BJ17</f>
        <v>0</v>
      </c>
      <c r="AS33" s="338">
        <f>BR17</f>
        <v>0</v>
      </c>
      <c r="AT33" s="338">
        <f>BZ17</f>
        <v>0</v>
      </c>
      <c r="AU33" s="338">
        <f>AD22</f>
        <v>0</v>
      </c>
      <c r="AV33" s="338">
        <f>AL22</f>
        <v>0</v>
      </c>
      <c r="AW33" s="338">
        <f>AT22</f>
        <v>0</v>
      </c>
      <c r="AX33" s="338">
        <f>BB22</f>
        <v>0</v>
      </c>
      <c r="AY33" s="338">
        <f>BJ22</f>
        <v>0</v>
      </c>
      <c r="AZ33" s="338">
        <f>BR22</f>
        <v>0</v>
      </c>
      <c r="BA33" s="338">
        <f>BZ22</f>
        <v>0</v>
      </c>
      <c r="BB33" s="338">
        <f>AD27</f>
        <v>0</v>
      </c>
      <c r="BC33" s="338">
        <f>AL27</f>
        <v>0</v>
      </c>
      <c r="BD33" s="338">
        <f>AT27</f>
        <v>0</v>
      </c>
      <c r="BE33" s="338">
        <f>BB27</f>
        <v>0</v>
      </c>
      <c r="BF33" s="338">
        <f>BJ27</f>
        <v>0</v>
      </c>
      <c r="BG33" s="338">
        <f>BR27</f>
        <v>0</v>
      </c>
      <c r="BH33" s="338">
        <f>BZ27</f>
        <v>0</v>
      </c>
      <c r="BI33" s="338">
        <f>CA27</f>
        <v>0</v>
      </c>
      <c r="BJ33" s="343">
        <f t="shared" si="0"/>
        <v>0</v>
      </c>
      <c r="BK33" s="324"/>
    </row>
    <row r="34" spans="1:63" ht="12.75" customHeight="1">
      <c r="A34" s="357"/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5"/>
      <c r="W34" s="316"/>
      <c r="X34" s="362" t="str">
        <f>'[1]0. Data Dec'!A173</f>
        <v>OEE</v>
      </c>
      <c r="Y34" s="346"/>
      <c r="Z34" s="346"/>
      <c r="AB34" s="322" t="s">
        <v>121</v>
      </c>
      <c r="AC34" s="321"/>
      <c r="AD34" s="320"/>
      <c r="AE34" s="338">
        <f>SUM(AE7:AG7)</f>
        <v>0</v>
      </c>
      <c r="AF34" s="338">
        <f>SUM(AM7:AO7)</f>
        <v>0</v>
      </c>
      <c r="AG34" s="338">
        <f>AE12+AF12+AG12</f>
        <v>0</v>
      </c>
      <c r="AH34" s="338">
        <f>AM12+AN12+AO12</f>
        <v>0</v>
      </c>
      <c r="AI34" s="338">
        <f>AU12+AV12+AW12</f>
        <v>0</v>
      </c>
      <c r="AJ34" s="338">
        <f>BC12+BD12+BE12</f>
        <v>0</v>
      </c>
      <c r="AK34" s="338">
        <f>BK12+BL12+BM12</f>
        <v>0</v>
      </c>
      <c r="AL34" s="338">
        <f>BS12+BT12+BU12</f>
        <v>0</v>
      </c>
      <c r="AM34" s="338">
        <f>CA12+CB12+CC12</f>
        <v>0</v>
      </c>
      <c r="AN34" s="338">
        <f>AE17+AF17+AG17</f>
        <v>0</v>
      </c>
      <c r="AO34" s="338">
        <f>SUM(AM17:AO17)</f>
        <v>0</v>
      </c>
      <c r="AP34" s="338">
        <f>SUM(AU17:AW17)</f>
        <v>0</v>
      </c>
      <c r="AQ34" s="338">
        <f>BC17+BD17+BE17</f>
        <v>0</v>
      </c>
      <c r="AR34" s="338">
        <f>SUM(BK17:BM17)</f>
        <v>0</v>
      </c>
      <c r="AS34" s="338">
        <f>BS17+BT17+BU17</f>
        <v>0</v>
      </c>
      <c r="AT34" s="338">
        <f>CA17+CB17+CC17</f>
        <v>0</v>
      </c>
      <c r="AU34" s="338">
        <f>AE22+AF22+AG22</f>
        <v>0</v>
      </c>
      <c r="AV34" s="338">
        <f>AM22+AN22++AO22</f>
        <v>0</v>
      </c>
      <c r="AW34" s="338">
        <f>AU22+AV22+AW22</f>
        <v>0</v>
      </c>
      <c r="AX34" s="338">
        <f>BC22+BD22+BE22</f>
        <v>0</v>
      </c>
      <c r="AY34" s="338">
        <f>BK22+BL22+BM22</f>
        <v>0</v>
      </c>
      <c r="AZ34" s="338">
        <f>BS22+BT22+BU22</f>
        <v>0</v>
      </c>
      <c r="BA34" s="338">
        <f>CA22+CB22+CC22</f>
        <v>0</v>
      </c>
      <c r="BB34" s="338">
        <f>AE27+AF27+AG27</f>
        <v>0</v>
      </c>
      <c r="BC34" s="338">
        <f>AM27+AN27+AO27</f>
        <v>0</v>
      </c>
      <c r="BD34" s="338">
        <f>AU27+AV27+AW27</f>
        <v>0</v>
      </c>
      <c r="BE34" s="338">
        <f>BC27+BD27+BE27</f>
        <v>0</v>
      </c>
      <c r="BF34" s="338">
        <f>BK27+BL27+BM27</f>
        <v>0</v>
      </c>
      <c r="BG34" s="338">
        <f>BS27+BT27+BU27</f>
        <v>0</v>
      </c>
      <c r="BH34" s="338">
        <f>CA27+CB27+CC27</f>
        <v>0</v>
      </c>
      <c r="BI34" s="338">
        <f>CB27+CC27+CD27</f>
        <v>0</v>
      </c>
      <c r="BJ34" s="343">
        <f t="shared" si="0"/>
        <v>0</v>
      </c>
      <c r="BK34" s="324"/>
    </row>
    <row r="35" spans="1:63" ht="12.75" customHeight="1" thickBot="1">
      <c r="A35" s="357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5"/>
      <c r="W35" s="316"/>
      <c r="X35" s="362" t="e">
        <f>'[1]0. Data Dec'!A174</f>
        <v>#NAME?</v>
      </c>
      <c r="Y35" s="346"/>
      <c r="Z35" s="346"/>
      <c r="AB35" s="322" t="s">
        <v>120</v>
      </c>
      <c r="AC35" s="321"/>
      <c r="AD35" s="320"/>
      <c r="AE35" s="338">
        <f>AH7</f>
        <v>0</v>
      </c>
      <c r="AF35" s="338">
        <f>AP7</f>
        <v>0</v>
      </c>
      <c r="AG35" s="338">
        <f>AH12</f>
        <v>0</v>
      </c>
      <c r="AH35" s="338">
        <f>AP12</f>
        <v>0</v>
      </c>
      <c r="AI35" s="338">
        <f>AX12</f>
        <v>0</v>
      </c>
      <c r="AJ35" s="338">
        <f>BF12</f>
        <v>0</v>
      </c>
      <c r="AK35" s="338">
        <f>BN12</f>
        <v>0</v>
      </c>
      <c r="AL35" s="338">
        <f>BV12</f>
        <v>0</v>
      </c>
      <c r="AM35" s="338">
        <f>CD12</f>
        <v>0</v>
      </c>
      <c r="AN35" s="338">
        <f>AH17</f>
        <v>0</v>
      </c>
      <c r="AO35" s="338">
        <f>AP17</f>
        <v>0</v>
      </c>
      <c r="AP35" s="338">
        <f>AX17</f>
        <v>0</v>
      </c>
      <c r="AQ35" s="338">
        <f>BF17</f>
        <v>0</v>
      </c>
      <c r="AR35" s="338">
        <f>BN17</f>
        <v>0</v>
      </c>
      <c r="AS35" s="338">
        <f>BV17</f>
        <v>0</v>
      </c>
      <c r="AT35" s="338">
        <f>CD17</f>
        <v>0</v>
      </c>
      <c r="AU35" s="338">
        <f>AH22</f>
        <v>0</v>
      </c>
      <c r="AV35" s="338">
        <f>AP22</f>
        <v>0</v>
      </c>
      <c r="AW35" s="338">
        <f>AX22</f>
        <v>0</v>
      </c>
      <c r="AX35" s="338">
        <f>BF22</f>
        <v>0</v>
      </c>
      <c r="AY35" s="338">
        <f>BN22</f>
        <v>0</v>
      </c>
      <c r="AZ35" s="338">
        <f>BV22</f>
        <v>0</v>
      </c>
      <c r="BA35" s="338">
        <f>CD22</f>
        <v>0</v>
      </c>
      <c r="BB35" s="338">
        <f>AH27</f>
        <v>0</v>
      </c>
      <c r="BC35" s="338">
        <f>AP27</f>
        <v>0</v>
      </c>
      <c r="BD35" s="338">
        <f>AX27</f>
        <v>0</v>
      </c>
      <c r="BE35" s="338">
        <f>BF27</f>
        <v>0</v>
      </c>
      <c r="BF35" s="338">
        <f>BN27</f>
        <v>0</v>
      </c>
      <c r="BG35" s="338">
        <f>BV27</f>
        <v>0</v>
      </c>
      <c r="BH35" s="338">
        <f>CD27</f>
        <v>0</v>
      </c>
      <c r="BI35" s="338">
        <f>CE27</f>
        <v>0</v>
      </c>
      <c r="BJ35" s="343">
        <f t="shared" si="0"/>
        <v>0</v>
      </c>
      <c r="BK35" s="324"/>
    </row>
    <row r="36" spans="1:63" ht="12.75" customHeight="1" thickBot="1">
      <c r="A36" s="357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5"/>
      <c r="W36" s="316"/>
      <c r="X36" s="361"/>
      <c r="Y36" s="346"/>
      <c r="Z36" s="346"/>
      <c r="AB36" s="322" t="s">
        <v>119</v>
      </c>
      <c r="AC36" s="321"/>
      <c r="AD36" s="320"/>
      <c r="AE36" s="338">
        <f>AI7</f>
        <v>0</v>
      </c>
      <c r="AF36" s="338">
        <f>AQ7</f>
        <v>0</v>
      </c>
      <c r="AG36" s="338">
        <f>AI12</f>
        <v>0</v>
      </c>
      <c r="AH36" s="338">
        <f>AQ12</f>
        <v>0</v>
      </c>
      <c r="AI36" s="338">
        <f>AY12</f>
        <v>0</v>
      </c>
      <c r="AJ36" s="338">
        <f>BG12</f>
        <v>0</v>
      </c>
      <c r="AK36" s="338">
        <f>BO12</f>
        <v>0</v>
      </c>
      <c r="AL36" s="338">
        <f>BW12</f>
        <v>0</v>
      </c>
      <c r="AM36" s="338">
        <f>CE12</f>
        <v>0</v>
      </c>
      <c r="AN36" s="338">
        <f>AI17</f>
        <v>0</v>
      </c>
      <c r="AO36" s="338">
        <f>AQ17</f>
        <v>0</v>
      </c>
      <c r="AP36" s="338">
        <f>AY17</f>
        <v>0</v>
      </c>
      <c r="AQ36" s="338">
        <f>BG17</f>
        <v>0</v>
      </c>
      <c r="AR36" s="338">
        <f>BO17</f>
        <v>0</v>
      </c>
      <c r="AS36" s="338">
        <f>BW17</f>
        <v>0</v>
      </c>
      <c r="AT36" s="338">
        <f>CE17</f>
        <v>0</v>
      </c>
      <c r="AU36" s="338">
        <f>AI22</f>
        <v>0</v>
      </c>
      <c r="AV36" s="338">
        <f>AQ22</f>
        <v>0</v>
      </c>
      <c r="AW36" s="338">
        <f>AY22</f>
        <v>0</v>
      </c>
      <c r="AX36" s="338">
        <f>BG22</f>
        <v>0</v>
      </c>
      <c r="AY36" s="338">
        <f>BO22</f>
        <v>0</v>
      </c>
      <c r="AZ36" s="338">
        <f>BW22</f>
        <v>0</v>
      </c>
      <c r="BA36" s="338">
        <f>CE22</f>
        <v>0</v>
      </c>
      <c r="BB36" s="338">
        <f>AI27</f>
        <v>0</v>
      </c>
      <c r="BC36" s="338">
        <f>AQ27</f>
        <v>0</v>
      </c>
      <c r="BD36" s="338">
        <f>AY27</f>
        <v>0</v>
      </c>
      <c r="BE36" s="338">
        <f>BG27</f>
        <v>0</v>
      </c>
      <c r="BF36" s="338">
        <f>BO27</f>
        <v>0</v>
      </c>
      <c r="BG36" s="338">
        <f>BW27</f>
        <v>0</v>
      </c>
      <c r="BH36" s="338">
        <f>CE27</f>
        <v>0</v>
      </c>
      <c r="BI36" s="338">
        <f>CF27</f>
        <v>0</v>
      </c>
      <c r="BJ36" s="343">
        <f t="shared" si="0"/>
        <v>0</v>
      </c>
      <c r="BK36" s="324"/>
    </row>
    <row r="37" spans="1:63" ht="12.75" customHeight="1" thickBot="1">
      <c r="A37" s="357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  <c r="T37" s="356"/>
      <c r="U37" s="356"/>
      <c r="V37" s="355"/>
      <c r="W37" s="360"/>
      <c r="X37" s="359" t="e">
        <f>'[1]0. Data Dec'!A176</f>
        <v>#NAME?</v>
      </c>
      <c r="Y37" s="358"/>
      <c r="Z37" s="358"/>
      <c r="AB37" s="322" t="s">
        <v>118</v>
      </c>
      <c r="AC37" s="321"/>
      <c r="AD37" s="320"/>
      <c r="AE37" s="338">
        <f>AJ7</f>
        <v>0</v>
      </c>
      <c r="AF37" s="338">
        <f>AR7</f>
        <v>0</v>
      </c>
      <c r="AG37" s="338">
        <f>AJ12</f>
        <v>0</v>
      </c>
      <c r="AH37" s="338">
        <f>AR12</f>
        <v>0</v>
      </c>
      <c r="AI37" s="338">
        <f>AZ12</f>
        <v>0</v>
      </c>
      <c r="AJ37" s="338">
        <f>BH12</f>
        <v>0</v>
      </c>
      <c r="AK37" s="338">
        <f>BP12</f>
        <v>0</v>
      </c>
      <c r="AL37" s="338">
        <f>BX12</f>
        <v>0</v>
      </c>
      <c r="AM37" s="338">
        <f>CF12</f>
        <v>0</v>
      </c>
      <c r="AN37" s="338">
        <f>AJ17</f>
        <v>0</v>
      </c>
      <c r="AO37" s="338">
        <f>AR17</f>
        <v>0</v>
      </c>
      <c r="AP37" s="338">
        <f>AZ17</f>
        <v>0</v>
      </c>
      <c r="AQ37" s="338">
        <f>BH17</f>
        <v>0</v>
      </c>
      <c r="AR37" s="338">
        <f>BP17</f>
        <v>0</v>
      </c>
      <c r="AS37" s="338">
        <f>BX17</f>
        <v>0</v>
      </c>
      <c r="AT37" s="338">
        <f>CF17</f>
        <v>0</v>
      </c>
      <c r="AU37" s="338">
        <f>AJ22</f>
        <v>0</v>
      </c>
      <c r="AV37" s="338">
        <f>AR22</f>
        <v>0</v>
      </c>
      <c r="AW37" s="338">
        <f>AZ22</f>
        <v>0</v>
      </c>
      <c r="AX37" s="338">
        <f>BH22</f>
        <v>0</v>
      </c>
      <c r="AY37" s="338">
        <f>BP22</f>
        <v>0</v>
      </c>
      <c r="AZ37" s="338">
        <f>BX22</f>
        <v>0</v>
      </c>
      <c r="BA37" s="338">
        <f>CF22</f>
        <v>0</v>
      </c>
      <c r="BB37" s="338">
        <f>AJ27</f>
        <v>0</v>
      </c>
      <c r="BC37" s="338">
        <f>AR27</f>
        <v>0</v>
      </c>
      <c r="BD37" s="338">
        <f>AZ27</f>
        <v>0</v>
      </c>
      <c r="BE37" s="338">
        <f>BH27</f>
        <v>0</v>
      </c>
      <c r="BF37" s="338">
        <f>BP27</f>
        <v>0</v>
      </c>
      <c r="BG37" s="338">
        <f>BX27</f>
        <v>0</v>
      </c>
      <c r="BH37" s="338">
        <f>CF27</f>
        <v>0</v>
      </c>
      <c r="BI37" s="338">
        <f>CG27</f>
        <v>0</v>
      </c>
      <c r="BJ37" s="343">
        <f t="shared" si="0"/>
        <v>0</v>
      </c>
      <c r="BK37" s="324"/>
    </row>
    <row r="38" spans="1:63" ht="12.75" customHeight="1" thickTop="1">
      <c r="A38" s="357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5"/>
      <c r="X38" s="347" t="e">
        <f>'[1]0. Data Dec'!A177</f>
        <v>#NAME?</v>
      </c>
      <c r="Y38" s="346"/>
      <c r="Z38" s="346"/>
      <c r="AB38" s="322" t="s">
        <v>117</v>
      </c>
      <c r="AC38" s="321"/>
      <c r="AD38" s="320"/>
      <c r="AE38" s="338">
        <f>AO48</f>
        <v>0.85</v>
      </c>
      <c r="AF38" s="338">
        <f t="shared" ref="AF38:BI38" si="1">AE38</f>
        <v>0.85</v>
      </c>
      <c r="AG38" s="338">
        <f t="shared" si="1"/>
        <v>0.85</v>
      </c>
      <c r="AH38" s="338">
        <f t="shared" si="1"/>
        <v>0.85</v>
      </c>
      <c r="AI38" s="338">
        <f t="shared" si="1"/>
        <v>0.85</v>
      </c>
      <c r="AJ38" s="338">
        <f t="shared" si="1"/>
        <v>0.85</v>
      </c>
      <c r="AK38" s="338">
        <f t="shared" si="1"/>
        <v>0.85</v>
      </c>
      <c r="AL38" s="338">
        <f t="shared" si="1"/>
        <v>0.85</v>
      </c>
      <c r="AM38" s="338">
        <f t="shared" si="1"/>
        <v>0.85</v>
      </c>
      <c r="AN38" s="338">
        <f t="shared" si="1"/>
        <v>0.85</v>
      </c>
      <c r="AO38" s="338">
        <f t="shared" si="1"/>
        <v>0.85</v>
      </c>
      <c r="AP38" s="338">
        <f t="shared" si="1"/>
        <v>0.85</v>
      </c>
      <c r="AQ38" s="338">
        <f t="shared" si="1"/>
        <v>0.85</v>
      </c>
      <c r="AR38" s="338">
        <f t="shared" si="1"/>
        <v>0.85</v>
      </c>
      <c r="AS38" s="338">
        <f t="shared" si="1"/>
        <v>0.85</v>
      </c>
      <c r="AT38" s="338">
        <f t="shared" si="1"/>
        <v>0.85</v>
      </c>
      <c r="AU38" s="338">
        <f t="shared" si="1"/>
        <v>0.85</v>
      </c>
      <c r="AV38" s="338">
        <f t="shared" si="1"/>
        <v>0.85</v>
      </c>
      <c r="AW38" s="338">
        <f t="shared" si="1"/>
        <v>0.85</v>
      </c>
      <c r="AX38" s="338">
        <f t="shared" si="1"/>
        <v>0.85</v>
      </c>
      <c r="AY38" s="338">
        <f t="shared" si="1"/>
        <v>0.85</v>
      </c>
      <c r="AZ38" s="338">
        <f t="shared" si="1"/>
        <v>0.85</v>
      </c>
      <c r="BA38" s="338">
        <f t="shared" si="1"/>
        <v>0.85</v>
      </c>
      <c r="BB38" s="338">
        <f t="shared" si="1"/>
        <v>0.85</v>
      </c>
      <c r="BC38" s="338">
        <f t="shared" si="1"/>
        <v>0.85</v>
      </c>
      <c r="BD38" s="338">
        <f t="shared" si="1"/>
        <v>0.85</v>
      </c>
      <c r="BE38" s="338">
        <f t="shared" si="1"/>
        <v>0.85</v>
      </c>
      <c r="BF38" s="338">
        <f t="shared" si="1"/>
        <v>0.85</v>
      </c>
      <c r="BG38" s="338">
        <f t="shared" si="1"/>
        <v>0.85</v>
      </c>
      <c r="BH38" s="338">
        <f t="shared" si="1"/>
        <v>0.85</v>
      </c>
      <c r="BI38" s="338">
        <f t="shared" si="1"/>
        <v>0.85</v>
      </c>
      <c r="BJ38" s="338"/>
      <c r="BK38" s="324"/>
    </row>
    <row r="39" spans="1:63" ht="12.75" customHeight="1">
      <c r="A39" s="357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56"/>
      <c r="P39" s="356"/>
      <c r="Q39" s="356"/>
      <c r="R39" s="356"/>
      <c r="S39" s="356"/>
      <c r="T39" s="356"/>
      <c r="U39" s="356"/>
      <c r="V39" s="355"/>
      <c r="X39" s="347" t="str">
        <f>'[1]0. Data Dec'!A178</f>
        <v>OEE [%]</v>
      </c>
      <c r="Y39" s="346"/>
      <c r="Z39" s="346"/>
      <c r="AB39" s="335"/>
      <c r="AC39" s="335"/>
      <c r="AD39" s="335"/>
      <c r="BK39" s="324"/>
    </row>
    <row r="40" spans="1:63" ht="12.75" customHeight="1">
      <c r="A40" s="357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5"/>
      <c r="X40" s="347" t="e">
        <f>'[1]0. Data Dec'!A179</f>
        <v>#NAME?</v>
      </c>
      <c r="Y40" s="346"/>
      <c r="Z40" s="346"/>
      <c r="AB40" s="334" t="str">
        <f>A3</f>
        <v>L003</v>
      </c>
      <c r="AC40" s="334"/>
      <c r="AD40" s="334"/>
      <c r="AE40" s="334"/>
      <c r="AF40" s="334"/>
      <c r="AG40" s="334"/>
      <c r="AH40" s="334"/>
      <c r="AI40" s="334"/>
      <c r="AJ40" s="334"/>
      <c r="AK40" s="334"/>
      <c r="AL40" s="334"/>
      <c r="AM40" s="334"/>
      <c r="AN40" s="334"/>
      <c r="AO40" s="334"/>
      <c r="AP40" s="334"/>
      <c r="AQ40" s="334"/>
      <c r="AR40" s="334"/>
      <c r="AS40" s="334"/>
      <c r="AT40" s="335"/>
      <c r="AU40" s="335"/>
      <c r="AV40" s="324"/>
      <c r="AW40" s="324"/>
      <c r="AX40" s="324"/>
      <c r="AY40" s="324"/>
      <c r="AZ40" s="324"/>
      <c r="BA40" s="324"/>
      <c r="BB40" s="324"/>
      <c r="BC40" s="324"/>
      <c r="BD40" s="324"/>
      <c r="BE40" s="324"/>
      <c r="BF40" s="324"/>
      <c r="BG40" s="324"/>
      <c r="BH40" s="324"/>
      <c r="BI40" s="324"/>
      <c r="BJ40" s="324"/>
      <c r="BK40" s="324"/>
    </row>
    <row r="41" spans="1:63" ht="12.75" customHeight="1">
      <c r="A41" s="354"/>
      <c r="B41" s="352"/>
      <c r="C41" s="352"/>
      <c r="D41" s="353"/>
      <c r="E41" s="352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2"/>
      <c r="Q41" s="352"/>
      <c r="R41" s="352"/>
      <c r="S41" s="352"/>
      <c r="T41" s="352"/>
      <c r="U41" s="352"/>
      <c r="V41" s="340"/>
      <c r="X41" s="347" t="e">
        <f>'[1]0. Data Dec'!A180</f>
        <v>#NAME?</v>
      </c>
      <c r="Y41" s="346"/>
      <c r="Z41" s="346"/>
      <c r="AB41" s="329" t="s">
        <v>143</v>
      </c>
      <c r="AC41" s="328"/>
      <c r="AD41" s="327"/>
      <c r="AE41" s="348" t="s">
        <v>142</v>
      </c>
      <c r="AF41" s="350" t="s">
        <v>139</v>
      </c>
      <c r="AG41" s="350" t="s">
        <v>141</v>
      </c>
      <c r="AH41" s="350" t="s">
        <v>140</v>
      </c>
      <c r="AI41" s="350" t="s">
        <v>138</v>
      </c>
      <c r="AJ41" s="350" t="s">
        <v>140</v>
      </c>
      <c r="AK41" s="350" t="s">
        <v>139</v>
      </c>
      <c r="AL41" s="350" t="s">
        <v>139</v>
      </c>
      <c r="AM41" s="350" t="s">
        <v>138</v>
      </c>
      <c r="AN41" s="351" t="s">
        <v>137</v>
      </c>
      <c r="AO41" s="350" t="s">
        <v>136</v>
      </c>
      <c r="AP41" s="350" t="s">
        <v>135</v>
      </c>
      <c r="AQ41" s="350" t="s">
        <v>134</v>
      </c>
      <c r="AR41" s="349" t="s">
        <v>133</v>
      </c>
      <c r="AS41" s="348" t="s">
        <v>132</v>
      </c>
      <c r="AT41" s="324"/>
      <c r="AU41" s="324"/>
      <c r="AV41" s="324"/>
      <c r="AW41" s="324"/>
      <c r="AX41" s="324"/>
      <c r="AY41" s="324"/>
      <c r="AZ41" s="324"/>
      <c r="BA41" s="324"/>
      <c r="BB41" s="324"/>
      <c r="BC41" s="324"/>
      <c r="BD41" s="324"/>
      <c r="BE41" s="324"/>
      <c r="BF41" s="324"/>
      <c r="BG41" s="324"/>
      <c r="BH41" s="324"/>
      <c r="BI41" s="324"/>
      <c r="BJ41" s="324"/>
      <c r="BK41" s="324"/>
    </row>
    <row r="42" spans="1:63" ht="12.75" customHeight="1">
      <c r="A42" s="332"/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0"/>
      <c r="X42" s="347" t="e">
        <f>'[1]0. Data Dec'!A181</f>
        <v>#NAME?</v>
      </c>
      <c r="Y42" s="346"/>
      <c r="Z42" s="346"/>
      <c r="AB42" s="322" t="s">
        <v>123</v>
      </c>
      <c r="AC42" s="321"/>
      <c r="AD42" s="320"/>
      <c r="AE42" s="344">
        <v>0.59499999999999997</v>
      </c>
      <c r="AF42" s="344"/>
      <c r="AG42" s="344"/>
      <c r="AH42" s="344"/>
      <c r="AI42" s="344">
        <v>0.40799999999999997</v>
      </c>
      <c r="AJ42" s="344">
        <v>0.45500000000000002</v>
      </c>
      <c r="AK42" s="344">
        <v>0.54700000000000004</v>
      </c>
      <c r="AL42" s="345">
        <f>'[2]OEE con Factores de Pérdida 100'!$AN$45</f>
        <v>0.58074074074074056</v>
      </c>
      <c r="AM42" s="343">
        <f>'[3]OEE con Factores de Pérdida 100'!$AO$47</f>
        <v>0.52928571428571447</v>
      </c>
      <c r="AN42" s="344">
        <f>'[4]OEE con Factores de Pérdida 100'!$AN$42</f>
        <v>0.55809523809523809</v>
      </c>
      <c r="AO42" s="344">
        <f t="shared" ref="AO42:AO47" si="2">BJ32</f>
        <v>0</v>
      </c>
      <c r="AP42" s="344"/>
      <c r="AQ42" s="344"/>
      <c r="AR42" s="343">
        <f>IFERROR(SUM(AF42:AQ42)/COUNTIF(AF42:AQ42,"&gt;0"),0)</f>
        <v>0.51302028218694884</v>
      </c>
      <c r="AS42" s="338">
        <v>0.68</v>
      </c>
      <c r="AV42" s="324"/>
      <c r="AW42" s="324"/>
      <c r="AX42" s="324"/>
      <c r="AY42" s="324"/>
      <c r="AZ42" s="324"/>
      <c r="BA42" s="324"/>
      <c r="BB42" s="324"/>
      <c r="BC42" s="324"/>
      <c r="BD42" s="324"/>
      <c r="BE42" s="324"/>
      <c r="BF42" s="324"/>
      <c r="BG42" s="324"/>
      <c r="BH42" s="324"/>
      <c r="BI42" s="324"/>
      <c r="BJ42" s="324"/>
      <c r="BK42" s="324"/>
    </row>
    <row r="43" spans="1:63" ht="12.75" customHeight="1">
      <c r="A43" s="332"/>
      <c r="B43" s="331"/>
      <c r="C43" s="331"/>
      <c r="D43" s="331"/>
      <c r="E43" s="331"/>
      <c r="F43" s="331"/>
      <c r="G43" s="331"/>
      <c r="H43" s="331"/>
      <c r="I43" s="331"/>
      <c r="J43" s="331"/>
      <c r="K43" s="331"/>
      <c r="L43" s="331"/>
      <c r="M43" s="331"/>
      <c r="N43" s="331"/>
      <c r="O43" s="331"/>
      <c r="P43" s="331"/>
      <c r="Q43" s="331"/>
      <c r="R43" s="331"/>
      <c r="S43" s="331"/>
      <c r="T43" s="331"/>
      <c r="U43" s="331"/>
      <c r="V43" s="330"/>
      <c r="X43" s="347"/>
      <c r="Y43" s="346"/>
      <c r="Z43" s="346"/>
      <c r="AB43" s="322" t="s">
        <v>122</v>
      </c>
      <c r="AC43" s="321"/>
      <c r="AD43" s="320"/>
      <c r="AE43" s="344">
        <v>0.10100000000000001</v>
      </c>
      <c r="AF43" s="344"/>
      <c r="AG43" s="344"/>
      <c r="AH43" s="344"/>
      <c r="AI43" s="344">
        <v>0.25</v>
      </c>
      <c r="AJ43" s="344">
        <v>0.2</v>
      </c>
      <c r="AK43" s="344">
        <f>'[5]OEE con Factores de Pérdida 100'!$AM$72</f>
        <v>0</v>
      </c>
      <c r="AL43" s="345">
        <f>'[2]OEE con Factores de Pérdida 100'!$AN$46</f>
        <v>2.5090909090909094E-2</v>
      </c>
      <c r="AM43" s="343">
        <f>'[3]OEE con Factores de Pérdida 100'!$AO$48</f>
        <v>2.4321428571428574E-2</v>
      </c>
      <c r="AN43" s="344">
        <f>'[4]OEE con Factores de Pérdida 100'!$AN$43</f>
        <v>9.7500000000000035E-3</v>
      </c>
      <c r="AO43" s="344">
        <f t="shared" si="2"/>
        <v>0</v>
      </c>
      <c r="AP43" s="344"/>
      <c r="AQ43" s="344"/>
      <c r="AR43" s="343">
        <f t="shared" ref="AR42:AR47" si="3">IFERROR(SUM(AF43:AQ43)/COUNTIF(AF43:AQ43,"&gt;0"),0)</f>
        <v>0.10183246753246752</v>
      </c>
      <c r="AS43" s="343">
        <v>0.05</v>
      </c>
      <c r="AT43" s="324"/>
      <c r="AU43" s="324"/>
      <c r="AV43" s="324"/>
      <c r="AW43" s="324"/>
      <c r="AX43" s="324"/>
      <c r="AY43" s="324"/>
      <c r="AZ43" s="324"/>
      <c r="BA43" s="324"/>
      <c r="BB43" s="324"/>
      <c r="BC43" s="324"/>
      <c r="BD43" s="324"/>
      <c r="BE43" s="324"/>
      <c r="BF43" s="324"/>
      <c r="BG43" s="324"/>
      <c r="BH43" s="324"/>
      <c r="BI43" s="324"/>
      <c r="BJ43" s="324"/>
      <c r="BK43" s="324"/>
    </row>
    <row r="44" spans="1:63" ht="12.75" customHeight="1">
      <c r="A44" s="332"/>
      <c r="B44" s="331"/>
      <c r="C44" s="331"/>
      <c r="D44" s="331"/>
      <c r="E44" s="331"/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  <c r="Q44" s="331"/>
      <c r="R44" s="331"/>
      <c r="S44" s="331"/>
      <c r="T44" s="331"/>
      <c r="U44" s="331"/>
      <c r="V44" s="330"/>
      <c r="AB44" s="322" t="s">
        <v>121</v>
      </c>
      <c r="AC44" s="321"/>
      <c r="AD44" s="320"/>
      <c r="AE44" s="344">
        <v>0.21299999999999999</v>
      </c>
      <c r="AF44" s="344"/>
      <c r="AG44" s="344"/>
      <c r="AH44" s="344"/>
      <c r="AI44" s="344">
        <v>0.08</v>
      </c>
      <c r="AJ44" s="344">
        <v>0.25</v>
      </c>
      <c r="AK44" s="344">
        <v>0.14000000000000001</v>
      </c>
      <c r="AL44" s="345">
        <f>'[2]OEE con Factores de Pérdida 100'!$AN$47</f>
        <v>0.11711111111111111</v>
      </c>
      <c r="AM44" s="343">
        <f>'[3]OEE con Factores de Pérdida 100'!$AO$49</f>
        <v>0.10682142857142861</v>
      </c>
      <c r="AN44" s="344">
        <f>'[4]OEE con Factores de Pérdida 100'!$AN$44</f>
        <v>0.11825000000000001</v>
      </c>
      <c r="AO44" s="344">
        <f t="shared" si="2"/>
        <v>0</v>
      </c>
      <c r="AP44" s="344"/>
      <c r="AQ44" s="344"/>
      <c r="AR44" s="343">
        <f t="shared" si="3"/>
        <v>0.13536375661375663</v>
      </c>
      <c r="AS44" s="343">
        <v>0.08</v>
      </c>
      <c r="AV44" s="324"/>
      <c r="AW44" s="324"/>
      <c r="AX44" s="324"/>
      <c r="AY44" s="324"/>
      <c r="AZ44" s="324"/>
      <c r="BA44" s="324"/>
      <c r="BB44" s="324"/>
      <c r="BC44" s="324"/>
      <c r="BD44" s="324"/>
      <c r="BE44" s="324"/>
      <c r="BF44" s="324"/>
      <c r="BG44" s="324"/>
      <c r="BH44" s="324"/>
      <c r="BI44" s="324"/>
      <c r="BJ44" s="324"/>
      <c r="BK44" s="324"/>
    </row>
    <row r="45" spans="1:63" ht="12.75" customHeight="1">
      <c r="A45" s="332"/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0"/>
      <c r="AB45" s="322" t="s">
        <v>120</v>
      </c>
      <c r="AC45" s="321"/>
      <c r="AD45" s="320"/>
      <c r="AE45" s="344">
        <v>3.5999999999999997E-2</v>
      </c>
      <c r="AF45" s="344"/>
      <c r="AG45" s="344"/>
      <c r="AH45" s="344"/>
      <c r="AI45" s="344">
        <v>0.12</v>
      </c>
      <c r="AJ45" s="344">
        <v>0.03</v>
      </c>
      <c r="AK45" s="344">
        <v>0.19600000000000001</v>
      </c>
      <c r="AL45" s="345">
        <f>'[2]OEE con Factores de Pérdida 100'!$AN$48</f>
        <v>0.22615384615384615</v>
      </c>
      <c r="AM45" s="343">
        <f>'[3]OEE con Factores de Pérdida 100'!$AO$50</f>
        <v>0.27374999999999999</v>
      </c>
      <c r="AN45" s="344">
        <f>'[4]OEE con Factores de Pérdida 100'!$AN$45</f>
        <v>0.23333333333333331</v>
      </c>
      <c r="AO45" s="344">
        <f t="shared" si="2"/>
        <v>0</v>
      </c>
      <c r="AP45" s="344"/>
      <c r="AQ45" s="344"/>
      <c r="AR45" s="343">
        <f t="shared" si="3"/>
        <v>0.17987286324786325</v>
      </c>
      <c r="AS45" s="343">
        <v>0.15</v>
      </c>
      <c r="AV45" s="324"/>
      <c r="AW45" s="324"/>
      <c r="AX45" s="324"/>
      <c r="AY45" s="324"/>
      <c r="AZ45" s="324"/>
      <c r="BA45" s="324"/>
      <c r="BB45" s="324"/>
      <c r="BC45" s="324"/>
      <c r="BD45" s="324"/>
      <c r="BE45" s="324"/>
      <c r="BF45" s="324"/>
      <c r="BG45" s="324"/>
      <c r="BH45" s="324"/>
      <c r="BI45" s="324"/>
      <c r="BJ45" s="324"/>
      <c r="BK45" s="324"/>
    </row>
    <row r="46" spans="1:63" ht="12.75" customHeight="1">
      <c r="A46" s="332"/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0"/>
      <c r="AB46" s="322" t="s">
        <v>119</v>
      </c>
      <c r="AC46" s="321"/>
      <c r="AD46" s="320"/>
      <c r="AE46" s="344">
        <v>6.0000000000000001E-3</v>
      </c>
      <c r="AF46" s="344"/>
      <c r="AG46" s="344"/>
      <c r="AH46" s="344"/>
      <c r="AI46" s="344">
        <v>0.01</v>
      </c>
      <c r="AJ46" s="344">
        <v>0.02</v>
      </c>
      <c r="AK46" s="344">
        <v>0.11700000000000001</v>
      </c>
      <c r="AL46" s="345">
        <f>'[2]OEE con Factores de Pérdida 100'!$AN$49</f>
        <v>8.977272727272731E-2</v>
      </c>
      <c r="AM46" s="343">
        <f>'[3]OEE con Factores de Pérdida 100'!$AO$51</f>
        <v>7.0769230769230793E-2</v>
      </c>
      <c r="AN46" s="344">
        <f>'[4]OEE con Factores de Pérdida 100'!$AN$46</f>
        <v>8.7500000000000008E-2</v>
      </c>
      <c r="AO46" s="344">
        <f t="shared" si="2"/>
        <v>0</v>
      </c>
      <c r="AP46" s="344"/>
      <c r="AQ46" s="344"/>
      <c r="AR46" s="343">
        <f t="shared" si="3"/>
        <v>6.5840326340326355E-2</v>
      </c>
      <c r="AS46" s="343">
        <v>0.03</v>
      </c>
      <c r="AV46" s="324"/>
      <c r="AW46" s="324"/>
      <c r="AX46" s="324"/>
      <c r="AY46" s="324"/>
      <c r="AZ46" s="324"/>
      <c r="BA46" s="324"/>
      <c r="BB46" s="324"/>
      <c r="BC46" s="324"/>
      <c r="BD46" s="324"/>
      <c r="BE46" s="324"/>
      <c r="BF46" s="324"/>
      <c r="BG46" s="324"/>
      <c r="BH46" s="324"/>
      <c r="BI46" s="324"/>
      <c r="BJ46" s="324"/>
      <c r="BK46" s="324"/>
    </row>
    <row r="47" spans="1:63" ht="12.75" customHeight="1">
      <c r="A47" s="33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1"/>
      <c r="T47" s="341"/>
      <c r="U47" s="341"/>
      <c r="V47" s="340"/>
      <c r="AB47" s="322" t="s">
        <v>118</v>
      </c>
      <c r="AC47" s="321"/>
      <c r="AD47" s="320"/>
      <c r="AE47" s="344">
        <v>4.9000000000000002E-2</v>
      </c>
      <c r="AF47" s="344"/>
      <c r="AG47" s="344"/>
      <c r="AH47" s="344"/>
      <c r="AI47" s="344">
        <v>0.13200000000000001</v>
      </c>
      <c r="AJ47" s="344">
        <v>4.4999999999999998E-2</v>
      </c>
      <c r="AK47" s="344">
        <f>'[5]OEE con Factores de Pérdida 100'!$AM$76</f>
        <v>0</v>
      </c>
      <c r="AL47" s="345">
        <f>'[2]OEE con Factores de Pérdida 100'!$AN$50</f>
        <v>0</v>
      </c>
      <c r="AM47" s="343">
        <f>'[3]OEE con Factores de Pérdida 100'!$AO$52</f>
        <v>0</v>
      </c>
      <c r="AN47" s="344">
        <f>'[4]OEE con Factores de Pérdida 100'!$AN$47</f>
        <v>0</v>
      </c>
      <c r="AO47" s="344">
        <f t="shared" si="2"/>
        <v>0</v>
      </c>
      <c r="AP47" s="344"/>
      <c r="AQ47" s="344"/>
      <c r="AR47" s="343">
        <f t="shared" si="3"/>
        <v>8.8499999999999995E-2</v>
      </c>
      <c r="AS47" s="343">
        <v>0.01</v>
      </c>
      <c r="AV47" s="324"/>
      <c r="AW47" s="324"/>
      <c r="AX47" s="324"/>
      <c r="AY47" s="324"/>
      <c r="AZ47" s="324"/>
      <c r="BA47" s="324"/>
      <c r="BB47" s="324"/>
      <c r="BC47" s="324"/>
      <c r="BD47" s="324"/>
      <c r="BE47" s="324"/>
      <c r="BF47" s="324"/>
      <c r="BG47" s="324"/>
      <c r="BH47" s="324"/>
      <c r="BI47" s="324"/>
      <c r="BJ47" s="324"/>
      <c r="BK47" s="324"/>
    </row>
    <row r="48" spans="1:63" ht="12.75" customHeight="1">
      <c r="A48" s="332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1"/>
      <c r="T48" s="341"/>
      <c r="U48" s="341"/>
      <c r="V48" s="340"/>
      <c r="AB48" s="322" t="s">
        <v>117</v>
      </c>
      <c r="AC48" s="321"/>
      <c r="AD48" s="320"/>
      <c r="AE48" s="339"/>
      <c r="AF48" s="337">
        <v>0</v>
      </c>
      <c r="AG48" s="337">
        <v>0</v>
      </c>
      <c r="AH48" s="337">
        <v>0</v>
      </c>
      <c r="AI48" s="337">
        <v>0.4</v>
      </c>
      <c r="AJ48" s="337">
        <v>0.45</v>
      </c>
      <c r="AK48" s="337">
        <v>0.55000000000000004</v>
      </c>
      <c r="AL48" s="337">
        <v>0.6</v>
      </c>
      <c r="AM48" s="338">
        <v>0.65</v>
      </c>
      <c r="AN48" s="337">
        <v>0.68</v>
      </c>
      <c r="AO48" s="337">
        <f>Proposal!AX3</f>
        <v>0.85</v>
      </c>
      <c r="AP48" s="337">
        <v>0.72</v>
      </c>
      <c r="AQ48" s="337">
        <v>0.74</v>
      </c>
      <c r="AR48" s="336"/>
      <c r="AS48" s="336"/>
      <c r="AV48" s="324"/>
      <c r="AW48" s="324"/>
      <c r="AX48" s="324"/>
      <c r="AY48" s="324"/>
      <c r="AZ48" s="324"/>
      <c r="BA48" s="324"/>
      <c r="BB48" s="324"/>
      <c r="BC48" s="324"/>
      <c r="BD48" s="324"/>
      <c r="BE48" s="324"/>
      <c r="BF48" s="324"/>
      <c r="BG48" s="324"/>
      <c r="BH48" s="324"/>
      <c r="BI48" s="324"/>
      <c r="BJ48" s="324"/>
      <c r="BK48" s="324"/>
    </row>
    <row r="49" spans="1:63" ht="12.75" customHeight="1">
      <c r="A49" s="332"/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V49" s="330"/>
      <c r="AB49" s="335"/>
      <c r="AC49" s="335"/>
      <c r="AD49" s="335"/>
      <c r="AE49" s="335"/>
      <c r="AF49" s="335"/>
      <c r="AV49" s="324"/>
      <c r="AW49" s="324"/>
      <c r="AX49" s="324"/>
      <c r="AY49" s="324"/>
      <c r="AZ49" s="324"/>
      <c r="BA49" s="324"/>
      <c r="BB49" s="324"/>
      <c r="BC49" s="324"/>
      <c r="BD49" s="324"/>
      <c r="BE49" s="324"/>
      <c r="BF49" s="324"/>
      <c r="BG49" s="324"/>
      <c r="BH49" s="324"/>
      <c r="BI49" s="324"/>
      <c r="BJ49" s="324"/>
      <c r="BK49" s="324"/>
    </row>
    <row r="50" spans="1:63" ht="12.75" customHeight="1">
      <c r="A50" s="332"/>
      <c r="B50" s="331"/>
      <c r="C50" s="331"/>
      <c r="D50" s="331"/>
      <c r="E50" s="331"/>
      <c r="F50" s="331"/>
      <c r="G50" s="331"/>
      <c r="H50" s="331"/>
      <c r="I50" s="331"/>
      <c r="J50" s="331"/>
      <c r="K50" s="331"/>
      <c r="L50" s="331"/>
      <c r="M50" s="331"/>
      <c r="N50" s="331"/>
      <c r="O50" s="331"/>
      <c r="P50" s="331"/>
      <c r="Q50" s="331"/>
      <c r="R50" s="331"/>
      <c r="S50" s="331"/>
      <c r="T50" s="331"/>
      <c r="U50" s="331"/>
      <c r="V50" s="330"/>
      <c r="AB50" s="334" t="str">
        <f>A3</f>
        <v>L003</v>
      </c>
      <c r="AC50" s="334"/>
      <c r="AD50" s="334"/>
      <c r="AE50" s="334"/>
      <c r="AF50" s="334"/>
      <c r="AG50" s="334"/>
      <c r="AH50" s="334"/>
      <c r="AI50" s="334"/>
      <c r="AJ50" s="334"/>
      <c r="AK50" s="333"/>
      <c r="AV50" s="324"/>
      <c r="AW50" s="324"/>
      <c r="AX50" s="324"/>
      <c r="AY50" s="324"/>
      <c r="AZ50" s="324"/>
      <c r="BA50" s="324"/>
      <c r="BB50" s="324"/>
      <c r="BC50" s="324"/>
      <c r="BD50" s="324"/>
      <c r="BE50" s="324"/>
      <c r="BF50" s="324"/>
      <c r="BG50" s="324"/>
      <c r="BH50" s="324"/>
      <c r="BI50" s="324"/>
      <c r="BJ50" s="324"/>
      <c r="BK50" s="324"/>
    </row>
    <row r="51" spans="1:63" ht="15" thickBot="1">
      <c r="A51" s="332"/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0"/>
      <c r="AB51" s="329" t="s">
        <v>131</v>
      </c>
      <c r="AC51" s="328"/>
      <c r="AD51" s="327"/>
      <c r="AE51" s="326" t="s">
        <v>130</v>
      </c>
      <c r="AF51" s="326" t="s">
        <v>129</v>
      </c>
      <c r="AG51" s="326" t="s">
        <v>128</v>
      </c>
      <c r="AH51" s="326" t="s">
        <v>127</v>
      </c>
      <c r="AI51" s="326" t="s">
        <v>126</v>
      </c>
      <c r="AJ51" s="325" t="s">
        <v>13</v>
      </c>
      <c r="AV51" s="324"/>
      <c r="AW51" s="324"/>
      <c r="AX51" s="324"/>
      <c r="AY51" s="324"/>
      <c r="AZ51" s="324"/>
      <c r="BA51" s="324"/>
      <c r="BB51" s="324"/>
      <c r="BC51" s="324"/>
      <c r="BD51" s="324"/>
      <c r="BE51" s="324"/>
      <c r="BF51" s="324"/>
      <c r="BG51" s="324"/>
      <c r="BH51" s="324"/>
      <c r="BI51" s="324"/>
      <c r="BJ51" s="324"/>
      <c r="BK51" s="324"/>
    </row>
    <row r="52" spans="1:63" ht="12.75" customHeight="1" thickTop="1">
      <c r="A52" s="516" t="s">
        <v>124</v>
      </c>
      <c r="B52" s="517"/>
      <c r="C52" s="517"/>
      <c r="D52" s="517"/>
      <c r="E52" s="517"/>
      <c r="F52" s="517"/>
      <c r="G52" s="517"/>
      <c r="H52" s="517"/>
      <c r="I52" s="517"/>
      <c r="J52" s="517"/>
      <c r="K52" s="517"/>
      <c r="L52" s="517"/>
      <c r="M52" s="517"/>
      <c r="N52" s="517"/>
      <c r="O52" s="517"/>
      <c r="P52" s="517"/>
      <c r="Q52" s="517"/>
      <c r="R52" s="517"/>
      <c r="S52" s="517"/>
      <c r="T52" s="517"/>
      <c r="U52" s="517"/>
      <c r="V52" s="518"/>
      <c r="AB52" s="322" t="s">
        <v>123</v>
      </c>
      <c r="AC52" s="321"/>
      <c r="AD52" s="320"/>
      <c r="AE52" s="323">
        <f t="shared" ref="AE52:AE57" si="4">IFERROR(SUM(AE32:AL32)/COUNTIF(AE32:AL32,"&gt;0"),0)</f>
        <v>0</v>
      </c>
      <c r="AF52" s="323">
        <f t="shared" ref="AF52:AF57" si="5">IFERROR(SUM(AM32:AS32)/COUNTIF(AM32:AS32,"&gt;0"),0)</f>
        <v>0</v>
      </c>
      <c r="AG52" s="323">
        <f t="shared" ref="AG52:AG57" si="6">IFERROR(SUM(AT32:AZ32)/COUNTIF(AT32:AZ32,"&gt;0"),0)</f>
        <v>0</v>
      </c>
      <c r="AH52" s="323">
        <f t="shared" ref="AH52:AH57" si="7">IFERROR(SUM(BA32:BG32)/COUNTIF(BA32:BG32,"&gt;0"),0)</f>
        <v>0</v>
      </c>
      <c r="AI52" s="323">
        <f t="shared" ref="AI52:AI57" si="8">IFERROR(SUM(BH32:BI32)/COUNTIF(BH32:BI32,"&gt;0"),0)</f>
        <v>0</v>
      </c>
      <c r="AJ52" s="317">
        <f t="shared" ref="AJ52:AJ58" si="9">IFERROR(SUM(AE52:AI52)/COUNTIF(AE52:AI52,"&gt;0"),0)</f>
        <v>0</v>
      </c>
      <c r="AL52" s="324"/>
      <c r="AM52" s="324"/>
      <c r="AN52" s="324"/>
      <c r="AO52" s="324"/>
      <c r="AP52" s="324"/>
      <c r="AQ52" s="324"/>
      <c r="AR52" s="324"/>
      <c r="AS52" s="324"/>
      <c r="AT52" s="324"/>
      <c r="AU52" s="324"/>
      <c r="AV52" s="324"/>
      <c r="AW52" s="324"/>
      <c r="AX52" s="324"/>
      <c r="AY52" s="324"/>
      <c r="AZ52" s="324"/>
      <c r="BA52" s="324"/>
      <c r="BB52" s="324"/>
      <c r="BC52" s="324"/>
      <c r="BD52" s="324"/>
      <c r="BE52" s="324"/>
      <c r="BF52" s="324"/>
      <c r="BG52" s="324"/>
      <c r="BH52" s="324"/>
      <c r="BI52" s="324"/>
      <c r="BJ52" s="324"/>
      <c r="BK52" s="324"/>
    </row>
    <row r="53" spans="1:63" ht="12.75" customHeight="1">
      <c r="A53" s="519"/>
      <c r="B53" s="520"/>
      <c r="C53" s="520"/>
      <c r="D53" s="520"/>
      <c r="E53" s="520"/>
      <c r="F53" s="520"/>
      <c r="G53" s="520"/>
      <c r="H53" s="520"/>
      <c r="I53" s="520"/>
      <c r="J53" s="520"/>
      <c r="K53" s="520"/>
      <c r="L53" s="520"/>
      <c r="M53" s="520"/>
      <c r="N53" s="520"/>
      <c r="O53" s="520"/>
      <c r="P53" s="520"/>
      <c r="Q53" s="520"/>
      <c r="R53" s="520"/>
      <c r="S53" s="520"/>
      <c r="T53" s="520"/>
      <c r="U53" s="520"/>
      <c r="V53" s="521"/>
      <c r="AB53" s="322" t="s">
        <v>122</v>
      </c>
      <c r="AC53" s="321"/>
      <c r="AD53" s="320"/>
      <c r="AE53" s="323">
        <f t="shared" si="4"/>
        <v>0</v>
      </c>
      <c r="AF53" s="323">
        <f t="shared" si="5"/>
        <v>0</v>
      </c>
      <c r="AG53" s="323">
        <f t="shared" si="6"/>
        <v>0</v>
      </c>
      <c r="AH53" s="323">
        <f t="shared" si="7"/>
        <v>0</v>
      </c>
      <c r="AI53" s="323">
        <f t="shared" si="8"/>
        <v>0</v>
      </c>
      <c r="AJ53" s="317">
        <f t="shared" si="9"/>
        <v>0</v>
      </c>
      <c r="AL53" s="324"/>
      <c r="AM53" s="324"/>
      <c r="AN53" s="324"/>
      <c r="AO53" s="324"/>
      <c r="AP53" s="324"/>
      <c r="AQ53" s="324"/>
      <c r="AR53" s="324"/>
      <c r="AS53" s="324"/>
      <c r="AT53" s="324"/>
      <c r="AU53" s="324"/>
      <c r="AV53" s="324"/>
      <c r="AW53" s="324"/>
      <c r="AX53" s="324"/>
      <c r="AY53" s="324"/>
      <c r="AZ53" s="324"/>
      <c r="BA53" s="324"/>
      <c r="BB53" s="324"/>
      <c r="BC53" s="324"/>
      <c r="BD53" s="324"/>
      <c r="BE53" s="324"/>
      <c r="BF53" s="324"/>
      <c r="BG53" s="324"/>
      <c r="BH53" s="324"/>
      <c r="BI53" s="324"/>
      <c r="BJ53" s="324"/>
      <c r="BK53" s="324"/>
    </row>
    <row r="54" spans="1:63" ht="12.75" customHeight="1">
      <c r="A54" s="519"/>
      <c r="B54" s="520"/>
      <c r="C54" s="520"/>
      <c r="D54" s="520"/>
      <c r="E54" s="520"/>
      <c r="F54" s="520"/>
      <c r="G54" s="520"/>
      <c r="H54" s="520"/>
      <c r="I54" s="520"/>
      <c r="J54" s="520"/>
      <c r="K54" s="520"/>
      <c r="L54" s="520"/>
      <c r="M54" s="520"/>
      <c r="N54" s="520"/>
      <c r="O54" s="520"/>
      <c r="P54" s="520"/>
      <c r="Q54" s="520"/>
      <c r="R54" s="520"/>
      <c r="S54" s="520"/>
      <c r="T54" s="520"/>
      <c r="U54" s="520"/>
      <c r="V54" s="521"/>
      <c r="AB54" s="322" t="s">
        <v>121</v>
      </c>
      <c r="AC54" s="321"/>
      <c r="AD54" s="320"/>
      <c r="AE54" s="323">
        <f t="shared" si="4"/>
        <v>0</v>
      </c>
      <c r="AF54" s="323">
        <f t="shared" si="5"/>
        <v>0</v>
      </c>
      <c r="AG54" s="323">
        <f t="shared" si="6"/>
        <v>0</v>
      </c>
      <c r="AH54" s="323">
        <f t="shared" si="7"/>
        <v>0</v>
      </c>
      <c r="AI54" s="323">
        <f t="shared" si="8"/>
        <v>0</v>
      </c>
      <c r="AJ54" s="317">
        <f t="shared" si="9"/>
        <v>0</v>
      </c>
      <c r="BK54" s="324"/>
    </row>
    <row r="55" spans="1:63" ht="13.5" customHeight="1" thickBot="1">
      <c r="A55" s="522"/>
      <c r="B55" s="523"/>
      <c r="C55" s="523"/>
      <c r="D55" s="523"/>
      <c r="E55" s="523"/>
      <c r="F55" s="523"/>
      <c r="G55" s="523"/>
      <c r="H55" s="523"/>
      <c r="I55" s="523"/>
      <c r="J55" s="523"/>
      <c r="K55" s="523"/>
      <c r="L55" s="523"/>
      <c r="M55" s="523"/>
      <c r="N55" s="523"/>
      <c r="O55" s="523"/>
      <c r="P55" s="523"/>
      <c r="Q55" s="523"/>
      <c r="R55" s="523"/>
      <c r="S55" s="523"/>
      <c r="T55" s="523"/>
      <c r="U55" s="523"/>
      <c r="V55" s="524"/>
      <c r="AB55" s="322" t="s">
        <v>120</v>
      </c>
      <c r="AC55" s="321"/>
      <c r="AD55" s="320"/>
      <c r="AE55" s="323">
        <f t="shared" si="4"/>
        <v>0</v>
      </c>
      <c r="AF55" s="323">
        <f t="shared" si="5"/>
        <v>0</v>
      </c>
      <c r="AG55" s="323">
        <f t="shared" si="6"/>
        <v>0</v>
      </c>
      <c r="AH55" s="323">
        <f t="shared" si="7"/>
        <v>0</v>
      </c>
      <c r="AI55" s="323">
        <f t="shared" si="8"/>
        <v>0</v>
      </c>
      <c r="AJ55" s="317">
        <f t="shared" si="9"/>
        <v>0</v>
      </c>
      <c r="BK55" s="324"/>
    </row>
    <row r="56" spans="1:63" ht="13.5" customHeight="1" thickTop="1">
      <c r="A56" s="316"/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16"/>
      <c r="M56" s="316"/>
      <c r="N56" s="316"/>
      <c r="O56" s="316"/>
      <c r="P56" s="316"/>
      <c r="Q56" s="316"/>
      <c r="R56" s="316"/>
      <c r="S56" s="316"/>
      <c r="T56" s="316"/>
      <c r="U56" s="316"/>
      <c r="V56" s="316"/>
      <c r="AB56" s="322" t="s">
        <v>119</v>
      </c>
      <c r="AC56" s="321"/>
      <c r="AD56" s="320"/>
      <c r="AE56" s="323">
        <f t="shared" si="4"/>
        <v>0</v>
      </c>
      <c r="AF56" s="323">
        <f t="shared" si="5"/>
        <v>0</v>
      </c>
      <c r="AG56" s="323">
        <f t="shared" si="6"/>
        <v>0</v>
      </c>
      <c r="AH56" s="323">
        <f t="shared" si="7"/>
        <v>0</v>
      </c>
      <c r="AI56" s="323">
        <f t="shared" si="8"/>
        <v>0</v>
      </c>
      <c r="AJ56" s="317">
        <f t="shared" si="9"/>
        <v>0</v>
      </c>
    </row>
    <row r="57" spans="1:63" ht="13.5" customHeight="1">
      <c r="A57" s="316"/>
      <c r="B57" s="316"/>
      <c r="C57" s="316"/>
      <c r="D57" s="316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  <c r="AB57" s="322" t="s">
        <v>118</v>
      </c>
      <c r="AC57" s="321"/>
      <c r="AD57" s="320"/>
      <c r="AE57" s="323">
        <f t="shared" si="4"/>
        <v>0</v>
      </c>
      <c r="AF57" s="323">
        <f t="shared" si="5"/>
        <v>0</v>
      </c>
      <c r="AG57" s="323">
        <f t="shared" si="6"/>
        <v>0</v>
      </c>
      <c r="AH57" s="323">
        <f t="shared" si="7"/>
        <v>0</v>
      </c>
      <c r="AI57" s="323">
        <f t="shared" si="8"/>
        <v>0</v>
      </c>
      <c r="AJ57" s="317">
        <f t="shared" si="9"/>
        <v>0</v>
      </c>
    </row>
    <row r="58" spans="1:63" ht="13.5" customHeight="1">
      <c r="A58" s="316"/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AB58" s="322" t="s">
        <v>117</v>
      </c>
      <c r="AC58" s="321"/>
      <c r="AD58" s="320"/>
      <c r="AE58" s="319">
        <f>AO48</f>
        <v>0.85</v>
      </c>
      <c r="AF58" s="318">
        <f>AE58</f>
        <v>0.85</v>
      </c>
      <c r="AG58" s="318">
        <f>AF58</f>
        <v>0.85</v>
      </c>
      <c r="AH58" s="318">
        <f>AG58</f>
        <v>0.85</v>
      </c>
      <c r="AI58" s="318">
        <f>AH58</f>
        <v>0.85</v>
      </c>
      <c r="AJ58" s="317">
        <f t="shared" si="9"/>
        <v>0.85</v>
      </c>
    </row>
    <row r="59" spans="1:63" ht="13.5" customHeight="1">
      <c r="A59" s="316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16"/>
      <c r="N59" s="316"/>
      <c r="O59" s="316"/>
      <c r="P59" s="316"/>
      <c r="Q59" s="316"/>
      <c r="R59" s="316"/>
      <c r="S59" s="316"/>
      <c r="T59" s="316"/>
      <c r="U59" s="316"/>
      <c r="V59" s="316"/>
    </row>
    <row r="60" spans="1:63" ht="13.5" customHeight="1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16"/>
      <c r="N60" s="316"/>
      <c r="O60" s="316"/>
      <c r="P60" s="316"/>
      <c r="Q60" s="316"/>
      <c r="R60" s="316"/>
      <c r="S60" s="316"/>
      <c r="T60" s="316"/>
      <c r="U60" s="316"/>
      <c r="V60" s="316"/>
    </row>
    <row r="61" spans="1:63" ht="13.5" customHeight="1">
      <c r="A61" s="316"/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</row>
    <row r="62" spans="1:63" ht="13.5" customHeight="1">
      <c r="A62" s="316"/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</row>
    <row r="63" spans="1:63" ht="13.5" customHeight="1">
      <c r="A63" s="316"/>
      <c r="B63" s="316"/>
      <c r="C63" s="316"/>
      <c r="D63" s="316"/>
      <c r="E63" s="316"/>
      <c r="F63" s="316"/>
      <c r="G63" s="316"/>
      <c r="H63" s="316"/>
      <c r="I63" s="316"/>
      <c r="J63" s="316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</row>
    <row r="64" spans="1:63" ht="13.5" customHeight="1">
      <c r="A64" s="316"/>
      <c r="B64" s="316"/>
      <c r="C64" s="316"/>
      <c r="D64" s="316"/>
      <c r="E64" s="316"/>
      <c r="F64" s="316"/>
      <c r="G64" s="316"/>
      <c r="H64" s="316"/>
      <c r="I64" s="316"/>
      <c r="J64" s="316"/>
      <c r="K64" s="316"/>
      <c r="L64" s="316"/>
      <c r="M64" s="316"/>
      <c r="N64" s="316"/>
      <c r="O64" s="316"/>
      <c r="P64" s="316"/>
      <c r="Q64" s="316"/>
      <c r="R64" s="316"/>
      <c r="S64" s="316"/>
      <c r="T64" s="316"/>
      <c r="U64" s="316"/>
      <c r="V64" s="316"/>
    </row>
    <row r="65" spans="1:22" ht="13.5" customHeight="1">
      <c r="A65" s="316"/>
      <c r="B65" s="316"/>
      <c r="C65" s="316"/>
      <c r="D65" s="316"/>
      <c r="E65" s="316"/>
      <c r="F65" s="316"/>
      <c r="G65" s="316"/>
      <c r="H65" s="316"/>
      <c r="I65" s="316"/>
      <c r="J65" s="316"/>
      <c r="K65" s="316"/>
      <c r="L65" s="316"/>
      <c r="M65" s="316"/>
      <c r="N65" s="316"/>
      <c r="O65" s="316"/>
      <c r="P65" s="316"/>
      <c r="Q65" s="316"/>
      <c r="R65" s="316"/>
      <c r="S65" s="316"/>
      <c r="T65" s="316"/>
      <c r="U65" s="316"/>
      <c r="V65" s="316"/>
    </row>
    <row r="66" spans="1:22" ht="13.5" customHeight="1">
      <c r="A66" s="316"/>
      <c r="B66" s="316"/>
      <c r="C66" s="316"/>
      <c r="D66" s="316"/>
      <c r="E66" s="316"/>
      <c r="F66" s="316"/>
      <c r="G66" s="316"/>
      <c r="H66" s="316"/>
      <c r="I66" s="316"/>
      <c r="J66" s="316"/>
      <c r="K66" s="316"/>
      <c r="L66" s="316"/>
      <c r="M66" s="316"/>
      <c r="N66" s="316"/>
      <c r="O66" s="316"/>
      <c r="P66" s="316"/>
      <c r="Q66" s="316"/>
      <c r="R66" s="316"/>
      <c r="S66" s="316"/>
      <c r="T66" s="316"/>
      <c r="U66" s="316"/>
      <c r="V66" s="316"/>
    </row>
    <row r="67" spans="1:22" ht="13.5" customHeight="1">
      <c r="A67" s="316"/>
      <c r="B67" s="316"/>
      <c r="C67" s="316"/>
      <c r="D67" s="316"/>
      <c r="E67" s="316"/>
      <c r="F67" s="316"/>
      <c r="G67" s="316"/>
      <c r="H67" s="316"/>
      <c r="I67" s="316"/>
      <c r="J67" s="316"/>
      <c r="K67" s="316"/>
      <c r="L67" s="316"/>
      <c r="M67" s="316"/>
      <c r="N67" s="316"/>
      <c r="O67" s="316"/>
      <c r="P67" s="316"/>
      <c r="Q67" s="316"/>
      <c r="R67" s="316"/>
      <c r="S67" s="316"/>
      <c r="T67" s="316"/>
      <c r="U67" s="316"/>
      <c r="V67" s="316"/>
    </row>
    <row r="68" spans="1:22" ht="13.5" customHeight="1">
      <c r="A68" s="316"/>
      <c r="B68" s="316"/>
      <c r="C68" s="316"/>
      <c r="D68" s="316"/>
      <c r="E68" s="316"/>
      <c r="F68" s="316"/>
      <c r="G68" s="316"/>
      <c r="H68" s="316"/>
      <c r="I68" s="316"/>
      <c r="J68" s="316"/>
      <c r="K68" s="316"/>
      <c r="L68" s="316"/>
      <c r="M68" s="316"/>
      <c r="N68" s="316"/>
      <c r="O68" s="316"/>
      <c r="P68" s="316"/>
      <c r="Q68" s="316"/>
      <c r="R68" s="316"/>
      <c r="S68" s="316"/>
      <c r="T68" s="316"/>
      <c r="U68" s="316"/>
      <c r="V68" s="316"/>
    </row>
    <row r="69" spans="1:22" ht="13.5" customHeight="1">
      <c r="A69" s="316"/>
      <c r="B69" s="316"/>
      <c r="C69" s="316"/>
      <c r="D69" s="316"/>
      <c r="E69" s="316"/>
      <c r="F69" s="316"/>
      <c r="G69" s="316"/>
      <c r="H69" s="316"/>
      <c r="I69" s="316"/>
      <c r="J69" s="316"/>
      <c r="K69" s="316"/>
      <c r="L69" s="316"/>
      <c r="M69" s="316"/>
      <c r="N69" s="316"/>
      <c r="O69" s="316"/>
      <c r="P69" s="316"/>
      <c r="Q69" s="316"/>
      <c r="R69" s="316"/>
      <c r="S69" s="316"/>
      <c r="T69" s="316"/>
      <c r="U69" s="316"/>
      <c r="V69" s="316"/>
    </row>
    <row r="70" spans="1:22" ht="13.5" customHeight="1">
      <c r="A70" s="316"/>
      <c r="B70" s="316"/>
      <c r="C70" s="316"/>
      <c r="D70" s="316"/>
      <c r="E70" s="316"/>
      <c r="F70" s="316"/>
      <c r="G70" s="316"/>
      <c r="H70" s="316"/>
      <c r="I70" s="316"/>
      <c r="J70" s="316"/>
      <c r="K70" s="316"/>
      <c r="L70" s="316"/>
      <c r="M70" s="316"/>
      <c r="N70" s="316"/>
      <c r="O70" s="316"/>
      <c r="P70" s="316"/>
      <c r="Q70" s="316"/>
      <c r="R70" s="316"/>
      <c r="S70" s="316"/>
      <c r="T70" s="316"/>
      <c r="U70" s="316"/>
      <c r="V70" s="316"/>
    </row>
    <row r="71" spans="1:22" ht="13.5" customHeight="1">
      <c r="A71" s="316"/>
      <c r="B71" s="316"/>
      <c r="C71" s="316"/>
      <c r="D71" s="316"/>
      <c r="E71" s="316"/>
      <c r="F71" s="316"/>
      <c r="G71" s="316"/>
      <c r="H71" s="316"/>
      <c r="I71" s="316"/>
      <c r="J71" s="316"/>
      <c r="K71" s="316"/>
      <c r="L71" s="316"/>
      <c r="M71" s="316"/>
      <c r="N71" s="316"/>
      <c r="O71" s="316"/>
      <c r="P71" s="316"/>
      <c r="Q71" s="316"/>
      <c r="R71" s="316"/>
      <c r="S71" s="316"/>
      <c r="T71" s="316"/>
      <c r="U71" s="316"/>
      <c r="V71" s="316"/>
    </row>
    <row r="72" spans="1:22" ht="13.5" customHeight="1">
      <c r="A72" s="316"/>
      <c r="B72" s="316"/>
      <c r="C72" s="316"/>
      <c r="D72" s="316"/>
      <c r="E72" s="316"/>
      <c r="F72" s="316"/>
      <c r="G72" s="316"/>
      <c r="H72" s="316"/>
      <c r="I72" s="316"/>
      <c r="J72" s="316"/>
      <c r="K72" s="316"/>
      <c r="L72" s="316"/>
      <c r="M72" s="316"/>
      <c r="N72" s="316"/>
      <c r="O72" s="316"/>
      <c r="P72" s="316"/>
      <c r="Q72" s="316"/>
      <c r="R72" s="316"/>
      <c r="S72" s="316"/>
      <c r="T72" s="316"/>
      <c r="U72" s="316"/>
      <c r="V72" s="316"/>
    </row>
    <row r="73" spans="1:22" ht="13.5" customHeight="1">
      <c r="A73" s="316"/>
      <c r="B73" s="316"/>
      <c r="C73" s="316"/>
      <c r="D73" s="316"/>
      <c r="E73" s="316"/>
      <c r="F73" s="316"/>
      <c r="G73" s="316"/>
      <c r="H73" s="316"/>
      <c r="I73" s="316"/>
      <c r="J73" s="316"/>
      <c r="K73" s="316"/>
      <c r="L73" s="316"/>
      <c r="M73" s="316"/>
      <c r="N73" s="316"/>
      <c r="O73" s="316"/>
      <c r="P73" s="316"/>
      <c r="Q73" s="316"/>
      <c r="R73" s="316"/>
      <c r="S73" s="316"/>
      <c r="T73" s="316"/>
      <c r="U73" s="316"/>
      <c r="V73" s="316"/>
    </row>
    <row r="74" spans="1:22" ht="13.5" customHeight="1">
      <c r="A74" s="316"/>
      <c r="B74" s="316"/>
      <c r="C74" s="316"/>
      <c r="D74" s="316"/>
      <c r="E74" s="316"/>
      <c r="F74" s="316"/>
      <c r="G74" s="316"/>
      <c r="H74" s="316"/>
      <c r="I74" s="316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</row>
    <row r="75" spans="1:22" ht="13.5" customHeight="1">
      <c r="A75" s="316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</row>
    <row r="76" spans="1:22" ht="13.5" customHeight="1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</row>
    <row r="77" spans="1:22" ht="13.5" customHeight="1">
      <c r="A77" s="316"/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</row>
    <row r="78" spans="1:22" ht="13.5" customHeight="1">
      <c r="A78" s="316"/>
      <c r="B78" s="316"/>
      <c r="C78" s="316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</row>
    <row r="79" spans="1:22" ht="13.5" customHeight="1">
      <c r="A79" s="316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16"/>
      <c r="R79" s="316"/>
      <c r="S79" s="316"/>
      <c r="T79" s="316"/>
      <c r="U79" s="316"/>
      <c r="V79" s="316"/>
    </row>
    <row r="80" spans="1:22" ht="13.5" customHeight="1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16"/>
      <c r="N80" s="316"/>
      <c r="O80" s="316"/>
      <c r="P80" s="316"/>
      <c r="Q80" s="316"/>
      <c r="R80" s="316"/>
      <c r="S80" s="316"/>
      <c r="T80" s="316"/>
      <c r="U80" s="316"/>
      <c r="V80" s="316"/>
    </row>
    <row r="81" spans="1:22" ht="13.5" customHeight="1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</row>
    <row r="82" spans="1:22" ht="13.5" customHeight="1">
      <c r="A82" s="316"/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</row>
    <row r="83" spans="1:22" ht="13.5" customHeight="1">
      <c r="A83" s="316"/>
      <c r="B83" s="316"/>
      <c r="C83" s="316"/>
      <c r="D83" s="316"/>
      <c r="E83" s="316"/>
      <c r="F83" s="316"/>
      <c r="G83" s="316"/>
      <c r="H83" s="316"/>
      <c r="I83" s="316"/>
      <c r="J83" s="316"/>
      <c r="K83" s="316"/>
      <c r="L83" s="316"/>
      <c r="M83" s="316"/>
      <c r="N83" s="316"/>
      <c r="O83" s="316"/>
      <c r="P83" s="316"/>
      <c r="Q83" s="316"/>
      <c r="R83" s="316"/>
      <c r="S83" s="316"/>
      <c r="T83" s="316"/>
      <c r="U83" s="316"/>
      <c r="V83" s="316"/>
    </row>
    <row r="84" spans="1:22" ht="13.5" customHeight="1">
      <c r="A84" s="316"/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</row>
    <row r="85" spans="1:22" ht="13.5" customHeight="1">
      <c r="A85" s="316"/>
      <c r="B85" s="316"/>
      <c r="C85" s="316"/>
      <c r="D85" s="316"/>
      <c r="E85" s="316"/>
      <c r="F85" s="316"/>
      <c r="G85" s="316"/>
      <c r="H85" s="316"/>
      <c r="I85" s="316"/>
      <c r="J85" s="316"/>
      <c r="K85" s="316"/>
      <c r="L85" s="316"/>
      <c r="M85" s="316"/>
      <c r="N85" s="316"/>
      <c r="O85" s="316"/>
      <c r="P85" s="316"/>
      <c r="Q85" s="316"/>
      <c r="R85" s="316"/>
      <c r="S85" s="316"/>
      <c r="T85" s="316"/>
      <c r="U85" s="316"/>
      <c r="V85" s="316"/>
    </row>
    <row r="86" spans="1:22" ht="13.5" customHeight="1">
      <c r="A86" s="316"/>
      <c r="B86" s="316"/>
      <c r="C86" s="316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</row>
    <row r="87" spans="1:22" ht="13.5" customHeight="1">
      <c r="A87" s="316"/>
      <c r="B87" s="316"/>
      <c r="C87" s="316"/>
      <c r="D87" s="316"/>
      <c r="E87" s="316"/>
      <c r="F87" s="316"/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316"/>
      <c r="R87" s="316"/>
      <c r="S87" s="316"/>
      <c r="T87" s="316"/>
      <c r="U87" s="316"/>
      <c r="V87" s="316"/>
    </row>
    <row r="88" spans="1:22" ht="13.5" customHeight="1">
      <c r="A88" s="316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316"/>
      <c r="R88" s="316"/>
      <c r="S88" s="316"/>
      <c r="T88" s="316"/>
      <c r="U88" s="316"/>
      <c r="V88" s="316"/>
    </row>
    <row r="89" spans="1:22" ht="13.5" customHeight="1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</row>
    <row r="90" spans="1:22" ht="13.5" customHeight="1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</row>
    <row r="91" spans="1:22" ht="13.5" customHeight="1">
      <c r="A91" s="316"/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</row>
    <row r="92" spans="1:22" ht="13.5" customHeight="1">
      <c r="A92" s="316"/>
      <c r="B92" s="316"/>
      <c r="C92" s="316"/>
      <c r="D92" s="316"/>
      <c r="E92" s="316"/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</row>
    <row r="93" spans="1:22" ht="13.5" customHeight="1"/>
    <row r="94" spans="1:22" ht="13.5" customHeight="1"/>
    <row r="95" spans="1:22" ht="13.5" customHeight="1"/>
    <row r="96" spans="1:22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spans="28:28" ht="13.5" customHeight="1"/>
    <row r="130" spans="28:28" ht="13.5" customHeight="1"/>
    <row r="131" spans="28:28" ht="13.5" customHeight="1"/>
    <row r="139" spans="28:28" ht="32">
      <c r="AB139" s="315"/>
    </row>
  </sheetData>
  <mergeCells count="44">
    <mergeCell ref="AC5:AJ5"/>
    <mergeCell ref="AK25:AR25"/>
    <mergeCell ref="AK20:AR20"/>
    <mergeCell ref="AC25:AJ25"/>
    <mergeCell ref="AC20:AJ20"/>
    <mergeCell ref="AC15:AJ15"/>
    <mergeCell ref="AK15:AR15"/>
    <mergeCell ref="BA25:BH25"/>
    <mergeCell ref="BA20:BH20"/>
    <mergeCell ref="A52:V55"/>
    <mergeCell ref="B6:B12"/>
    <mergeCell ref="J6:J12"/>
    <mergeCell ref="L6:M12"/>
    <mergeCell ref="AS25:AZ25"/>
    <mergeCell ref="AB20:AB22"/>
    <mergeCell ref="AC10:AJ10"/>
    <mergeCell ref="BI20:BP20"/>
    <mergeCell ref="BI15:BP15"/>
    <mergeCell ref="BI10:BP10"/>
    <mergeCell ref="AB5:AB7"/>
    <mergeCell ref="AB25:AB27"/>
    <mergeCell ref="AK5:AR5"/>
    <mergeCell ref="CG25:CN25"/>
    <mergeCell ref="A1:O2"/>
    <mergeCell ref="P1:R4"/>
    <mergeCell ref="S1:V4"/>
    <mergeCell ref="A3:O4"/>
    <mergeCell ref="BA15:BH15"/>
    <mergeCell ref="BA10:BH10"/>
    <mergeCell ref="AS20:AZ20"/>
    <mergeCell ref="AS15:AZ15"/>
    <mergeCell ref="AS10:AZ10"/>
    <mergeCell ref="AK10:AR10"/>
    <mergeCell ref="AB10:AB12"/>
    <mergeCell ref="AB15:AB17"/>
    <mergeCell ref="BI25:BP25"/>
    <mergeCell ref="BY10:CF10"/>
    <mergeCell ref="BY15:CF15"/>
    <mergeCell ref="BY20:CF20"/>
    <mergeCell ref="BY25:CF25"/>
    <mergeCell ref="BQ25:BX25"/>
    <mergeCell ref="BQ20:BX20"/>
    <mergeCell ref="BQ15:BX15"/>
    <mergeCell ref="BQ10:BX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topLeftCell="A2" workbookViewId="0">
      <selection activeCell="E21" sqref="E21"/>
    </sheetView>
  </sheetViews>
  <sheetFormatPr defaultRowHeight="12.5"/>
  <cols>
    <col min="2" max="2" width="9.90625" bestFit="1" customWidth="1"/>
    <col min="3" max="3" width="14.36328125" bestFit="1" customWidth="1"/>
    <col min="4" max="4" width="7.08984375" bestFit="1" customWidth="1"/>
    <col min="5" max="5" width="15.81640625" bestFit="1" customWidth="1"/>
    <col min="6" max="6" width="13.453125" bestFit="1" customWidth="1"/>
    <col min="7" max="7" width="8" bestFit="1" customWidth="1"/>
    <col min="8" max="8" width="17.26953125" bestFit="1" customWidth="1"/>
    <col min="9" max="9" width="17.54296875" bestFit="1" customWidth="1"/>
    <col min="10" max="10" width="23.81640625" bestFit="1" customWidth="1"/>
    <col min="11" max="11" width="18.36328125" bestFit="1" customWidth="1"/>
    <col min="12" max="12" width="13.08984375" bestFit="1" customWidth="1"/>
    <col min="13" max="13" width="34.54296875" bestFit="1" customWidth="1"/>
    <col min="14" max="14" width="13.08984375" bestFit="1" customWidth="1"/>
    <col min="15" max="15" width="32.7265625" bestFit="1" customWidth="1"/>
  </cols>
  <sheetData>
    <row r="2" spans="2:15"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15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</row>
    <row r="3" spans="2:15">
      <c r="B3" s="294">
        <v>43021</v>
      </c>
      <c r="C3" t="s">
        <v>95</v>
      </c>
      <c r="D3">
        <v>0</v>
      </c>
      <c r="E3" t="s">
        <v>96</v>
      </c>
      <c r="F3" t="s">
        <v>100</v>
      </c>
      <c r="G3" t="s">
        <v>96</v>
      </c>
      <c r="H3">
        <v>0</v>
      </c>
      <c r="I3">
        <v>0</v>
      </c>
      <c r="J3">
        <v>0</v>
      </c>
      <c r="K3">
        <v>0</v>
      </c>
      <c r="L3" t="s">
        <v>97</v>
      </c>
      <c r="M3" t="s">
        <v>97</v>
      </c>
      <c r="N3" t="s">
        <v>97</v>
      </c>
      <c r="O3" t="s">
        <v>97</v>
      </c>
    </row>
    <row r="4" spans="2:15">
      <c r="B4" s="294">
        <v>43021</v>
      </c>
      <c r="C4" t="s">
        <v>95</v>
      </c>
      <c r="D4">
        <v>1</v>
      </c>
      <c r="E4" t="s">
        <v>96</v>
      </c>
      <c r="F4" t="s">
        <v>100</v>
      </c>
      <c r="G4" t="s">
        <v>96</v>
      </c>
      <c r="H4">
        <v>0</v>
      </c>
      <c r="I4">
        <v>0</v>
      </c>
      <c r="J4">
        <v>0</v>
      </c>
      <c r="K4">
        <v>0</v>
      </c>
      <c r="L4" t="s">
        <v>97</v>
      </c>
      <c r="M4" t="s">
        <v>97</v>
      </c>
      <c r="N4" t="s">
        <v>97</v>
      </c>
      <c r="O4" t="s">
        <v>97</v>
      </c>
    </row>
    <row r="5" spans="2:15">
      <c r="B5" s="294">
        <v>43021</v>
      </c>
      <c r="C5" t="s">
        <v>95</v>
      </c>
      <c r="D5">
        <v>2</v>
      </c>
      <c r="E5" t="s">
        <v>96</v>
      </c>
      <c r="F5" t="s">
        <v>100</v>
      </c>
      <c r="G5" t="s">
        <v>96</v>
      </c>
      <c r="H5">
        <v>0</v>
      </c>
      <c r="I5">
        <v>0</v>
      </c>
      <c r="J5">
        <v>0</v>
      </c>
      <c r="K5">
        <v>0</v>
      </c>
      <c r="L5" t="s">
        <v>97</v>
      </c>
      <c r="M5" t="s">
        <v>97</v>
      </c>
      <c r="N5" t="s">
        <v>97</v>
      </c>
      <c r="O5" t="s">
        <v>97</v>
      </c>
    </row>
    <row r="6" spans="2:15">
      <c r="B6" s="294">
        <v>43021</v>
      </c>
      <c r="C6" t="s">
        <v>95</v>
      </c>
      <c r="D6">
        <v>3</v>
      </c>
      <c r="E6" t="s">
        <v>96</v>
      </c>
      <c r="F6" t="s">
        <v>100</v>
      </c>
      <c r="G6" t="s">
        <v>96</v>
      </c>
      <c r="H6">
        <v>0</v>
      </c>
      <c r="I6">
        <v>0</v>
      </c>
      <c r="J6">
        <v>0</v>
      </c>
      <c r="K6">
        <v>0</v>
      </c>
      <c r="L6" t="s">
        <v>97</v>
      </c>
      <c r="M6" t="s">
        <v>97</v>
      </c>
      <c r="N6" t="s">
        <v>97</v>
      </c>
      <c r="O6" t="s">
        <v>97</v>
      </c>
    </row>
    <row r="7" spans="2:15">
      <c r="B7" s="294">
        <v>43021</v>
      </c>
      <c r="C7" t="s">
        <v>95</v>
      </c>
      <c r="D7">
        <v>4</v>
      </c>
      <c r="E7" t="s">
        <v>96</v>
      </c>
      <c r="F7" t="s">
        <v>100</v>
      </c>
      <c r="G7" t="s">
        <v>96</v>
      </c>
      <c r="H7">
        <v>0</v>
      </c>
      <c r="I7">
        <v>0</v>
      </c>
      <c r="J7">
        <v>0</v>
      </c>
      <c r="K7">
        <v>0</v>
      </c>
      <c r="L7" t="s">
        <v>97</v>
      </c>
      <c r="M7" t="s">
        <v>97</v>
      </c>
      <c r="N7" t="s">
        <v>97</v>
      </c>
      <c r="O7" t="s">
        <v>97</v>
      </c>
    </row>
    <row r="8" spans="2:15">
      <c r="B8" s="294">
        <v>43021</v>
      </c>
      <c r="C8" t="s">
        <v>95</v>
      </c>
      <c r="D8">
        <v>5</v>
      </c>
      <c r="E8" t="s">
        <v>96</v>
      </c>
      <c r="F8" t="s">
        <v>100</v>
      </c>
      <c r="G8" t="s">
        <v>96</v>
      </c>
      <c r="H8">
        <v>0</v>
      </c>
      <c r="I8">
        <v>0</v>
      </c>
      <c r="J8">
        <v>0</v>
      </c>
      <c r="K8">
        <v>0</v>
      </c>
      <c r="L8" t="s">
        <v>97</v>
      </c>
      <c r="M8" t="s">
        <v>97</v>
      </c>
      <c r="N8" t="s">
        <v>97</v>
      </c>
      <c r="O8" t="s">
        <v>97</v>
      </c>
    </row>
    <row r="9" spans="2:15">
      <c r="B9" s="294">
        <v>43021</v>
      </c>
      <c r="C9" t="s">
        <v>95</v>
      </c>
      <c r="D9">
        <v>6</v>
      </c>
      <c r="E9" t="s">
        <v>101</v>
      </c>
      <c r="F9" t="s">
        <v>102</v>
      </c>
      <c r="G9" t="s">
        <v>96</v>
      </c>
      <c r="H9">
        <v>0</v>
      </c>
      <c r="I9">
        <v>0</v>
      </c>
      <c r="J9">
        <v>0</v>
      </c>
      <c r="K9">
        <v>0</v>
      </c>
      <c r="L9" t="s">
        <v>97</v>
      </c>
      <c r="M9" t="s">
        <v>97</v>
      </c>
      <c r="N9" t="s">
        <v>97</v>
      </c>
      <c r="O9" t="s">
        <v>97</v>
      </c>
    </row>
    <row r="10" spans="2:15">
      <c r="B10" s="294">
        <v>43021</v>
      </c>
      <c r="C10" t="s">
        <v>95</v>
      </c>
      <c r="D10">
        <v>7</v>
      </c>
      <c r="E10" t="s">
        <v>103</v>
      </c>
      <c r="F10" t="s">
        <v>102</v>
      </c>
      <c r="G10" t="s">
        <v>96</v>
      </c>
      <c r="H10">
        <v>0</v>
      </c>
      <c r="I10">
        <v>0</v>
      </c>
      <c r="J10">
        <v>0</v>
      </c>
      <c r="K10">
        <v>0</v>
      </c>
      <c r="L10" t="s">
        <v>97</v>
      </c>
      <c r="M10" t="s">
        <v>97</v>
      </c>
      <c r="N10" t="s">
        <v>97</v>
      </c>
      <c r="O10" t="s">
        <v>97</v>
      </c>
    </row>
    <row r="11" spans="2:15">
      <c r="B11" s="294">
        <v>43021</v>
      </c>
      <c r="C11" t="s">
        <v>95</v>
      </c>
      <c r="D11">
        <v>8</v>
      </c>
      <c r="E11" t="s">
        <v>104</v>
      </c>
      <c r="F11" t="s">
        <v>102</v>
      </c>
      <c r="G11" t="s">
        <v>96</v>
      </c>
      <c r="H11">
        <v>0</v>
      </c>
      <c r="I11">
        <v>0</v>
      </c>
      <c r="J11">
        <v>0</v>
      </c>
      <c r="K11">
        <v>0</v>
      </c>
      <c r="L11" t="s">
        <v>97</v>
      </c>
      <c r="M11" t="s">
        <v>97</v>
      </c>
      <c r="N11" t="s">
        <v>97</v>
      </c>
      <c r="O11" t="s">
        <v>97</v>
      </c>
    </row>
    <row r="12" spans="2:15">
      <c r="B12" s="294">
        <v>43021</v>
      </c>
      <c r="C12" t="s">
        <v>95</v>
      </c>
      <c r="D12">
        <v>9</v>
      </c>
      <c r="E12" t="s">
        <v>105</v>
      </c>
      <c r="F12" t="s">
        <v>102</v>
      </c>
      <c r="G12" t="s">
        <v>96</v>
      </c>
      <c r="H12">
        <v>0</v>
      </c>
      <c r="I12">
        <v>0</v>
      </c>
      <c r="J12">
        <v>0</v>
      </c>
      <c r="K12">
        <v>0</v>
      </c>
      <c r="L12" t="s">
        <v>97</v>
      </c>
      <c r="M12" t="s">
        <v>97</v>
      </c>
      <c r="N12" t="s">
        <v>97</v>
      </c>
      <c r="O12" t="s">
        <v>97</v>
      </c>
    </row>
    <row r="13" spans="2:15">
      <c r="B13" s="294">
        <v>43021</v>
      </c>
      <c r="C13" t="s">
        <v>95</v>
      </c>
      <c r="D13">
        <v>10</v>
      </c>
      <c r="E13" t="s">
        <v>106</v>
      </c>
      <c r="F13" t="s">
        <v>102</v>
      </c>
      <c r="G13" t="s">
        <v>96</v>
      </c>
      <c r="H13">
        <v>30</v>
      </c>
      <c r="I13">
        <v>0</v>
      </c>
      <c r="J13">
        <v>0</v>
      </c>
      <c r="K13">
        <v>0</v>
      </c>
      <c r="L13" t="s">
        <v>107</v>
      </c>
      <c r="M13" t="s">
        <v>108</v>
      </c>
      <c r="N13" t="s">
        <v>97</v>
      </c>
      <c r="O13" t="s">
        <v>97</v>
      </c>
    </row>
    <row r="14" spans="2:15">
      <c r="B14" s="294">
        <v>43021</v>
      </c>
      <c r="C14" t="s">
        <v>95</v>
      </c>
      <c r="D14">
        <v>11</v>
      </c>
      <c r="E14" t="s">
        <v>109</v>
      </c>
      <c r="F14" t="s">
        <v>110</v>
      </c>
      <c r="G14" t="s">
        <v>96</v>
      </c>
      <c r="H14">
        <v>0</v>
      </c>
      <c r="I14">
        <v>0</v>
      </c>
      <c r="J14">
        <v>5</v>
      </c>
      <c r="K14">
        <v>0</v>
      </c>
      <c r="L14" t="s">
        <v>97</v>
      </c>
      <c r="M14" t="s">
        <v>97</v>
      </c>
      <c r="N14" t="s">
        <v>107</v>
      </c>
      <c r="O14" t="s">
        <v>111</v>
      </c>
    </row>
    <row r="15" spans="2:15">
      <c r="B15" s="294">
        <v>43021</v>
      </c>
      <c r="C15" t="s">
        <v>95</v>
      </c>
      <c r="D15">
        <v>12</v>
      </c>
      <c r="E15" t="s">
        <v>112</v>
      </c>
      <c r="F15" t="s">
        <v>110</v>
      </c>
      <c r="G15" t="s">
        <v>96</v>
      </c>
      <c r="H15">
        <v>0</v>
      </c>
      <c r="I15">
        <v>5</v>
      </c>
      <c r="J15">
        <v>0</v>
      </c>
      <c r="K15">
        <v>0</v>
      </c>
      <c r="L15" t="s">
        <v>97</v>
      </c>
      <c r="M15" t="s">
        <v>97</v>
      </c>
      <c r="N15" t="s">
        <v>113</v>
      </c>
      <c r="O15" t="s">
        <v>114</v>
      </c>
    </row>
    <row r="16" spans="2:15">
      <c r="B16" s="294">
        <v>43021</v>
      </c>
      <c r="C16" t="s">
        <v>95</v>
      </c>
      <c r="D16">
        <v>13</v>
      </c>
      <c r="E16" t="s">
        <v>112</v>
      </c>
      <c r="F16" t="s">
        <v>110</v>
      </c>
      <c r="G16" t="s">
        <v>96</v>
      </c>
      <c r="H16">
        <v>0</v>
      </c>
      <c r="I16">
        <v>0</v>
      </c>
      <c r="J16">
        <v>0</v>
      </c>
      <c r="K16">
        <v>0</v>
      </c>
      <c r="L16" t="s">
        <v>97</v>
      </c>
      <c r="M16" t="s">
        <v>97</v>
      </c>
      <c r="N16" t="s">
        <v>97</v>
      </c>
      <c r="O16" t="s">
        <v>97</v>
      </c>
    </row>
    <row r="17" spans="2:15">
      <c r="B17" s="294">
        <v>43021</v>
      </c>
      <c r="C17" t="s">
        <v>95</v>
      </c>
      <c r="D17">
        <v>14</v>
      </c>
      <c r="E17" t="s">
        <v>115</v>
      </c>
      <c r="F17" t="s">
        <v>110</v>
      </c>
      <c r="G17" t="s">
        <v>96</v>
      </c>
      <c r="H17">
        <v>0</v>
      </c>
      <c r="I17">
        <v>0</v>
      </c>
      <c r="J17">
        <v>18</v>
      </c>
      <c r="K17">
        <v>0</v>
      </c>
      <c r="L17" t="s">
        <v>97</v>
      </c>
      <c r="M17" t="s">
        <v>97</v>
      </c>
      <c r="N17" t="s">
        <v>107</v>
      </c>
      <c r="O17" t="s">
        <v>116</v>
      </c>
    </row>
    <row r="18" spans="2:15">
      <c r="B18" s="294">
        <v>43021</v>
      </c>
      <c r="C18" t="s">
        <v>95</v>
      </c>
      <c r="D18">
        <v>15</v>
      </c>
      <c r="E18" t="s">
        <v>96</v>
      </c>
      <c r="F18" t="s">
        <v>100</v>
      </c>
      <c r="G18" t="s">
        <v>96</v>
      </c>
      <c r="H18">
        <v>0</v>
      </c>
      <c r="I18">
        <v>0</v>
      </c>
      <c r="J18">
        <v>0</v>
      </c>
      <c r="K18">
        <v>0</v>
      </c>
      <c r="L18" t="s">
        <v>97</v>
      </c>
      <c r="M18" t="s">
        <v>97</v>
      </c>
      <c r="N18" t="s">
        <v>97</v>
      </c>
      <c r="O18" t="s">
        <v>97</v>
      </c>
    </row>
    <row r="19" spans="2:15">
      <c r="B19" s="294">
        <v>43021</v>
      </c>
      <c r="C19" t="s">
        <v>95</v>
      </c>
      <c r="D19">
        <v>16</v>
      </c>
      <c r="E19" t="s">
        <v>96</v>
      </c>
      <c r="F19" t="s">
        <v>100</v>
      </c>
      <c r="G19" t="s">
        <v>96</v>
      </c>
      <c r="H19">
        <v>0</v>
      </c>
      <c r="I19">
        <v>0</v>
      </c>
      <c r="J19">
        <v>0</v>
      </c>
      <c r="K19">
        <v>0</v>
      </c>
      <c r="L19" t="s">
        <v>97</v>
      </c>
      <c r="M19" t="s">
        <v>97</v>
      </c>
      <c r="N19" t="s">
        <v>97</v>
      </c>
      <c r="O19" t="s">
        <v>97</v>
      </c>
    </row>
    <row r="20" spans="2:15">
      <c r="B20" s="294">
        <v>43021</v>
      </c>
      <c r="C20" t="s">
        <v>95</v>
      </c>
      <c r="D20">
        <v>17</v>
      </c>
      <c r="E20" t="s">
        <v>96</v>
      </c>
      <c r="F20" t="s">
        <v>100</v>
      </c>
      <c r="G20" t="s">
        <v>96</v>
      </c>
      <c r="H20">
        <v>0</v>
      </c>
      <c r="I20">
        <v>0</v>
      </c>
      <c r="J20">
        <v>0</v>
      </c>
      <c r="K20">
        <v>0</v>
      </c>
      <c r="L20" t="s">
        <v>97</v>
      </c>
      <c r="M20" t="s">
        <v>97</v>
      </c>
      <c r="N20" t="s">
        <v>97</v>
      </c>
      <c r="O20" t="s">
        <v>97</v>
      </c>
    </row>
    <row r="21" spans="2:15">
      <c r="B21" s="294">
        <v>43021</v>
      </c>
      <c r="C21" t="s">
        <v>95</v>
      </c>
      <c r="D21">
        <v>18</v>
      </c>
      <c r="E21" t="s">
        <v>96</v>
      </c>
      <c r="F21" t="s">
        <v>100</v>
      </c>
      <c r="G21" t="s">
        <v>96</v>
      </c>
      <c r="H21">
        <v>0</v>
      </c>
      <c r="I21">
        <v>0</v>
      </c>
      <c r="J21">
        <v>0</v>
      </c>
      <c r="K21">
        <v>0</v>
      </c>
      <c r="L21" t="s">
        <v>97</v>
      </c>
      <c r="M21" t="s">
        <v>97</v>
      </c>
      <c r="N21" t="s">
        <v>97</v>
      </c>
      <c r="O21" t="s">
        <v>97</v>
      </c>
    </row>
    <row r="22" spans="2:15">
      <c r="B22" s="294">
        <v>43021</v>
      </c>
      <c r="C22" t="s">
        <v>95</v>
      </c>
      <c r="D22">
        <v>19</v>
      </c>
      <c r="E22" t="s">
        <v>96</v>
      </c>
      <c r="F22" t="s">
        <v>100</v>
      </c>
      <c r="G22" t="s">
        <v>96</v>
      </c>
      <c r="H22">
        <v>0</v>
      </c>
      <c r="I22">
        <v>0</v>
      </c>
      <c r="J22">
        <v>0</v>
      </c>
      <c r="K22">
        <v>0</v>
      </c>
      <c r="L22" t="s">
        <v>97</v>
      </c>
      <c r="M22" t="s">
        <v>97</v>
      </c>
      <c r="N22" t="s">
        <v>97</v>
      </c>
      <c r="O22" t="s">
        <v>97</v>
      </c>
    </row>
    <row r="23" spans="2:15">
      <c r="B23" s="294">
        <v>43021</v>
      </c>
      <c r="C23" t="s">
        <v>95</v>
      </c>
      <c r="D23">
        <v>20</v>
      </c>
      <c r="E23" t="s">
        <v>96</v>
      </c>
      <c r="F23" t="s">
        <v>100</v>
      </c>
      <c r="G23" t="s">
        <v>96</v>
      </c>
      <c r="H23">
        <v>0</v>
      </c>
      <c r="I23">
        <v>0</v>
      </c>
      <c r="J23">
        <v>0</v>
      </c>
      <c r="K23">
        <v>0</v>
      </c>
      <c r="L23" t="s">
        <v>97</v>
      </c>
      <c r="M23" t="s">
        <v>97</v>
      </c>
      <c r="N23" t="s">
        <v>97</v>
      </c>
      <c r="O23" t="s">
        <v>97</v>
      </c>
    </row>
    <row r="24" spans="2:15">
      <c r="B24" s="294">
        <v>43021</v>
      </c>
      <c r="C24" t="s">
        <v>95</v>
      </c>
      <c r="D24">
        <v>21</v>
      </c>
      <c r="E24" t="s">
        <v>96</v>
      </c>
      <c r="F24" t="s">
        <v>100</v>
      </c>
      <c r="G24" t="s">
        <v>96</v>
      </c>
      <c r="H24">
        <v>0</v>
      </c>
      <c r="I24">
        <v>0</v>
      </c>
      <c r="J24">
        <v>0</v>
      </c>
      <c r="K24">
        <v>0</v>
      </c>
      <c r="L24" t="s">
        <v>97</v>
      </c>
      <c r="M24" t="s">
        <v>97</v>
      </c>
      <c r="N24" t="s">
        <v>97</v>
      </c>
      <c r="O24" t="s">
        <v>97</v>
      </c>
    </row>
    <row r="25" spans="2:15">
      <c r="B25" s="294">
        <v>43021</v>
      </c>
      <c r="C25" t="s">
        <v>95</v>
      </c>
      <c r="D25">
        <v>22</v>
      </c>
      <c r="E25" t="s">
        <v>96</v>
      </c>
      <c r="F25" t="s">
        <v>100</v>
      </c>
      <c r="G25" t="s">
        <v>96</v>
      </c>
      <c r="H25">
        <v>0</v>
      </c>
      <c r="I25">
        <v>0</v>
      </c>
      <c r="J25">
        <v>0</v>
      </c>
      <c r="K25">
        <v>0</v>
      </c>
      <c r="L25" t="s">
        <v>97</v>
      </c>
      <c r="M25" t="s">
        <v>97</v>
      </c>
      <c r="N25" t="s">
        <v>97</v>
      </c>
      <c r="O25" t="s">
        <v>97</v>
      </c>
    </row>
    <row r="26" spans="2:15">
      <c r="B26" s="294">
        <v>43021</v>
      </c>
      <c r="C26" t="s">
        <v>95</v>
      </c>
      <c r="D26">
        <v>23</v>
      </c>
      <c r="E26" t="s">
        <v>96</v>
      </c>
      <c r="F26" t="s">
        <v>100</v>
      </c>
      <c r="G26" t="s">
        <v>96</v>
      </c>
      <c r="H26">
        <v>0</v>
      </c>
      <c r="I26">
        <v>0</v>
      </c>
      <c r="J26">
        <v>0</v>
      </c>
      <c r="K26">
        <v>0</v>
      </c>
      <c r="L26" t="s">
        <v>97</v>
      </c>
      <c r="M26" t="s">
        <v>97</v>
      </c>
      <c r="N26" t="s">
        <v>97</v>
      </c>
      <c r="O26" t="s">
        <v>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Standard</vt:lpstr>
      <vt:lpstr>Proposal</vt:lpstr>
      <vt:lpstr>OEE con Factores de Pérdida 100</vt:lpstr>
      <vt:lpstr>hourlyJava</vt:lpstr>
      <vt:lpstr>Proposal!Print_Area</vt:lpstr>
      <vt:lpstr>Standard!Print_Area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Jörn Kramer</dc:creator>
  <cp:lastModifiedBy>Garcia Hinojosa Jaime Alexis (SG/MOE1-MX)</cp:lastModifiedBy>
  <cp:lastPrinted>2017-06-23T10:17:37Z</cp:lastPrinted>
  <dcterms:created xsi:type="dcterms:W3CDTF">2013-04-16T09:00:55Z</dcterms:created>
  <dcterms:modified xsi:type="dcterms:W3CDTF">2017-10-30T20:06:56Z</dcterms:modified>
</cp:coreProperties>
</file>