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 Coding potential software" sheetId="1" r:id="rId4"/>
    <sheet state="visible" name="S2 Organisms used to traintest " sheetId="2" r:id="rId5"/>
    <sheet state="visible" name="S3 Sequencealignment summary st" sheetId="3" r:id="rId6"/>
    <sheet state="visible" name="S4 Tool result summary stats" sheetId="4" r:id="rId7"/>
    <sheet state="visible" name="S5 Reference genomes" sheetId="5" r:id="rId8"/>
  </sheets>
  <definedNames>
    <definedName hidden="1" localSheetId="0" name="_xlnm._FilterDatabase">'S1 Coding potential software'!$A$19:$J$48</definedName>
    <definedName hidden="1" localSheetId="1" name="_xlnm._FilterDatabase">'S2 Organisms used to traintest '!$A$1:$G$20</definedName>
    <definedName hidden="1" localSheetId="3" name="_xlnm._FilterDatabase">'S4 Tool result summary stats'!$A$1:$Y$12</definedName>
    <definedName hidden="1" localSheetId="0" name="Z_7369F354_68AB_4F97_B9BF_D8577C7AE4C4_.wvu.FilterData">'S1 Coding potential software'!$A$19:$J$48</definedName>
    <definedName hidden="1" localSheetId="0" name="Z_24A97AC2_FA67_4D63_8D2F_598D481BEDF9_.wvu.FilterData">'S1 Coding potential software'!$A$19:$J$46</definedName>
    <definedName hidden="1" localSheetId="0" name="Z_BB2D5533_9D24_426C_89F5_717EC1D4E935_.wvu.FilterData">'S1 Coding potential software'!$A$1:$J$11</definedName>
  </definedNames>
  <calcPr/>
  <customWorkbookViews>
    <customWorkbookView activeSheetId="0" maximized="1" windowHeight="0" windowWidth="0" guid="{BB2D5533-9D24-426C-89F5-717EC1D4E935}" name="Filter 2"/>
    <customWorkbookView activeSheetId="0" maximized="1" windowHeight="0" windowWidth="0" guid="{7369F354-68AB-4F97-B9BF-D8577C7AE4C4}" name="Filter 3"/>
    <customWorkbookView activeSheetId="0" maximized="1" windowHeight="0" windowWidth="0" guid="{24A97AC2-FA67-4D63-8D2F-598D481BEDF9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1">
      <text>
        <t xml:space="preserve">@djchamp@gmail.com check me...
_Assigned to djchamp@gmail.com_
	-Paul Gardner</t>
      </text>
    </comment>
    <comment authorId="0" ref="J43">
      <text>
        <t xml:space="preserve">@djchamp@gmail.com give a list of supported organisms. Check for generic model.
	-Paul Gardner</t>
      </text>
    </comment>
    <comment authorId="0" ref="J10">
      <text>
        <t xml:space="preserve">@djchamp@gmail.com
_Assigned to djchamp@gmail.com_
	-Paul Gardner</t>
      </text>
    </comment>
    <comment authorId="0" ref="J7">
      <text>
        <t xml:space="preserve">@djchamp@gmail.com reading the docs, it appears that training is optional. Did you try the default model?
_Assigned to djchamp@gmail.com_
	-Paul Gardner</t>
      </text>
    </comment>
    <comment authorId="0" ref="A1">
      <text>
        <t xml:space="preserve">@djchamp@gmail.com can we tidy this up? And merge the selected species tabs?
	-Paul Gardner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@djchamp@gmail.com I moved all the columns in the above table, so this table is now fucked. Sorry. You'll want to regenerate for the extra statistics and tool(s) anyway...
	-Paul Gardner</t>
      </text>
    </comment>
  </commentList>
</comments>
</file>

<file path=xl/sharedStrings.xml><?xml version="1.0" encoding="utf-8"?>
<sst xmlns="http://schemas.openxmlformats.org/spreadsheetml/2006/main" count="919" uniqueCount="501">
  <si>
    <t>Name</t>
  </si>
  <si>
    <t>Type</t>
  </si>
  <si>
    <t>Papers</t>
  </si>
  <si>
    <t>Website</t>
  </si>
  <si>
    <t>Reports ORF coordinates</t>
  </si>
  <si>
    <t>Number of frames</t>
  </si>
  <si>
    <t>Sequence or Alignment</t>
  </si>
  <si>
    <t>Installable</t>
  </si>
  <si>
    <t>Meets inclusion criteria</t>
  </si>
  <si>
    <t>Notes</t>
  </si>
  <si>
    <t>Bioseq2seq</t>
  </si>
  <si>
    <t>Neural network</t>
  </si>
  <si>
    <t>https://doi.org/10.1371/journal.pcbi.1011526</t>
  </si>
  <si>
    <t>https://github.com/josephvalencia/bioseq2seq</t>
  </si>
  <si>
    <t>no</t>
  </si>
  <si>
    <t>3 (fwd)</t>
  </si>
  <si>
    <t>sequence</t>
  </si>
  <si>
    <t>yes</t>
  </si>
  <si>
    <t>CPC2</t>
  </si>
  <si>
    <t>SVM</t>
  </si>
  <si>
    <r>
      <rPr>
        <color rgb="FFB15DBA"/>
        <u/>
      </rPr>
      <t>doi.org/10.1093/nar/gkx428</t>
    </r>
    <r>
      <rPr>
        <color rgb="FF000000"/>
      </rPr>
      <t xml:space="preserve">, </t>
    </r>
    <r>
      <rPr>
        <color rgb="FF1155CC"/>
        <u/>
      </rPr>
      <t>https://doi.org/10.1093/nar/gkm391</t>
    </r>
  </si>
  <si>
    <t>http://cpc2.gao-lab.org/</t>
  </si>
  <si>
    <t>CPPred</t>
  </si>
  <si>
    <t>doi.org/10.1093/nar/gkz087</t>
  </si>
  <si>
    <t>http://www.rnabinding.com/CPPred/</t>
  </si>
  <si>
    <t>The "integrated model" is suitable for this evaluation.</t>
  </si>
  <si>
    <t>LGC</t>
  </si>
  <si>
    <t>Maximum likelihood</t>
  </si>
  <si>
    <t>https://doi.org/10.1093/bioinformatics/btz008</t>
  </si>
  <si>
    <t>http://bigd.big.ac.cn/biocode/tools/BT000004</t>
  </si>
  <si>
    <t>PhyloCSF</t>
  </si>
  <si>
    <t>doi.org/10.1093/bioinformatics/btr209</t>
  </si>
  <si>
    <t>https://github.com/mlin/PhyloCSF/wiki</t>
  </si>
  <si>
    <t>alignment</t>
  </si>
  <si>
    <t>Using the "Omega Test" mode, that "requires only a phylogenetic tree. On the other hand, the test is less accurate and slower than the standard PhyloCSF mode."</t>
  </si>
  <si>
    <t>PLEK</t>
  </si>
  <si>
    <t>doi.org/10.1186/1471-2105-15-311</t>
  </si>
  <si>
    <t>https://sourceforge.net/projects/plek/files/</t>
  </si>
  <si>
    <t>randScore</t>
  </si>
  <si>
    <t>-</t>
  </si>
  <si>
    <t>Used to form a base-line on how a random number generator performs.</t>
  </si>
  <si>
    <t>RNAcode</t>
  </si>
  <si>
    <t>Dynamic programming</t>
  </si>
  <si>
    <t>doi.org/10.1261/rna.2536111</t>
  </si>
  <si>
    <t>https://github.com/ViennaRNA/RNAcode</t>
  </si>
  <si>
    <t>RNAsamba</t>
  </si>
  <si>
    <t>https://doi.org/10.1093/nargab/lqz024</t>
  </si>
  <si>
    <t>https://github.com/apcamargo/RNAsamba</t>
  </si>
  <si>
    <t>stopFree</t>
  </si>
  <si>
    <t>Used to form a base-line on how well a naive predictor will perform.</t>
  </si>
  <si>
    <t>tcode</t>
  </si>
  <si>
    <t>Probabilistic</t>
  </si>
  <si>
    <t>https://doi.org/10.1093/nar/10.17.5303</t>
  </si>
  <si>
    <t>http://emboss.open-bio.org/</t>
  </si>
  <si>
    <t>*yes (reports scores and coordinates of 200 nt windows)</t>
  </si>
  <si>
    <r>
      <rPr/>
      <t xml:space="preserve">Notes on how the install, usage and output classifications were decided: </t>
    </r>
    <r>
      <rPr>
        <color rgb="FF1155CC"/>
        <u/>
      </rPr>
      <t>https://docs.google.com/document/d/1r6_wb6EERNAajkh0vudbiFYW4XEKrahO8sinYHKQgKk/edit?usp=sharing</t>
    </r>
  </si>
  <si>
    <t>Add comments on installation: required dependancies, installation docs, makefiles (or similar), ...</t>
  </si>
  <si>
    <t>Add comments on ease of use: run docs, example data, ...</t>
  </si>
  <si>
    <t>Paper</t>
  </si>
  <si>
    <t>BASiNET</t>
  </si>
  <si>
    <t>https://doi.org/10.1093/nar/gky462</t>
  </si>
  <si>
    <t>https://cran.r-project.org/web/packages/BASiNET/index.html</t>
  </si>
  <si>
    <t xml:space="preserve">no  </t>
  </si>
  <si>
    <t>no, #3</t>
  </si>
  <si>
    <t xml:space="preserve">Dependency 'Biostrings' is not available for newer versions of R. </t>
  </si>
  <si>
    <t>CNCI</t>
  </si>
  <si>
    <t>doi.org/10.1093/nar/gkt646</t>
  </si>
  <si>
    <t>https://github.com/www-bioinfo-org/CNCI</t>
  </si>
  <si>
    <t>no, #4</t>
  </si>
  <si>
    <t xml:space="preserve">Appears to only support vertebrates or plants, based on the documentation. </t>
  </si>
  <si>
    <t>CNIT</t>
  </si>
  <si>
    <t>doi.org/10.1093/nar/gkz400</t>
  </si>
  <si>
    <t>http://cnit.noncode.org/CNIT/</t>
  </si>
  <si>
    <t>Supports models for animals and plants. No generalised model.</t>
  </si>
  <si>
    <t>CodAN</t>
  </si>
  <si>
    <t>https://doi.org/10.1093/bib/bbaa045</t>
  </si>
  <si>
    <t>https://github.com/pedronachtigall/CodAn</t>
  </si>
  <si>
    <t>Supports models for fungi, invertebrates, plants and vertebrates. No generalised model.</t>
  </si>
  <si>
    <t>COME</t>
  </si>
  <si>
    <t>doi.org/10.1093/nar/gkw798</t>
  </si>
  <si>
    <t>https://github.com/lulab/COME</t>
  </si>
  <si>
    <t>no, #2, #4</t>
  </si>
  <si>
    <t>Model specific organisims. human (hg19), mouse (mm10), fly (dm3), worm (ce10) and plant (TAIR10). No generalised model.</t>
  </si>
  <si>
    <t>CONC</t>
  </si>
  <si>
    <t>https://doi.org/10.1371/journal.pgen.0020029</t>
  </si>
  <si>
    <t>no, #2</t>
  </si>
  <si>
    <t>Software unavailable.</t>
  </si>
  <si>
    <t>CONTRAST</t>
  </si>
  <si>
    <t>https://doi.org/10.1186/gb-2007-8-12-r269</t>
  </si>
  <si>
    <t>http://contra.stanford.edu/contrast/</t>
  </si>
  <si>
    <t>Out-dated compiler dependency, doesn't compile with a newer g++ version.</t>
  </si>
  <si>
    <t>CPAT</t>
  </si>
  <si>
    <t>http://nar.oxfordjournals.org/content/41/6/e74</t>
  </si>
  <si>
    <t>https://cpat.readthedocs.io/en/latest/</t>
  </si>
  <si>
    <t>Supports models for  Human, Mouse, Fly and Zebrafish. No generalised model.</t>
  </si>
  <si>
    <t>CPC</t>
  </si>
  <si>
    <t>doi.org/10.1093/nar/gkm391</t>
  </si>
  <si>
    <t>http://cpc.gao-lab.org/</t>
  </si>
  <si>
    <t>no, #5</t>
  </si>
  <si>
    <t>Superceeded by another tool, CPC2.</t>
  </si>
  <si>
    <t>DeepCPP</t>
  </si>
  <si>
    <t>https://academic.oup.com/bib/article/22/2/2073/5813257</t>
  </si>
  <si>
    <t>https://github.com/yuuuuzhang/DeepCPP</t>
  </si>
  <si>
    <t>Failed to execute. Has issues with keras module</t>
  </si>
  <si>
    <t>DFT</t>
  </si>
  <si>
    <t>https://genome.cshlp.org/content/13/8/1930.long</t>
  </si>
  <si>
    <t>Cannot locate a download.</t>
  </si>
  <si>
    <t>FEELnc</t>
  </si>
  <si>
    <t>https://doi.org/10.1093/nar/gkw1306</t>
  </si>
  <si>
    <t>https://github.com/tderrien/FEELnc</t>
  </si>
  <si>
    <t>Requires annotation and training</t>
  </si>
  <si>
    <t>GCUA</t>
  </si>
  <si>
    <t>https://pubmed.ncbi.nlm.nih.gov/9632833/</t>
  </si>
  <si>
    <t>https://github.com/mcinerneylab/GCUA</t>
  </si>
  <si>
    <t>Did not compile. Forked and edited C files, added third argument to getstr function. Managed to compile, but program doesn't run properly. Might be due to C files changes...</t>
  </si>
  <si>
    <t>GeneScan</t>
  </si>
  <si>
    <t>https://doi.org/10.1006/jmbi.1997.0951</t>
  </si>
  <si>
    <t>http://hollywood.mit.edu/GENSCAN.html</t>
  </si>
  <si>
    <t>Licence server unavailable.</t>
  </si>
  <si>
    <t>HLRF</t>
  </si>
  <si>
    <t>https://doi.org/10.1093/nar/gku325</t>
  </si>
  <si>
    <t>http://ncrna-pred.com/HLRF_README.txt</t>
  </si>
  <si>
    <t>LncRNA-ID</t>
  </si>
  <si>
    <t>doi.org/10.1093/bioinformatics/btv480</t>
  </si>
  <si>
    <t>https://github.com/zhangy72/LncRNA-ID</t>
  </si>
  <si>
    <t>no, #2, #3</t>
  </si>
  <si>
    <t>lncScore</t>
  </si>
  <si>
    <t>https://www.scopus.com/record/display.uri?eid=2-s2.0-84990869256&amp;origin=inward</t>
  </si>
  <si>
    <t>https://github.com/WGLab/lncScore</t>
  </si>
  <si>
    <t>Supports models for Human, Mouse, Fly, Zebrafish, C. elegans, Sheep and Rat. No generalised model.</t>
  </si>
  <si>
    <t>ORF dominance score</t>
  </si>
  <si>
    <t>https://doi.org/10.15252/embr.202154321</t>
  </si>
  <si>
    <t>https://figshare.com/articles/software/Scripts_for_ORF_dominance/7269518</t>
  </si>
  <si>
    <t>Failed to execute, script is incomplete, too many dependancies.</t>
  </si>
  <si>
    <t>PhyloCSF++</t>
  </si>
  <si>
    <t>https://doi.org/10.1093/bioinformatics/btab756</t>
  </si>
  <si>
    <t>https://github.com/cpockrandt/PhyloCSFpp</t>
  </si>
  <si>
    <t xml:space="preserve">Redundant -- same method as PhyloCSF. </t>
  </si>
  <si>
    <t>PORTRAIT</t>
  </si>
  <si>
    <t>https://doi.org/10.1186%2F1471-2105-10-239</t>
  </si>
  <si>
    <t>http://bioinformatics.cenargen.embrapa.br/portrait</t>
  </si>
  <si>
    <t>Project homepage is 404. Missing libstdc++.so.5 on the server. Very old software.</t>
  </si>
  <si>
    <t>QGB</t>
  </si>
  <si>
    <t>https://www.liebertpub.com/doi/pdf/10.1089/cmb.1994.1.39</t>
  </si>
  <si>
    <t>no, #6</t>
  </si>
  <si>
    <t>Uses homology</t>
  </si>
  <si>
    <t>qrna</t>
  </si>
  <si>
    <t>https://doi.org/10.1186/1471-2105-2-8</t>
  </si>
  <si>
    <t>http://rivaslab.org/software.html</t>
  </si>
  <si>
    <t>pairwise alignment</t>
  </si>
  <si>
    <t>no, #1, #3</t>
  </si>
  <si>
    <t>Pairwise alignment only. Requires 32-bit libraries, which are not commonly installed on modern Linux machines.</t>
  </si>
  <si>
    <t>RNAcon</t>
  </si>
  <si>
    <t>doi.org/10.1186/1471-2164-15-127</t>
  </si>
  <si>
    <t>https://webs.iiitd.edu.in/raghava/rnacon/</t>
  </si>
  <si>
    <t>Command-line version (RNAcon_predict.pl) produces no scores or predictions for small test datasets and a range of different parameters.</t>
  </si>
  <si>
    <t>RNAmining</t>
  </si>
  <si>
    <t>doi.org/10.12688/f1000research.52350.2</t>
  </si>
  <si>
    <t>https://rnamining.integrativebioinformatics.me/download</t>
  </si>
  <si>
    <t>Supports models for Anolis_carolinensis, Chrysemys_picta_bellii, Crocodylus_porosus, Danio_rerio, Eptatretus_burgeri, Gallus_gallus, Homo_sapiens, Latimeria_chalumnae, Monodelphis_domestica, Mus_musculus, Notechis_scutatus, Ornithorhynchus_anatinus, Petromyzon_marinus, Sphenodon_punctatus, Xenopus_tropicalis. No generalised model.</t>
  </si>
  <si>
    <t>spliceR</t>
  </si>
  <si>
    <t>doi.org/10.1186/1471-2105-15-81</t>
  </si>
  <si>
    <t>Was removed from bioconductor release 3.8</t>
  </si>
  <si>
    <t>Stacking</t>
  </si>
  <si>
    <t>https://doi.org/10.1093/bib/bbab023</t>
  </si>
  <si>
    <t>https://github.com/xwang315/Stacking-strategy</t>
  </si>
  <si>
    <t>Missing github repository.</t>
  </si>
  <si>
    <t>TESTCODE</t>
  </si>
  <si>
    <t>https://github.com/Noor-ul-amin/Fickett-TESTCODE</t>
  </si>
  <si>
    <t>Redundant with tcode.</t>
  </si>
  <si>
    <t>Transdecoder</t>
  </si>
  <si>
    <t>doi.org/10.1038/nprot.2013.084</t>
  </si>
  <si>
    <t>https://github.com/TransDecoder/TransDecoder/wiki</t>
  </si>
  <si>
    <t>From the documentation "[Transdecoder] requires training a species-specific model based on hundreds of candidates derived from the inputs." I.e. would be trained on the test data.</t>
  </si>
  <si>
    <t xml:space="preserve">Inclusion criteria </t>
  </si>
  <si>
    <t>Exclusion criteria</t>
  </si>
  <si>
    <t>Num. Failed</t>
  </si>
  <si>
    <t>Percentage</t>
  </si>
  <si>
    <t>1. Predicts protein-coding potential from nucleotide sequence or multiple sequence alignment</t>
  </si>
  <si>
    <t xml:space="preserve">2. Publicly accessible </t>
  </si>
  <si>
    <t>3. Straight-forward installation and executable</t>
  </si>
  <si>
    <t>4. Generalised (e.g. not just model organisms, or requires training)</t>
  </si>
  <si>
    <t>5. Unique (e.g. not just based on an existing tool)</t>
  </si>
  <si>
    <t>6. Not homology based (e.g. HMMER, BLAST etc)</t>
  </si>
  <si>
    <t>7. Recently used/popular</t>
  </si>
  <si>
    <t>Included</t>
  </si>
  <si>
    <t>name</t>
  </si>
  <si>
    <t>yearPublished</t>
  </si>
  <si>
    <t>citations</t>
  </si>
  <si>
    <t>citationsPerAnnum</t>
  </si>
  <si>
    <t>Updated Citation On</t>
  </si>
  <si>
    <t xml:space="preserve">Note: CPC2 citations are the sum of the CPC &amp; CPC2 papers. </t>
  </si>
  <si>
    <t>Common Name</t>
  </si>
  <si>
    <t>Oranism Name/Genus</t>
  </si>
  <si>
    <t>Phylum</t>
  </si>
  <si>
    <t>Order</t>
  </si>
  <si>
    <t>Tool training</t>
  </si>
  <si>
    <t>Tool testing</t>
  </si>
  <si>
    <t xml:space="preserve">Number of tools </t>
  </si>
  <si>
    <t>Human</t>
  </si>
  <si>
    <t>Homo sapiens</t>
  </si>
  <si>
    <t>Chordata</t>
  </si>
  <si>
    <t>Primates</t>
  </si>
  <si>
    <t>CPC2, CPPred, RNAsamba, PLEK, bioseq2seq, tcode</t>
  </si>
  <si>
    <t>CPC2, CPPred, LGC, RNAcode, RNAsamba, bioseq2seq</t>
  </si>
  <si>
    <t>Mouse</t>
  </si>
  <si>
    <t>Mus musculus</t>
  </si>
  <si>
    <t>Rodentia</t>
  </si>
  <si>
    <t>CPPred, bioseq2seq</t>
  </si>
  <si>
    <t>CPC2, CPPred, LGC, PLEK, RNAsamba, bioseq2seq</t>
  </si>
  <si>
    <t>Nematode worm</t>
  </si>
  <si>
    <t>Caenorhabditis elegans</t>
  </si>
  <si>
    <t>Nematoda</t>
  </si>
  <si>
    <t>Rhabditida</t>
  </si>
  <si>
    <t>CPC2, CPPred, LGC, RNAcode, RNAsamba</t>
  </si>
  <si>
    <t>Zebrafish</t>
  </si>
  <si>
    <t>Danio rerio</t>
  </si>
  <si>
    <t>Cypriniformes</t>
  </si>
  <si>
    <t>CPC2, CPPred, LGC, PLEK, RNAsamba</t>
  </si>
  <si>
    <t>Fruit fly</t>
  </si>
  <si>
    <t>Drosphila melanogaster</t>
  </si>
  <si>
    <t>Arthropoda</t>
  </si>
  <si>
    <t>Diptera</t>
  </si>
  <si>
    <t>PhyloCSF, CPPred</t>
  </si>
  <si>
    <t>CPC2, CPPred, RNAcode, RNAsamba</t>
  </si>
  <si>
    <t>Thale cress</t>
  </si>
  <si>
    <t>Arabidopsis thaliana</t>
  </si>
  <si>
    <t>Anthophyta</t>
  </si>
  <si>
    <t>Brassicales</t>
  </si>
  <si>
    <t>CPC2, CPPred, RNAsamba</t>
  </si>
  <si>
    <t>Brewers Yeast</t>
  </si>
  <si>
    <t>Saccharomyces cerevisiae</t>
  </si>
  <si>
    <t>Ascomycota</t>
  </si>
  <si>
    <t>Saccharomycetales</t>
  </si>
  <si>
    <t>CPPred, tcode</t>
  </si>
  <si>
    <t>CPPred, RNAcode</t>
  </si>
  <si>
    <t>Cow</t>
  </si>
  <si>
    <t>Bos taurus</t>
  </si>
  <si>
    <t>Artiodactyla</t>
  </si>
  <si>
    <t>bioseq2seq</t>
  </si>
  <si>
    <t>PLEK, bioseq2seq</t>
  </si>
  <si>
    <t>Gorilla</t>
  </si>
  <si>
    <t>Gorilla gorilla</t>
  </si>
  <si>
    <t>Macaque</t>
  </si>
  <si>
    <t>Macaca mulatta</t>
  </si>
  <si>
    <t>Chimpanzee</t>
  </si>
  <si>
    <t>Pan troglodytes</t>
  </si>
  <si>
    <t>CNCI, PLEK, bioseq2seq</t>
  </si>
  <si>
    <t>Orangutan</t>
  </si>
  <si>
    <t>Pongo abelii</t>
  </si>
  <si>
    <t>E.coli</t>
  </si>
  <si>
    <t>Escherichia coli</t>
  </si>
  <si>
    <t>Pseudomonadota</t>
  </si>
  <si>
    <t>Enterobacterales</t>
  </si>
  <si>
    <t>Methanococcus</t>
  </si>
  <si>
    <t>Methanocaldococcus jannaschii</t>
  </si>
  <si>
    <t>Euryarchaeota</t>
  </si>
  <si>
    <t>Methanococcales</t>
  </si>
  <si>
    <t>Rice</t>
  </si>
  <si>
    <t>Oryza sativa</t>
  </si>
  <si>
    <t>Magnoliophyta</t>
  </si>
  <si>
    <t>Cyperales</t>
  </si>
  <si>
    <t>Rat</t>
  </si>
  <si>
    <t>Rattus rattus</t>
  </si>
  <si>
    <t>Pig</t>
  </si>
  <si>
    <t>Sus scrofa</t>
  </si>
  <si>
    <t>Tomato</t>
  </si>
  <si>
    <t>Solanum lycopersicum</t>
  </si>
  <si>
    <t>Solanales</t>
  </si>
  <si>
    <t>Clawed frogs</t>
  </si>
  <si>
    <t>Xenopus tropicalis</t>
  </si>
  <si>
    <t>Anura</t>
  </si>
  <si>
    <t>Datasets to avoid for benchmarking</t>
  </si>
  <si>
    <t>Summary stats:</t>
  </si>
  <si>
    <t>Number of sequences</t>
  </si>
  <si>
    <t>mean length</t>
  </si>
  <si>
    <t>len std dev</t>
  </si>
  <si>
    <t>max alignment depth</t>
  </si>
  <si>
    <t>mean alignment depth</t>
  </si>
  <si>
    <t>depth std dev</t>
  </si>
  <si>
    <t>Average identity %</t>
  </si>
  <si>
    <t>identity std dev</t>
  </si>
  <si>
    <t>C+G Content</t>
  </si>
  <si>
    <t>C+G std dev</t>
  </si>
  <si>
    <t>#alns with 2 seqs</t>
  </si>
  <si>
    <t>#alns with 1 seq</t>
  </si>
  <si>
    <t>Animalia</t>
  </si>
  <si>
    <t>coding</t>
  </si>
  <si>
    <t>intergenic</t>
  </si>
  <si>
    <t>shuffle</t>
  </si>
  <si>
    <t>Fungi</t>
  </si>
  <si>
    <t>Plantae</t>
  </si>
  <si>
    <t>Total coding</t>
  </si>
  <si>
    <t>Total intergenic</t>
  </si>
  <si>
    <t>Total shuffle</t>
  </si>
  <si>
    <t>*NB: Shuffled sequences have the same statistics (length, depth, PID, C+G etc) as the native coding sequence.</t>
  </si>
  <si>
    <t>Tool</t>
  </si>
  <si>
    <t>x/N</t>
  </si>
  <si>
    <t>Sensitivity</t>
  </si>
  <si>
    <t>Specificity</t>
  </si>
  <si>
    <t>PPV</t>
  </si>
  <si>
    <t>FPR</t>
  </si>
  <si>
    <t>NPV</t>
  </si>
  <si>
    <t>F1</t>
  </si>
  <si>
    <t>AUC</t>
  </si>
  <si>
    <t>MCC</t>
  </si>
  <si>
    <t>AUC_CI_Lower</t>
  </si>
  <si>
    <t>AUC_CI_Upper</t>
  </si>
  <si>
    <t>Diff. from stopFree Z-score</t>
  </si>
  <si>
    <t>Diff. from stopFree p-val</t>
  </si>
  <si>
    <t>Mean execution time per sequence (s)</t>
  </si>
  <si>
    <t>Clade</t>
  </si>
  <si>
    <t>Self-reported Sensitivity</t>
  </si>
  <si>
    <t>Self-reported Specificity</t>
  </si>
  <si>
    <t>Self-reported PPV</t>
  </si>
  <si>
    <t>Self-reported MCC</t>
  </si>
  <si>
    <t>Self-reported data source</t>
  </si>
  <si>
    <t>Sensitivity difference</t>
  </si>
  <si>
    <t>Specificity difference</t>
  </si>
  <si>
    <t>PPV difference</t>
  </si>
  <si>
    <t>MCC difference</t>
  </si>
  <si>
    <t>Combined</t>
  </si>
  <si>
    <t>NA</t>
  </si>
  <si>
    <t>Table 1 [Also, S1 Text, Table C, "seq-wt (LFN)".]</t>
  </si>
  <si>
    <t xml:space="preserve">Results section, paragraph 2. </t>
  </si>
  <si>
    <t>Average CPPred results from Tables 6 &amp; 7 (integrated model)</t>
  </si>
  <si>
    <t>Table 4</t>
  </si>
  <si>
    <t>Estimated from Figure 2, top-left ROC curve</t>
  </si>
  <si>
    <t xml:space="preserve">Table 2: average MCF-7 &amp; HeLa S3 values. </t>
  </si>
  <si>
    <t>null</t>
  </si>
  <si>
    <t>Text " Of the 10,535 annotated coding exons in FlyBase, 9245 overlapped (by at least one nucleotide) with an RNAcode prediction (sensitivity 87.8%). In total, RNAcode predicts 13,166 high-scoring coding regions with p &lt; 0.001. Of these, 12,207 had overlap with one of the annotated exons, i.e., 959 were false positives (specificity: 92.7%)"</t>
  </si>
  <si>
    <t>"Table S6. Comparison of classification performance in datasets of five different species using built-in pre-trained models."-- average of performance over 5 species</t>
  </si>
  <si>
    <t>fungiGroup</t>
  </si>
  <si>
    <t>catGroup</t>
  </si>
  <si>
    <t>melonGroup</t>
  </si>
  <si>
    <t>x=number of sequences tools generated a result for</t>
  </si>
  <si>
    <t>N=total number of control input sequences</t>
  </si>
  <si>
    <t>Organism Name</t>
  </si>
  <si>
    <t>BUSCO Complete</t>
  </si>
  <si>
    <t>BUSCO Duplicated</t>
  </si>
  <si>
    <t>BUSCO fragmented</t>
  </si>
  <si>
    <t>BUSCO Missing</t>
  </si>
  <si>
    <t>BUSCO Single Copy</t>
  </si>
  <si>
    <t>lineage</t>
  </si>
  <si>
    <t>Assembly Name</t>
  </si>
  <si>
    <t>Assembly Level</t>
  </si>
  <si>
    <t>Non-Coding Genes</t>
  </si>
  <si>
    <t>Coding Genes</t>
  </si>
  <si>
    <t>Accession</t>
  </si>
  <si>
    <t>Contig N50</t>
  </si>
  <si>
    <t>GCPercent</t>
  </si>
  <si>
    <t>Tax ID</t>
  </si>
  <si>
    <t>Genome Size Mb</t>
  </si>
  <si>
    <t>Refseq URL?</t>
  </si>
  <si>
    <t>GenBank URL</t>
  </si>
  <si>
    <t>animalia</t>
  </si>
  <si>
    <t>domestic cat</t>
  </si>
  <si>
    <t>Felis catus</t>
  </si>
  <si>
    <t>carnivora_odb10</t>
  </si>
  <si>
    <t>F.catus_Fca126_mat1.0</t>
  </si>
  <si>
    <t>Chromosome</t>
  </si>
  <si>
    <t>GCF_018350175.1</t>
  </si>
  <si>
    <t>jungle cat</t>
  </si>
  <si>
    <t>Felis chaus</t>
  </si>
  <si>
    <t>FelChav1.0</t>
  </si>
  <si>
    <t>GCA_019924945.1</t>
  </si>
  <si>
    <t>leopard cat</t>
  </si>
  <si>
    <t>Prionailurus bengalensis</t>
  </si>
  <si>
    <t>Fcat_Pben_1.1_paternal_pri</t>
  </si>
  <si>
    <t>GCF_016509475.1</t>
  </si>
  <si>
    <t>tiger</t>
  </si>
  <si>
    <t>Panthera tigris</t>
  </si>
  <si>
    <t>P.tigris_Pti1_mat1.1</t>
  </si>
  <si>
    <t>GCF_018350195.1</t>
  </si>
  <si>
    <t>ermine</t>
  </si>
  <si>
    <t>Mustela erminea</t>
  </si>
  <si>
    <t>mMusErm1.Pri</t>
  </si>
  <si>
    <t>GCF_009829155.1</t>
  </si>
  <si>
    <t>horse</t>
  </si>
  <si>
    <t>Equus caballus</t>
  </si>
  <si>
    <t>laurasiatheria_odb10</t>
  </si>
  <si>
    <t>EquCab3.0</t>
  </si>
  <si>
    <t>GCF_002863925.1</t>
  </si>
  <si>
    <t>common bottlenose dolphin</t>
  </si>
  <si>
    <t>Tursiops truncatus</t>
  </si>
  <si>
    <t>cetartiodactyla_odb10</t>
  </si>
  <si>
    <t>mTurTru1.mat.Y</t>
  </si>
  <si>
    <t>GCF_011762595.1</t>
  </si>
  <si>
    <t>brown-marbled grouper</t>
  </si>
  <si>
    <t>Epinephelus fuscoguttatus</t>
  </si>
  <si>
    <t>actinopterygii_odb10</t>
  </si>
  <si>
    <t>E.fuscoguttatus.final_Chr_v1</t>
  </si>
  <si>
    <t>GCF_011397635.1</t>
  </si>
  <si>
    <t>African malaria mosquito</t>
  </si>
  <si>
    <t>Anopheles funestus</t>
  </si>
  <si>
    <t>diptera_odb10</t>
  </si>
  <si>
    <t>idAnoFuneDA-416_04</t>
  </si>
  <si>
    <t>GCF_943734845.2</t>
  </si>
  <si>
    <t>K. lactis</t>
  </si>
  <si>
    <t>Kluyveromyces lactis</t>
  </si>
  <si>
    <t>saccharomycetes_odb10</t>
  </si>
  <si>
    <t>ASM251v1</t>
  </si>
  <si>
    <t>Complete Genome</t>
  </si>
  <si>
    <t>GCF_000002515.2</t>
  </si>
  <si>
    <t>common.name</t>
  </si>
  <si>
    <t>organism.name</t>
  </si>
  <si>
    <t>busco.complete</t>
  </si>
  <si>
    <t>busco.duplicated</t>
  </si>
  <si>
    <t>busco.fragmented</t>
  </si>
  <si>
    <t>busco.missing</t>
  </si>
  <si>
    <t>busco.single.copy</t>
  </si>
  <si>
    <t>family</t>
  </si>
  <si>
    <t>assembly.name</t>
  </si>
  <si>
    <t>fungi</t>
  </si>
  <si>
    <t>Aspergillus_puulaauensis</t>
  </si>
  <si>
    <t>eurotiales_odb10</t>
  </si>
  <si>
    <t>ApuulaauensisMK2_assembly01</t>
  </si>
  <si>
    <t>Complete.Genome</t>
  </si>
  <si>
    <t>GCF_016861865.1</t>
  </si>
  <si>
    <t>Aspergillus_luchuensis</t>
  </si>
  <si>
    <t>AkawachiiIFO4308_assembly01</t>
  </si>
  <si>
    <t>GCF_016861625.1</t>
  </si>
  <si>
    <t>Aspergillus_sydowii</t>
  </si>
  <si>
    <t>Aspsy1</t>
  </si>
  <si>
    <t>Scaffold</t>
  </si>
  <si>
    <t>GCF_001890705.1</t>
  </si>
  <si>
    <t>Aspergillus_versicolor</t>
  </si>
  <si>
    <t>Aspve1</t>
  </si>
  <si>
    <t>GCF_001890125.1</t>
  </si>
  <si>
    <t>Aspergillus_mulundensis</t>
  </si>
  <si>
    <t>ASM336962v1</t>
  </si>
  <si>
    <t>GCF_003369625.1</t>
  </si>
  <si>
    <t>Aspergillus_nidulans</t>
  </si>
  <si>
    <t>ASM1142v1</t>
  </si>
  <si>
    <t>GCF_000011425.1</t>
  </si>
  <si>
    <t>Aspergillus_niger</t>
  </si>
  <si>
    <t>ASM2978390v1</t>
  </si>
  <si>
    <t>GCA_029783905.1</t>
  </si>
  <si>
    <t>Aspergillus_campestris</t>
  </si>
  <si>
    <t>Aspcam1</t>
  </si>
  <si>
    <t>Contig</t>
  </si>
  <si>
    <t>GCF_002847485.1</t>
  </si>
  <si>
    <t>Kluyveromyces_lactis</t>
  </si>
  <si>
    <t>Ustilago_bromivora</t>
  </si>
  <si>
    <t>basidiomycota_odb10</t>
  </si>
  <si>
    <t>UBRO_v3</t>
  </si>
  <si>
    <t>GCA_900080155.1</t>
  </si>
  <si>
    <t>Fusarium_culmorum</t>
  </si>
  <si>
    <t>hypocreales_odb10</t>
  </si>
  <si>
    <t>ASM1695235v1</t>
  </si>
  <si>
    <t>GCA_016952355.1</t>
  </si>
  <si>
    <t>plantae</t>
  </si>
  <si>
    <t>muskmelon</t>
  </si>
  <si>
    <t>Cucumis_melo</t>
  </si>
  <si>
    <t>eudicots_odb10</t>
  </si>
  <si>
    <t>USDA_Cmelo_AY_1.0</t>
  </si>
  <si>
    <t>GCF_025177605.1</t>
  </si>
  <si>
    <t>cucumber</t>
  </si>
  <si>
    <t>Cucumis_sativus</t>
  </si>
  <si>
    <t>Cucumber_9930_V3</t>
  </si>
  <si>
    <t>GCF_000004075.3</t>
  </si>
  <si>
    <t>vegetable marrow</t>
  </si>
  <si>
    <t>Cucurbita_pepo</t>
  </si>
  <si>
    <t>ASM280686v2</t>
  </si>
  <si>
    <t>GCF_002806865.1</t>
  </si>
  <si>
    <t>wax gourd</t>
  </si>
  <si>
    <t>Benincasa_hispida</t>
  </si>
  <si>
    <t>ASM972705v1</t>
  </si>
  <si>
    <t>GCF_009727055.1</t>
  </si>
  <si>
    <t>Japanese rice</t>
  </si>
  <si>
    <t>Oryza_sativa_Japonica_Group</t>
  </si>
  <si>
    <t>poales_odb10</t>
  </si>
  <si>
    <t>IRGSP-1.0</t>
  </si>
  <si>
    <t>GCF_001433935.1</t>
  </si>
  <si>
    <t>peach</t>
  </si>
  <si>
    <t>Prunus_persica</t>
  </si>
  <si>
    <t>Prunus_persica_NCBIv2</t>
  </si>
  <si>
    <t>GCF_000346465.2</t>
  </si>
  <si>
    <t>stiff brome</t>
  </si>
  <si>
    <t>Brachypodium_distachyon</t>
  </si>
  <si>
    <t>Brachypodium_distachyon_v3.0</t>
  </si>
  <si>
    <t>GCF_000005505.3</t>
  </si>
  <si>
    <t>chickpea</t>
  </si>
  <si>
    <t>Cicer_arietinum</t>
  </si>
  <si>
    <t>fabales_odb10</t>
  </si>
  <si>
    <t>ASM33114v1</t>
  </si>
  <si>
    <t>GCF_000331145.1</t>
  </si>
  <si>
    <t>tobacco</t>
  </si>
  <si>
    <t>Nicotiana_attenuata</t>
  </si>
  <si>
    <t>solanales_odb10</t>
  </si>
  <si>
    <t>NIATTr2</t>
  </si>
  <si>
    <t>GCF_001879085.1</t>
  </si>
  <si>
    <t>potato</t>
  </si>
  <si>
    <t>Solanum_pennellii</t>
  </si>
  <si>
    <t>SPENNV200</t>
  </si>
  <si>
    <t>GCF_001406875.1</t>
  </si>
  <si>
    <t>pocket water lily</t>
  </si>
  <si>
    <t>Nymphaea_colorata</t>
  </si>
  <si>
    <t>embryophyta_odb10</t>
  </si>
  <si>
    <t>ASM883128v2</t>
  </si>
  <si>
    <t>GCF_008831285.2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</si>
</sst>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yyyy-mm-dd"/>
    <numFmt numFmtId="166" formatCode="0.000"/>
    <numFmt numFmtId="167" formatCode="0.0000"/>
    <numFmt numFmtId="168" formatCode="0.0%"/>
    <numFmt numFmtId="169" formatCode="0.000%"/>
  </numFmts>
  <fonts count="3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B15DBA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0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color rgb="FF0000FF"/>
    </font>
    <font>
      <u/>
      <sz val="10.0"/>
      <color rgb="FF2A2A2A"/>
    </font>
    <font>
      <u/>
      <sz val="10.0"/>
      <color rgb="FF0000FF"/>
    </font>
    <font>
      <u/>
      <sz val="10.0"/>
      <color rgb="FF333333"/>
    </font>
    <font>
      <u/>
      <color rgb="FF0000FF"/>
    </font>
    <font>
      <sz val="10.0"/>
      <color rgb="FF2E2E2E"/>
      <name val="Gulliver"/>
    </font>
    <font>
      <u/>
      <sz val="10.0"/>
      <color rgb="FFB15DBA"/>
    </font>
    <font>
      <u/>
      <sz val="10.0"/>
      <color rgb="FF2E2E2E"/>
    </font>
    <font>
      <u/>
      <color rgb="FF0000FF"/>
    </font>
    <font>
      <sz val="9.0"/>
      <color rgb="FF000000"/>
      <name val="&quot;Google Sans Mono&quot;"/>
    </font>
    <font>
      <i/>
      <sz val="10.0"/>
      <color theme="1"/>
      <name val="Arial"/>
    </font>
    <font>
      <sz val="10.0"/>
      <color theme="1"/>
      <name val="Arial"/>
    </font>
    <font>
      <strike/>
      <color theme="1"/>
      <name val="Arial"/>
      <scheme val="minor"/>
    </font>
    <font>
      <i/>
      <strike/>
      <color theme="1"/>
      <name val="Arial"/>
      <scheme val="minor"/>
    </font>
    <font>
      <b/>
      <color rgb="FF314C59"/>
      <name val="Arial"/>
    </font>
    <font>
      <b/>
      <sz val="11.0"/>
      <color theme="1"/>
      <name val="&quot;Liberation Sans&quot;"/>
    </font>
    <font>
      <b/>
      <sz val="11.0"/>
      <color theme="1"/>
      <name val="Arial"/>
    </font>
    <font>
      <b/>
      <sz val="8.0"/>
      <color theme="1"/>
      <name val="&quot;Liberation Sans&quot;"/>
    </font>
    <font>
      <sz val="11.0"/>
      <color theme="1"/>
      <name val="&quot;Liberation Sans&quot;"/>
    </font>
    <font>
      <color theme="1"/>
      <name val="Arial"/>
    </font>
    <font>
      <sz val="8.0"/>
      <color theme="1"/>
      <name val="&quot;Liberation Sans&quot;"/>
    </font>
    <font>
      <b/>
      <sz val="10.0"/>
      <color theme="1"/>
      <name val="Arial"/>
      <scheme val="minor"/>
    </font>
    <font>
      <u/>
      <color rgb="FF0000FF"/>
    </font>
    <font>
      <color theme="1"/>
      <name val="Roboto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E0E0E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2" fontId="2" numFmtId="0" xfId="0" applyFont="1"/>
    <xf borderId="0" fillId="2" fontId="5" numFmtId="0" xfId="0" applyFont="1"/>
    <xf borderId="0" fillId="2" fontId="2" numFmtId="0" xfId="0" applyAlignment="1" applyFont="1">
      <alignment horizontal="left" readingOrder="0"/>
    </xf>
    <xf borderId="0" fillId="3" fontId="2" numFmtId="0" xfId="0" applyFont="1"/>
    <xf borderId="0" fillId="3" fontId="2" numFmtId="0" xfId="0" applyFont="1"/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Font="1"/>
    <xf borderId="0" fillId="4" fontId="2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Font="1"/>
    <xf borderId="0" fillId="5" fontId="8" numFmtId="0" xfId="0" applyAlignment="1" applyFont="1">
      <alignment readingOrder="0"/>
    </xf>
    <xf borderId="0" fillId="5" fontId="9" numFmtId="0" xfId="0" applyAlignment="1" applyFont="1">
      <alignment readingOrder="0"/>
    </xf>
    <xf borderId="0" fillId="5" fontId="2" numFmtId="0" xfId="0" applyAlignment="1" applyFont="1">
      <alignment readingOrder="0"/>
    </xf>
    <xf borderId="0" fillId="5" fontId="10" numFmtId="0" xfId="0" applyAlignment="1" applyFont="1">
      <alignment readingOrder="0"/>
    </xf>
    <xf borderId="0" fillId="5" fontId="2" numFmtId="0" xfId="0" applyFont="1"/>
    <xf borderId="0" fillId="5" fontId="11" numFmtId="0" xfId="0" applyFont="1"/>
    <xf borderId="0" fillId="5" fontId="12" numFmtId="0" xfId="0" applyAlignment="1" applyFont="1">
      <alignment readingOrder="0"/>
    </xf>
    <xf borderId="0" fillId="5" fontId="8" numFmtId="0" xfId="0" applyFont="1"/>
    <xf borderId="0" fillId="5" fontId="13" numFmtId="0" xfId="0" applyFont="1"/>
    <xf borderId="0" fillId="5" fontId="14" numFmtId="0" xfId="0" applyAlignment="1" applyFont="1">
      <alignment horizontal="left" readingOrder="0"/>
    </xf>
    <xf borderId="0" fillId="5" fontId="15" numFmtId="0" xfId="0" applyAlignment="1" applyFont="1">
      <alignment readingOrder="0"/>
    </xf>
    <xf borderId="0" fillId="5" fontId="16" numFmtId="0" xfId="0" applyAlignment="1" applyFont="1">
      <alignment readingOrder="0"/>
    </xf>
    <xf borderId="0" fillId="5" fontId="17" numFmtId="0" xfId="0" applyAlignment="1" applyFont="1">
      <alignment readingOrder="0"/>
    </xf>
    <xf borderId="0" fillId="5" fontId="18" numFmtId="0" xfId="0" applyAlignment="1" applyFont="1">
      <alignment readingOrder="0"/>
    </xf>
    <xf borderId="0" fillId="5" fontId="19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ont="1">
      <alignment readingOrder="0"/>
    </xf>
    <xf borderId="1" fillId="3" fontId="2" numFmtId="0" xfId="0" applyBorder="1" applyFont="1"/>
    <xf borderId="0" fillId="3" fontId="2" numFmtId="164" xfId="0" applyAlignment="1" applyFont="1" applyNumberFormat="1">
      <alignment horizontal="left"/>
    </xf>
    <xf borderId="0" fillId="3" fontId="20" numFmtId="0" xfId="0" applyFont="1"/>
    <xf borderId="0" fillId="2" fontId="1" numFmtId="0" xfId="0" applyAlignment="1" applyFont="1">
      <alignment horizontal="right" readingOrder="0"/>
    </xf>
    <xf borderId="0" fillId="2" fontId="2" numFmtId="164" xfId="0" applyFont="1" applyNumberFormat="1"/>
    <xf borderId="0" fillId="0" fontId="2" numFmtId="165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3" fontId="21" numFmtId="0" xfId="0" applyAlignment="1" applyFont="1">
      <alignment readingOrder="0"/>
    </xf>
    <xf borderId="0" fillId="3" fontId="22" numFmtId="0" xfId="0" applyFont="1"/>
    <xf borderId="0" fillId="3" fontId="22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Font="1"/>
    <xf borderId="0" fillId="0" fontId="22" numFmtId="0" xfId="0" applyFont="1"/>
    <xf borderId="0" fillId="0" fontId="22" numFmtId="0" xfId="0" applyAlignment="1" applyFont="1">
      <alignment readingOrder="0"/>
    </xf>
    <xf borderId="0" fillId="0" fontId="21" numFmtId="0" xfId="0" applyFont="1"/>
    <xf borderId="0" fillId="7" fontId="22" numFmtId="0" xfId="0" applyAlignment="1" applyFill="1" applyFont="1">
      <alignment horizontal="left" readingOrder="0"/>
    </xf>
    <xf borderId="0" fillId="0" fontId="22" numFmtId="0" xfId="0" applyFont="1"/>
    <xf borderId="0" fillId="0" fontId="22" numFmtId="0" xfId="0" applyFont="1"/>
    <xf borderId="0" fillId="0" fontId="21" numFmtId="0" xfId="0" applyAlignment="1" applyFont="1">
      <alignment readingOrder="0"/>
    </xf>
    <xf borderId="0" fillId="0" fontId="21" numFmtId="0" xfId="0" applyAlignment="1" applyFont="1">
      <alignment horizontal="left" readingOrder="0"/>
    </xf>
    <xf borderId="0" fillId="7" fontId="22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Font="1"/>
    <xf borderId="0" fillId="0" fontId="23" numFmtId="0" xfId="0" applyFont="1"/>
    <xf borderId="0" fillId="0" fontId="23" numFmtId="0" xfId="0" applyFont="1"/>
    <xf borderId="0" fillId="0" fontId="2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1" xfId="0" applyFont="1" applyNumberFormat="1"/>
    <xf borderId="0" fillId="0" fontId="2" numFmtId="0" xfId="0" applyFont="1"/>
    <xf borderId="0" fillId="7" fontId="25" numFmtId="0" xfId="0" applyAlignment="1" applyFont="1">
      <alignment horizontal="left" readingOrder="0"/>
    </xf>
    <xf borderId="0" fillId="0" fontId="26" numFmtId="0" xfId="0" applyAlignment="1" applyFont="1">
      <alignment horizontal="left" readingOrder="0"/>
    </xf>
    <xf borderId="0" fillId="0" fontId="27" numFmtId="0" xfId="0" applyAlignment="1" applyFont="1">
      <alignment horizontal="left" readingOrder="0"/>
    </xf>
    <xf borderId="0" fillId="0" fontId="28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9" numFmtId="0" xfId="0" applyAlignment="1" applyFont="1">
      <alignment horizontal="left" readingOrder="0"/>
    </xf>
    <xf borderId="0" fillId="0" fontId="29" numFmtId="166" xfId="0" applyAlignment="1" applyFont="1" applyNumberFormat="1">
      <alignment horizontal="right" readingOrder="0"/>
    </xf>
    <xf borderId="0" fillId="0" fontId="29" numFmtId="167" xfId="0" applyAlignment="1" applyFont="1" applyNumberFormat="1">
      <alignment horizontal="right" readingOrder="0"/>
    </xf>
    <xf borderId="0" fillId="0" fontId="29" numFmtId="11" xfId="0" applyAlignment="1" applyFont="1" applyNumberFormat="1">
      <alignment horizontal="right" readingOrder="0"/>
    </xf>
    <xf borderId="0" fillId="0" fontId="30" numFmtId="166" xfId="0" applyAlignment="1" applyFont="1" applyNumberFormat="1">
      <alignment horizontal="right" vertical="bottom"/>
    </xf>
    <xf borderId="0" fillId="0" fontId="31" numFmtId="0" xfId="0" applyAlignment="1" applyFont="1">
      <alignment horizontal="left" readingOrder="0"/>
    </xf>
    <xf borderId="0" fillId="0" fontId="2" numFmtId="167" xfId="0" applyAlignment="1" applyFont="1" applyNumberFormat="1">
      <alignment horizontal="right" readingOrder="0"/>
    </xf>
    <xf borderId="0" fillId="0" fontId="1" numFmtId="167" xfId="0" applyAlignment="1" applyFont="1" applyNumberFormat="1">
      <alignment horizontal="right" readingOrder="0"/>
    </xf>
    <xf borderId="0" fillId="0" fontId="2" numFmtId="167" xfId="0" applyAlignment="1" applyFont="1" applyNumberFormat="1">
      <alignment horizontal="right"/>
    </xf>
    <xf borderId="0" fillId="0" fontId="2" numFmtId="0" xfId="0" applyFont="1"/>
    <xf borderId="0" fillId="0" fontId="1" numFmtId="167" xfId="0" applyAlignment="1" applyFont="1" applyNumberFormat="1">
      <alignment horizontal="right"/>
    </xf>
    <xf borderId="0" fillId="0" fontId="2" numFmtId="166" xfId="0" applyAlignment="1" applyFont="1" applyNumberFormat="1">
      <alignment horizontal="right" readingOrder="0"/>
    </xf>
    <xf borderId="0" fillId="0" fontId="2" numFmtId="166" xfId="0" applyAlignment="1" applyFont="1" applyNumberFormat="1">
      <alignment horizontal="right"/>
    </xf>
    <xf borderId="0" fillId="7" fontId="2" numFmtId="0" xfId="0" applyAlignment="1" applyFont="1">
      <alignment readingOrder="0"/>
    </xf>
    <xf borderId="0" fillId="3" fontId="29" numFmtId="166" xfId="0" applyAlignment="1" applyFont="1" applyNumberFormat="1">
      <alignment horizontal="right" readingOrder="0"/>
    </xf>
    <xf borderId="0" fillId="0" fontId="1" numFmtId="10" xfId="0" applyAlignment="1" applyFont="1" applyNumberFormat="1">
      <alignment readingOrder="0"/>
    </xf>
    <xf borderId="0" fillId="0" fontId="32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0" fillId="0" fontId="2" numFmtId="16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33" numFmtId="0" xfId="0" applyAlignment="1" applyFont="1">
      <alignment readingOrder="0"/>
    </xf>
    <xf borderId="0" fillId="7" fontId="34" numFmtId="0" xfId="0" applyAlignment="1" applyFont="1">
      <alignment readingOrder="0"/>
    </xf>
    <xf borderId="0" fillId="0" fontId="2" numFmtId="3" xfId="0" applyFont="1" applyNumberFormat="1"/>
    <xf borderId="0" fillId="8" fontId="2" numFmtId="0" xfId="0" applyAlignment="1" applyFill="1" applyFont="1">
      <alignment readingOrder="0"/>
    </xf>
    <xf borderId="0" fillId="8" fontId="2" numFmtId="0" xfId="0" applyFont="1"/>
    <xf borderId="0" fillId="8" fontId="2" numFmtId="3" xfId="0" applyFont="1" applyNumberFormat="1"/>
    <xf borderId="0" fillId="7" fontId="2" numFmtId="0" xfId="0" applyAlignment="1" applyFont="1">
      <alignment readingOrder="0"/>
    </xf>
    <xf borderId="0" fillId="7" fontId="2" numFmtId="3" xfId="0" applyAlignment="1" applyFont="1" applyNumberFormat="1">
      <alignment readingOrder="0"/>
    </xf>
    <xf borderId="0" fillId="0" fontId="35" numFmtId="0" xfId="0" applyFont="1"/>
    <xf borderId="0" fillId="7" fontId="8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3" fontId="8" numFmtId="0" xfId="0" applyAlignment="1" applyFont="1">
      <alignment readingOrder="0"/>
    </xf>
    <xf borderId="0" fillId="3" fontId="8" numFmtId="0" xfId="0" applyFont="1"/>
    <xf borderId="0" fillId="0" fontId="8" numFmtId="0" xfId="0" applyAlignment="1" applyFont="1">
      <alignment horizontal="left" readingOrder="0"/>
    </xf>
    <xf borderId="2" fillId="0" fontId="8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3 Sequencealignment summary 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4" displayName="Table_1" name="Table_1" id="1">
  <tableColumns count="14">
    <tableColumn name="Summary stats:" id="1"/>
    <tableColumn name="Type" id="2"/>
    <tableColumn name="Number of sequences" id="3"/>
    <tableColumn name="mean length" id="4"/>
    <tableColumn name="len std dev" id="5"/>
    <tableColumn name="max alignment depth" id="6"/>
    <tableColumn name="mean alignment depth" id="7"/>
    <tableColumn name="depth std dev" id="8"/>
    <tableColumn name="Average identity %" id="9"/>
    <tableColumn name="identity std dev" id="10"/>
    <tableColumn name="C+G Content" id="11"/>
    <tableColumn name="C+G std dev" id="12"/>
    <tableColumn name="#alns with 2 seqs" id="13"/>
    <tableColumn name="#alns with 1 seq" id="14"/>
  </tableColumns>
  <tableStyleInfo name="S3 Sequencealignment summary 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enome.cshlp.org/content/13/8/1930.long" TargetMode="External"/><Relationship Id="rId42" Type="http://schemas.openxmlformats.org/officeDocument/2006/relationships/hyperlink" Target="https://github.com/tderrien/FEELnc" TargetMode="External"/><Relationship Id="rId41" Type="http://schemas.openxmlformats.org/officeDocument/2006/relationships/hyperlink" Target="https://doi.org/10.1093/nar/gkw1306" TargetMode="External"/><Relationship Id="rId44" Type="http://schemas.openxmlformats.org/officeDocument/2006/relationships/hyperlink" Target="https://github.com/mcinerneylab/GCUA" TargetMode="External"/><Relationship Id="rId43" Type="http://schemas.openxmlformats.org/officeDocument/2006/relationships/hyperlink" Target="https://pubmed.ncbi.nlm.nih.gov/9632833/" TargetMode="External"/><Relationship Id="rId46" Type="http://schemas.openxmlformats.org/officeDocument/2006/relationships/hyperlink" Target="http://hollywood.mit.edu/GENSCAN.html" TargetMode="External"/><Relationship Id="rId45" Type="http://schemas.openxmlformats.org/officeDocument/2006/relationships/hyperlink" Target="https://doi.org/10.1006/jmbi.1997.095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1371/journal.pcbi.1011526" TargetMode="External"/><Relationship Id="rId3" Type="http://schemas.openxmlformats.org/officeDocument/2006/relationships/hyperlink" Target="https://github.com/josephvalencia/bioseq2seq" TargetMode="External"/><Relationship Id="rId4" Type="http://schemas.openxmlformats.org/officeDocument/2006/relationships/hyperlink" Target="https://doi.org/10.1093/nar/gkx428" TargetMode="External"/><Relationship Id="rId9" Type="http://schemas.openxmlformats.org/officeDocument/2006/relationships/hyperlink" Target="http://bigd.big.ac.cn/biocode/tools/BT000004" TargetMode="External"/><Relationship Id="rId48" Type="http://schemas.openxmlformats.org/officeDocument/2006/relationships/hyperlink" Target="http://ncrna-pred.com/HLRF_README.txt" TargetMode="External"/><Relationship Id="rId47" Type="http://schemas.openxmlformats.org/officeDocument/2006/relationships/hyperlink" Target="https://doi.org/10.1093/nar/gku325" TargetMode="External"/><Relationship Id="rId49" Type="http://schemas.openxmlformats.org/officeDocument/2006/relationships/hyperlink" Target="http://doi.org/10.1093/bioinformatics/btv480" TargetMode="External"/><Relationship Id="rId5" Type="http://schemas.openxmlformats.org/officeDocument/2006/relationships/hyperlink" Target="http://cpc2.gao-lab.org/" TargetMode="External"/><Relationship Id="rId6" Type="http://schemas.openxmlformats.org/officeDocument/2006/relationships/hyperlink" Target="https://doi.org/10.1093/nar/gkz087" TargetMode="External"/><Relationship Id="rId7" Type="http://schemas.openxmlformats.org/officeDocument/2006/relationships/hyperlink" Target="http://www.rnabinding.com/CPPred/" TargetMode="External"/><Relationship Id="rId8" Type="http://schemas.openxmlformats.org/officeDocument/2006/relationships/hyperlink" Target="https://doi.org/10.1093/bioinformatics/btz008" TargetMode="External"/><Relationship Id="rId73" Type="http://schemas.openxmlformats.org/officeDocument/2006/relationships/hyperlink" Target="https://github.com/TransDecoder/TransDecoder/wiki" TargetMode="External"/><Relationship Id="rId72" Type="http://schemas.openxmlformats.org/officeDocument/2006/relationships/hyperlink" Target="http://doi.org/10.1038/nprot.2013.084" TargetMode="External"/><Relationship Id="rId31" Type="http://schemas.openxmlformats.org/officeDocument/2006/relationships/hyperlink" Target="https://doi.org/10.1371/journal.pgen.0020029" TargetMode="External"/><Relationship Id="rId75" Type="http://schemas.openxmlformats.org/officeDocument/2006/relationships/vmlDrawing" Target="../drawings/vmlDrawing1.vml"/><Relationship Id="rId30" Type="http://schemas.openxmlformats.org/officeDocument/2006/relationships/hyperlink" Target="https://github.com/lulab/COME" TargetMode="External"/><Relationship Id="rId74" Type="http://schemas.openxmlformats.org/officeDocument/2006/relationships/drawing" Target="../drawings/drawing1.xml"/><Relationship Id="rId33" Type="http://schemas.openxmlformats.org/officeDocument/2006/relationships/hyperlink" Target="http://contra.stanford.edu/contrast/" TargetMode="External"/><Relationship Id="rId32" Type="http://schemas.openxmlformats.org/officeDocument/2006/relationships/hyperlink" Target="https://doi.org/10.1186/gb-2007-8-12-r269" TargetMode="External"/><Relationship Id="rId35" Type="http://schemas.openxmlformats.org/officeDocument/2006/relationships/hyperlink" Target="https://cpat.readthedocs.io/en/latest/" TargetMode="External"/><Relationship Id="rId34" Type="http://schemas.openxmlformats.org/officeDocument/2006/relationships/hyperlink" Target="http://nar.oxfordjournals.org/content/41/6/e74" TargetMode="External"/><Relationship Id="rId71" Type="http://schemas.openxmlformats.org/officeDocument/2006/relationships/hyperlink" Target="https://github.com/Noor-ul-amin/Fickett-TESTCODE" TargetMode="External"/><Relationship Id="rId70" Type="http://schemas.openxmlformats.org/officeDocument/2006/relationships/hyperlink" Target="https://doi.org/10.1093/nar/10.17.5303" TargetMode="External"/><Relationship Id="rId37" Type="http://schemas.openxmlformats.org/officeDocument/2006/relationships/hyperlink" Target="http://cpc.gao-lab.org/" TargetMode="External"/><Relationship Id="rId36" Type="http://schemas.openxmlformats.org/officeDocument/2006/relationships/hyperlink" Target="http://doi.org/10.1093/nar/gkm391" TargetMode="External"/><Relationship Id="rId39" Type="http://schemas.openxmlformats.org/officeDocument/2006/relationships/hyperlink" Target="https://github.com/yuuuuzhang/DeepCPP" TargetMode="External"/><Relationship Id="rId38" Type="http://schemas.openxmlformats.org/officeDocument/2006/relationships/hyperlink" Target="https://academic.oup.com/bib/article/22/2/2073/5813257" TargetMode="External"/><Relationship Id="rId62" Type="http://schemas.openxmlformats.org/officeDocument/2006/relationships/hyperlink" Target="http://rivaslab.org/software.html" TargetMode="External"/><Relationship Id="rId61" Type="http://schemas.openxmlformats.org/officeDocument/2006/relationships/hyperlink" Target="https://doi.org/10.1186/1471-2105-2-8" TargetMode="External"/><Relationship Id="rId20" Type="http://schemas.openxmlformats.org/officeDocument/2006/relationships/hyperlink" Target="https://docs.google.com/document/d/1r6_wb6EERNAajkh0vudbiFYW4XEKrahO8sinYHKQgKk/edit?usp=sharing" TargetMode="External"/><Relationship Id="rId64" Type="http://schemas.openxmlformats.org/officeDocument/2006/relationships/hyperlink" Target="https://webs.iiitd.edu.in/raghava/rnacon/" TargetMode="External"/><Relationship Id="rId63" Type="http://schemas.openxmlformats.org/officeDocument/2006/relationships/hyperlink" Target="http://doi.org/10.1186/1471-2164-15-127" TargetMode="External"/><Relationship Id="rId22" Type="http://schemas.openxmlformats.org/officeDocument/2006/relationships/hyperlink" Target="https://cran.r-project.org/web/packages/BASiNET/index.html" TargetMode="External"/><Relationship Id="rId66" Type="http://schemas.openxmlformats.org/officeDocument/2006/relationships/hyperlink" Target="https://rnamining.integrativebioinformatics.me/download" TargetMode="External"/><Relationship Id="rId21" Type="http://schemas.openxmlformats.org/officeDocument/2006/relationships/hyperlink" Target="https://doi.org/10.1093/nar/gky462" TargetMode="External"/><Relationship Id="rId65" Type="http://schemas.openxmlformats.org/officeDocument/2006/relationships/hyperlink" Target="https://doi.org/10.12688/f1000research.52350.2" TargetMode="External"/><Relationship Id="rId24" Type="http://schemas.openxmlformats.org/officeDocument/2006/relationships/hyperlink" Target="https://github.com/www-bioinfo-org/CNCI" TargetMode="External"/><Relationship Id="rId68" Type="http://schemas.openxmlformats.org/officeDocument/2006/relationships/hyperlink" Target="https://doi.org/10.1093/bib/bbab023" TargetMode="External"/><Relationship Id="rId23" Type="http://schemas.openxmlformats.org/officeDocument/2006/relationships/hyperlink" Target="https://doi.org/10.1093/nar/gkt646" TargetMode="External"/><Relationship Id="rId67" Type="http://schemas.openxmlformats.org/officeDocument/2006/relationships/hyperlink" Target="http://doi.org/10.1186/1471-2105-15-81" TargetMode="External"/><Relationship Id="rId60" Type="http://schemas.openxmlformats.org/officeDocument/2006/relationships/hyperlink" Target="https://www.liebertpub.com/doi/pdf/10.1089/cmb.1994.1.39" TargetMode="External"/><Relationship Id="rId26" Type="http://schemas.openxmlformats.org/officeDocument/2006/relationships/hyperlink" Target="http://cnit.noncode.org/CNIT/" TargetMode="External"/><Relationship Id="rId25" Type="http://schemas.openxmlformats.org/officeDocument/2006/relationships/hyperlink" Target="http://doi.org/10.1093/nar/gkz400" TargetMode="External"/><Relationship Id="rId69" Type="http://schemas.openxmlformats.org/officeDocument/2006/relationships/hyperlink" Target="https://github.com/xwang315/Stacking-strategy" TargetMode="External"/><Relationship Id="rId28" Type="http://schemas.openxmlformats.org/officeDocument/2006/relationships/hyperlink" Target="https://github.com/pedronachtigall/CodAn" TargetMode="External"/><Relationship Id="rId27" Type="http://schemas.openxmlformats.org/officeDocument/2006/relationships/hyperlink" Target="https://doi.org/10.1093/bib/bbaa045" TargetMode="External"/><Relationship Id="rId29" Type="http://schemas.openxmlformats.org/officeDocument/2006/relationships/hyperlink" Target="http://doi.org/10.1093/nar/gkw798" TargetMode="External"/><Relationship Id="rId51" Type="http://schemas.openxmlformats.org/officeDocument/2006/relationships/hyperlink" Target="https://www.scopus.com/record/display.uri?eid=2-s2.0-84990869256&amp;origin=inward" TargetMode="External"/><Relationship Id="rId50" Type="http://schemas.openxmlformats.org/officeDocument/2006/relationships/hyperlink" Target="https://github.com/zhangy72/LncRNA-ID" TargetMode="External"/><Relationship Id="rId53" Type="http://schemas.openxmlformats.org/officeDocument/2006/relationships/hyperlink" Target="https://doi.org/10.15252/embr.202154321" TargetMode="External"/><Relationship Id="rId52" Type="http://schemas.openxmlformats.org/officeDocument/2006/relationships/hyperlink" Target="https://github.com/WGLab/lncScore" TargetMode="External"/><Relationship Id="rId11" Type="http://schemas.openxmlformats.org/officeDocument/2006/relationships/hyperlink" Target="https://github.com/mlin/PhyloCSF/wiki" TargetMode="External"/><Relationship Id="rId55" Type="http://schemas.openxmlformats.org/officeDocument/2006/relationships/hyperlink" Target="https://github.com/cpockrandt/PhyloCSFpp" TargetMode="External"/><Relationship Id="rId10" Type="http://schemas.openxmlformats.org/officeDocument/2006/relationships/hyperlink" Target="https://doi.org/10.1093/bioinformatics/btr209" TargetMode="External"/><Relationship Id="rId54" Type="http://schemas.openxmlformats.org/officeDocument/2006/relationships/hyperlink" Target="https://figshare.com/articles/software/Scripts_for_ORF_dominance/7269518" TargetMode="External"/><Relationship Id="rId13" Type="http://schemas.openxmlformats.org/officeDocument/2006/relationships/hyperlink" Target="https://sourceforge.net/projects/plek/files/" TargetMode="External"/><Relationship Id="rId57" Type="http://schemas.openxmlformats.org/officeDocument/2006/relationships/hyperlink" Target="https://github.com/cpockrandt/PhyloCSFpp" TargetMode="External"/><Relationship Id="rId12" Type="http://schemas.openxmlformats.org/officeDocument/2006/relationships/hyperlink" Target="https://doi.org/10.1186/1471-2105-15-311" TargetMode="External"/><Relationship Id="rId56" Type="http://schemas.openxmlformats.org/officeDocument/2006/relationships/hyperlink" Target="https://doi.org/10.1093/bioinformatics/btab756" TargetMode="External"/><Relationship Id="rId15" Type="http://schemas.openxmlformats.org/officeDocument/2006/relationships/hyperlink" Target="https://github.com/ViennaRNA/RNAcode" TargetMode="External"/><Relationship Id="rId59" Type="http://schemas.openxmlformats.org/officeDocument/2006/relationships/hyperlink" Target="http://bioinformatics.cenargen.embrapa.br/portrait" TargetMode="External"/><Relationship Id="rId14" Type="http://schemas.openxmlformats.org/officeDocument/2006/relationships/hyperlink" Target="http://doi.org/10.1261/rna.2536111" TargetMode="External"/><Relationship Id="rId58" Type="http://schemas.openxmlformats.org/officeDocument/2006/relationships/hyperlink" Target="https://doi.org/10.1186%2F1471-2105-10-239" TargetMode="External"/><Relationship Id="rId17" Type="http://schemas.openxmlformats.org/officeDocument/2006/relationships/hyperlink" Target="https://github.com/apcamargo/RNAsamba" TargetMode="External"/><Relationship Id="rId16" Type="http://schemas.openxmlformats.org/officeDocument/2006/relationships/hyperlink" Target="https://doi.org/10.1093/nargab/lqz024" TargetMode="External"/><Relationship Id="rId19" Type="http://schemas.openxmlformats.org/officeDocument/2006/relationships/hyperlink" Target="http://emboss.open-bio.org/" TargetMode="External"/><Relationship Id="rId18" Type="http://schemas.openxmlformats.org/officeDocument/2006/relationships/hyperlink" Target="https://doi.org/10.1093/nar/10.17.530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2" max="2" width="18.5"/>
    <col customWidth="1" min="3" max="3" width="31.13"/>
    <col customWidth="1" min="4" max="4" width="23.25"/>
    <col customWidth="1" min="5" max="5" width="18.38"/>
    <col customWidth="1" min="6" max="6" width="15.75"/>
    <col customWidth="1" min="7" max="7" width="18.38"/>
    <col customWidth="1" min="8" max="8" width="8.5"/>
    <col customWidth="1" min="9" max="9" width="18.0"/>
    <col customWidth="1" min="10" max="10" width="26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10</v>
      </c>
      <c r="B2" s="3" t="s">
        <v>11</v>
      </c>
      <c r="C2" s="4" t="s">
        <v>12</v>
      </c>
      <c r="D2" s="5" t="s">
        <v>13</v>
      </c>
      <c r="E2" s="3" t="s">
        <v>14</v>
      </c>
      <c r="F2" s="3" t="s">
        <v>15</v>
      </c>
      <c r="G2" s="6" t="s">
        <v>16</v>
      </c>
      <c r="H2" s="6" t="s">
        <v>17</v>
      </c>
      <c r="I2" s="6" t="s">
        <v>17</v>
      </c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6" t="s">
        <v>18</v>
      </c>
      <c r="B3" s="3" t="s">
        <v>19</v>
      </c>
      <c r="C3" s="5" t="s">
        <v>20</v>
      </c>
      <c r="D3" s="9" t="s">
        <v>21</v>
      </c>
      <c r="E3" s="3" t="s">
        <v>17</v>
      </c>
      <c r="F3" s="10">
        <v>6.0</v>
      </c>
      <c r="G3" s="6" t="s">
        <v>16</v>
      </c>
      <c r="H3" s="6" t="s">
        <v>17</v>
      </c>
      <c r="I3" s="6" t="s">
        <v>17</v>
      </c>
      <c r="J3" s="11"/>
    </row>
    <row r="4">
      <c r="A4" s="6" t="s">
        <v>22</v>
      </c>
      <c r="B4" s="3" t="s">
        <v>19</v>
      </c>
      <c r="C4" s="9" t="s">
        <v>23</v>
      </c>
      <c r="D4" s="9" t="s">
        <v>24</v>
      </c>
      <c r="E4" s="3" t="s">
        <v>14</v>
      </c>
      <c r="F4" s="10" t="s">
        <v>15</v>
      </c>
      <c r="G4" s="6" t="s">
        <v>16</v>
      </c>
      <c r="H4" s="6" t="s">
        <v>17</v>
      </c>
      <c r="I4" s="6" t="s">
        <v>17</v>
      </c>
      <c r="J4" s="7" t="s">
        <v>25</v>
      </c>
    </row>
    <row r="5">
      <c r="A5" s="6" t="s">
        <v>26</v>
      </c>
      <c r="B5" s="3" t="s">
        <v>27</v>
      </c>
      <c r="C5" s="9" t="s">
        <v>28</v>
      </c>
      <c r="D5" s="9" t="s">
        <v>29</v>
      </c>
      <c r="E5" s="3" t="s">
        <v>14</v>
      </c>
      <c r="F5" s="3" t="s">
        <v>15</v>
      </c>
      <c r="G5" s="6" t="s">
        <v>16</v>
      </c>
      <c r="H5" s="6" t="s">
        <v>17</v>
      </c>
      <c r="I5" s="6" t="s">
        <v>17</v>
      </c>
      <c r="J5" s="12"/>
    </row>
    <row r="6">
      <c r="A6" s="6" t="s">
        <v>30</v>
      </c>
      <c r="B6" s="3" t="s">
        <v>27</v>
      </c>
      <c r="C6" s="9" t="s">
        <v>31</v>
      </c>
      <c r="D6" s="9" t="s">
        <v>32</v>
      </c>
      <c r="E6" s="3" t="s">
        <v>14</v>
      </c>
      <c r="F6" s="10">
        <v>6.0</v>
      </c>
      <c r="G6" s="6" t="s">
        <v>33</v>
      </c>
      <c r="H6" s="6" t="s">
        <v>17</v>
      </c>
      <c r="I6" s="6" t="s">
        <v>17</v>
      </c>
      <c r="J6" s="7" t="s">
        <v>34</v>
      </c>
    </row>
    <row r="7">
      <c r="A7" s="6" t="s">
        <v>35</v>
      </c>
      <c r="B7" s="3" t="s">
        <v>19</v>
      </c>
      <c r="C7" s="9" t="s">
        <v>36</v>
      </c>
      <c r="D7" s="9" t="s">
        <v>37</v>
      </c>
      <c r="E7" s="3" t="s">
        <v>14</v>
      </c>
      <c r="F7" s="10" t="s">
        <v>15</v>
      </c>
      <c r="G7" s="6" t="s">
        <v>16</v>
      </c>
      <c r="H7" s="6" t="s">
        <v>17</v>
      </c>
      <c r="I7" s="3" t="s">
        <v>17</v>
      </c>
      <c r="J7" s="11"/>
    </row>
    <row r="8">
      <c r="A8" s="3" t="s">
        <v>38</v>
      </c>
      <c r="B8" s="3" t="s">
        <v>39</v>
      </c>
      <c r="C8" s="3" t="s">
        <v>39</v>
      </c>
      <c r="D8" s="3" t="s">
        <v>39</v>
      </c>
      <c r="E8" s="3" t="s">
        <v>14</v>
      </c>
      <c r="F8" s="10">
        <v>6.0</v>
      </c>
      <c r="G8" s="6" t="s">
        <v>16</v>
      </c>
      <c r="H8" s="6" t="s">
        <v>17</v>
      </c>
      <c r="I8" s="6" t="s">
        <v>17</v>
      </c>
      <c r="J8" s="7" t="s">
        <v>40</v>
      </c>
    </row>
    <row r="9">
      <c r="A9" s="6" t="s">
        <v>41</v>
      </c>
      <c r="B9" s="3" t="s">
        <v>42</v>
      </c>
      <c r="C9" s="9" t="s">
        <v>43</v>
      </c>
      <c r="D9" s="13" t="s">
        <v>44</v>
      </c>
      <c r="E9" s="3" t="s">
        <v>17</v>
      </c>
      <c r="F9" s="10">
        <v>6.0</v>
      </c>
      <c r="G9" s="6" t="s">
        <v>33</v>
      </c>
      <c r="H9" s="6" t="s">
        <v>17</v>
      </c>
      <c r="I9" s="6" t="s">
        <v>17</v>
      </c>
      <c r="J9" s="12"/>
    </row>
    <row r="10">
      <c r="A10" s="6" t="s">
        <v>45</v>
      </c>
      <c r="B10" s="3" t="s">
        <v>11</v>
      </c>
      <c r="C10" s="4" t="s">
        <v>46</v>
      </c>
      <c r="D10" s="9" t="s">
        <v>47</v>
      </c>
      <c r="E10" s="3" t="s">
        <v>14</v>
      </c>
      <c r="F10" s="3" t="s">
        <v>15</v>
      </c>
      <c r="G10" s="6" t="s">
        <v>16</v>
      </c>
      <c r="H10" s="3" t="s">
        <v>17</v>
      </c>
      <c r="I10" s="3" t="s">
        <v>17</v>
      </c>
      <c r="J10" s="7"/>
    </row>
    <row r="11">
      <c r="A11" s="3" t="s">
        <v>48</v>
      </c>
      <c r="B11" s="3" t="s">
        <v>39</v>
      </c>
      <c r="C11" s="6" t="s">
        <v>39</v>
      </c>
      <c r="D11" s="3" t="s">
        <v>39</v>
      </c>
      <c r="E11" s="3" t="s">
        <v>17</v>
      </c>
      <c r="F11" s="10">
        <v>6.0</v>
      </c>
      <c r="G11" s="6" t="s">
        <v>16</v>
      </c>
      <c r="H11" s="6" t="s">
        <v>17</v>
      </c>
      <c r="I11" s="6" t="s">
        <v>17</v>
      </c>
      <c r="J11" s="11" t="s">
        <v>49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6" t="s">
        <v>50</v>
      </c>
      <c r="B12" s="3" t="s">
        <v>51</v>
      </c>
      <c r="C12" s="9" t="s">
        <v>52</v>
      </c>
      <c r="D12" s="4" t="s">
        <v>53</v>
      </c>
      <c r="E12" s="3" t="s">
        <v>54</v>
      </c>
      <c r="F12" s="10">
        <v>6.0</v>
      </c>
      <c r="G12" s="6" t="s">
        <v>16</v>
      </c>
      <c r="H12" s="6" t="s">
        <v>17</v>
      </c>
      <c r="I12" s="6" t="s">
        <v>17</v>
      </c>
      <c r="J12" s="12"/>
    </row>
    <row r="13">
      <c r="J13" s="14" t="s">
        <v>55</v>
      </c>
    </row>
    <row r="14">
      <c r="A14" s="15"/>
    </row>
    <row r="17">
      <c r="A17" s="16" t="s">
        <v>56</v>
      </c>
      <c r="J17" s="15"/>
    </row>
    <row r="18">
      <c r="A18" s="16" t="s">
        <v>57</v>
      </c>
    </row>
    <row r="19">
      <c r="A19" s="17" t="s">
        <v>0</v>
      </c>
      <c r="B19" s="17" t="s">
        <v>1</v>
      </c>
      <c r="C19" s="17" t="s">
        <v>58</v>
      </c>
      <c r="D19" s="17" t="s">
        <v>3</v>
      </c>
      <c r="E19" s="17"/>
      <c r="F19" s="17"/>
      <c r="G19" s="17" t="s">
        <v>6</v>
      </c>
      <c r="H19" s="17" t="s">
        <v>7</v>
      </c>
      <c r="I19" s="17" t="s">
        <v>8</v>
      </c>
      <c r="J19" s="17" t="s">
        <v>9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>
      <c r="A20" s="19" t="s">
        <v>59</v>
      </c>
      <c r="B20" s="19" t="s">
        <v>39</v>
      </c>
      <c r="C20" s="20" t="s">
        <v>60</v>
      </c>
      <c r="D20" s="20" t="s">
        <v>61</v>
      </c>
      <c r="E20" s="19"/>
      <c r="F20" s="19"/>
      <c r="G20" s="19" t="s">
        <v>16</v>
      </c>
      <c r="H20" s="21" t="s">
        <v>62</v>
      </c>
      <c r="I20" s="21" t="s">
        <v>63</v>
      </c>
      <c r="J20" s="21" t="s">
        <v>64</v>
      </c>
    </row>
    <row r="21">
      <c r="A21" s="19" t="s">
        <v>65</v>
      </c>
      <c r="B21" s="19" t="s">
        <v>39</v>
      </c>
      <c r="C21" s="22" t="s">
        <v>66</v>
      </c>
      <c r="D21" s="20" t="s">
        <v>67</v>
      </c>
      <c r="E21" s="19"/>
      <c r="F21" s="19"/>
      <c r="G21" s="19" t="s">
        <v>16</v>
      </c>
      <c r="H21" s="21" t="s">
        <v>17</v>
      </c>
      <c r="I21" s="21" t="s">
        <v>68</v>
      </c>
      <c r="J21" s="21" t="s">
        <v>69</v>
      </c>
    </row>
    <row r="22">
      <c r="A22" s="23" t="s">
        <v>70</v>
      </c>
      <c r="B22" s="21" t="s">
        <v>39</v>
      </c>
      <c r="C22" s="24" t="s">
        <v>71</v>
      </c>
      <c r="D22" s="24" t="s">
        <v>72</v>
      </c>
      <c r="E22" s="21"/>
      <c r="F22" s="21"/>
      <c r="G22" s="21" t="s">
        <v>16</v>
      </c>
      <c r="H22" s="21" t="s">
        <v>17</v>
      </c>
      <c r="I22" s="21" t="s">
        <v>68</v>
      </c>
      <c r="J22" s="21" t="s">
        <v>73</v>
      </c>
    </row>
    <row r="23">
      <c r="A23" s="19" t="s">
        <v>74</v>
      </c>
      <c r="B23" s="19" t="s">
        <v>39</v>
      </c>
      <c r="C23" s="22" t="s">
        <v>75</v>
      </c>
      <c r="D23" s="25" t="s">
        <v>76</v>
      </c>
      <c r="E23" s="19"/>
      <c r="F23" s="19"/>
      <c r="G23" s="19" t="s">
        <v>16</v>
      </c>
      <c r="H23" s="21" t="s">
        <v>17</v>
      </c>
      <c r="I23" s="21" t="s">
        <v>68</v>
      </c>
      <c r="J23" s="21" t="s">
        <v>77</v>
      </c>
    </row>
    <row r="24">
      <c r="A24" s="23" t="s">
        <v>78</v>
      </c>
      <c r="B24" s="21" t="s">
        <v>39</v>
      </c>
      <c r="C24" s="24" t="s">
        <v>79</v>
      </c>
      <c r="D24" s="24" t="s">
        <v>80</v>
      </c>
      <c r="E24" s="23"/>
      <c r="F24" s="23"/>
      <c r="G24" s="23" t="s">
        <v>16</v>
      </c>
      <c r="H24" s="21" t="s">
        <v>14</v>
      </c>
      <c r="I24" s="21" t="s">
        <v>81</v>
      </c>
      <c r="J24" s="21" t="s">
        <v>82</v>
      </c>
    </row>
    <row r="25">
      <c r="A25" s="26" t="s">
        <v>83</v>
      </c>
      <c r="B25" s="19" t="s">
        <v>39</v>
      </c>
      <c r="C25" s="27" t="s">
        <v>84</v>
      </c>
      <c r="D25" s="19" t="s">
        <v>39</v>
      </c>
      <c r="E25" s="19"/>
      <c r="F25" s="19"/>
      <c r="G25" s="19" t="s">
        <v>16</v>
      </c>
      <c r="H25" s="21" t="s">
        <v>14</v>
      </c>
      <c r="I25" s="21" t="s">
        <v>85</v>
      </c>
      <c r="J25" s="21" t="s">
        <v>86</v>
      </c>
    </row>
    <row r="26">
      <c r="A26" s="19" t="s">
        <v>87</v>
      </c>
      <c r="B26" s="19" t="s">
        <v>39</v>
      </c>
      <c r="C26" s="28" t="s">
        <v>88</v>
      </c>
      <c r="D26" s="22" t="s">
        <v>89</v>
      </c>
      <c r="E26" s="19"/>
      <c r="F26" s="19"/>
      <c r="G26" s="19" t="s">
        <v>16</v>
      </c>
      <c r="H26" s="21" t="s">
        <v>14</v>
      </c>
      <c r="I26" s="21" t="s">
        <v>63</v>
      </c>
      <c r="J26" s="21" t="s">
        <v>90</v>
      </c>
    </row>
    <row r="27">
      <c r="A27" s="26" t="s">
        <v>91</v>
      </c>
      <c r="B27" s="19" t="s">
        <v>39</v>
      </c>
      <c r="C27" s="27" t="s">
        <v>92</v>
      </c>
      <c r="D27" s="27" t="s">
        <v>93</v>
      </c>
      <c r="E27" s="19"/>
      <c r="F27" s="19"/>
      <c r="G27" s="19" t="s">
        <v>16</v>
      </c>
      <c r="H27" s="23" t="s">
        <v>17</v>
      </c>
      <c r="I27" s="23" t="s">
        <v>68</v>
      </c>
      <c r="J27" s="21" t="s">
        <v>94</v>
      </c>
    </row>
    <row r="28">
      <c r="A28" s="23" t="s">
        <v>95</v>
      </c>
      <c r="B28" s="21" t="s">
        <v>39</v>
      </c>
      <c r="C28" s="24" t="s">
        <v>96</v>
      </c>
      <c r="D28" s="24" t="s">
        <v>97</v>
      </c>
      <c r="E28" s="23"/>
      <c r="F28" s="23"/>
      <c r="G28" s="23" t="s">
        <v>16</v>
      </c>
      <c r="H28" s="21" t="s">
        <v>17</v>
      </c>
      <c r="I28" s="21" t="s">
        <v>98</v>
      </c>
      <c r="J28" s="21" t="s">
        <v>99</v>
      </c>
    </row>
    <row r="29">
      <c r="A29" s="23" t="s">
        <v>100</v>
      </c>
      <c r="B29" s="21" t="s">
        <v>39</v>
      </c>
      <c r="C29" s="24" t="s">
        <v>101</v>
      </c>
      <c r="D29" s="24" t="s">
        <v>102</v>
      </c>
      <c r="E29" s="23"/>
      <c r="F29" s="23"/>
      <c r="G29" s="23" t="s">
        <v>16</v>
      </c>
      <c r="H29" s="21" t="s">
        <v>39</v>
      </c>
      <c r="I29" s="21" t="s">
        <v>63</v>
      </c>
      <c r="J29" s="21" t="s">
        <v>103</v>
      </c>
    </row>
    <row r="30">
      <c r="A30" s="21" t="s">
        <v>104</v>
      </c>
      <c r="B30" s="21" t="s">
        <v>39</v>
      </c>
      <c r="C30" s="29" t="s">
        <v>105</v>
      </c>
      <c r="D30" s="21" t="s">
        <v>39</v>
      </c>
      <c r="E30" s="23"/>
      <c r="F30" s="23"/>
      <c r="G30" s="23" t="s">
        <v>16</v>
      </c>
      <c r="H30" s="21" t="s">
        <v>39</v>
      </c>
      <c r="I30" s="21" t="s">
        <v>85</v>
      </c>
      <c r="J30" s="21" t="s">
        <v>106</v>
      </c>
    </row>
    <row r="31">
      <c r="A31" s="30" t="s">
        <v>107</v>
      </c>
      <c r="B31" s="18"/>
      <c r="C31" s="29" t="s">
        <v>108</v>
      </c>
      <c r="D31" s="29" t="s">
        <v>109</v>
      </c>
      <c r="E31" s="18"/>
      <c r="F31" s="18"/>
      <c r="G31" s="23" t="s">
        <v>16</v>
      </c>
      <c r="H31" s="21" t="s">
        <v>17</v>
      </c>
      <c r="I31" s="21" t="s">
        <v>68</v>
      </c>
      <c r="J31" s="21" t="s">
        <v>110</v>
      </c>
    </row>
    <row r="32">
      <c r="A32" s="26" t="s">
        <v>111</v>
      </c>
      <c r="B32" s="19" t="s">
        <v>39</v>
      </c>
      <c r="C32" s="27" t="s">
        <v>112</v>
      </c>
      <c r="D32" s="27" t="s">
        <v>113</v>
      </c>
      <c r="E32" s="19"/>
      <c r="F32" s="19"/>
      <c r="G32" s="19" t="s">
        <v>16</v>
      </c>
      <c r="H32" s="23" t="s">
        <v>14</v>
      </c>
      <c r="I32" s="23" t="s">
        <v>63</v>
      </c>
      <c r="J32" s="21" t="s">
        <v>114</v>
      </c>
    </row>
    <row r="33">
      <c r="A33" s="26" t="s">
        <v>115</v>
      </c>
      <c r="B33" s="19" t="s">
        <v>39</v>
      </c>
      <c r="C33" s="27" t="s">
        <v>116</v>
      </c>
      <c r="D33" s="27" t="s">
        <v>117</v>
      </c>
      <c r="E33" s="19"/>
      <c r="F33" s="19"/>
      <c r="G33" s="19" t="s">
        <v>16</v>
      </c>
      <c r="H33" s="23" t="s">
        <v>14</v>
      </c>
      <c r="I33" s="23" t="s">
        <v>63</v>
      </c>
      <c r="J33" s="21" t="s">
        <v>118</v>
      </c>
    </row>
    <row r="34">
      <c r="A34" s="26" t="s">
        <v>119</v>
      </c>
      <c r="B34" s="19" t="s">
        <v>39</v>
      </c>
      <c r="C34" s="31" t="s">
        <v>120</v>
      </c>
      <c r="D34" s="27" t="s">
        <v>121</v>
      </c>
      <c r="E34" s="19"/>
      <c r="F34" s="19"/>
      <c r="G34" s="19" t="s">
        <v>16</v>
      </c>
      <c r="H34" s="23" t="s">
        <v>14</v>
      </c>
      <c r="I34" s="21" t="s">
        <v>85</v>
      </c>
      <c r="J34" s="21" t="s">
        <v>86</v>
      </c>
    </row>
    <row r="35">
      <c r="A35" s="23" t="s">
        <v>122</v>
      </c>
      <c r="B35" s="21" t="s">
        <v>39</v>
      </c>
      <c r="C35" s="24" t="s">
        <v>123</v>
      </c>
      <c r="D35" s="29" t="s">
        <v>124</v>
      </c>
      <c r="E35" s="21"/>
      <c r="F35" s="21"/>
      <c r="G35" s="21" t="s">
        <v>33</v>
      </c>
      <c r="H35" s="21" t="s">
        <v>14</v>
      </c>
      <c r="I35" s="21" t="s">
        <v>125</v>
      </c>
      <c r="J35" s="21" t="s">
        <v>86</v>
      </c>
    </row>
    <row r="36">
      <c r="A36" s="19" t="s">
        <v>126</v>
      </c>
      <c r="B36" s="19" t="s">
        <v>39</v>
      </c>
      <c r="C36" s="22" t="s">
        <v>127</v>
      </c>
      <c r="D36" s="32" t="s">
        <v>128</v>
      </c>
      <c r="E36" s="19"/>
      <c r="F36" s="19"/>
      <c r="G36" s="19" t="s">
        <v>16</v>
      </c>
      <c r="H36" s="21" t="s">
        <v>17</v>
      </c>
      <c r="I36" s="21" t="s">
        <v>68</v>
      </c>
      <c r="J36" s="21" t="s">
        <v>129</v>
      </c>
    </row>
    <row r="37">
      <c r="A37" s="21" t="s">
        <v>130</v>
      </c>
      <c r="B37" s="21" t="s">
        <v>39</v>
      </c>
      <c r="C37" s="29" t="s">
        <v>131</v>
      </c>
      <c r="D37" s="33" t="s">
        <v>132</v>
      </c>
      <c r="E37" s="21"/>
      <c r="F37" s="21"/>
      <c r="G37" s="21" t="s">
        <v>16</v>
      </c>
      <c r="H37" s="21" t="s">
        <v>14</v>
      </c>
      <c r="I37" s="21" t="s">
        <v>63</v>
      </c>
      <c r="J37" s="34" t="s">
        <v>133</v>
      </c>
    </row>
    <row r="38">
      <c r="A38" s="27" t="s">
        <v>134</v>
      </c>
      <c r="B38" s="19" t="s">
        <v>39</v>
      </c>
      <c r="C38" s="27" t="s">
        <v>135</v>
      </c>
      <c r="D38" s="27" t="s">
        <v>136</v>
      </c>
      <c r="E38" s="26"/>
      <c r="F38" s="26"/>
      <c r="G38" s="26" t="s">
        <v>33</v>
      </c>
      <c r="H38" s="23" t="s">
        <v>17</v>
      </c>
      <c r="I38" s="23" t="s">
        <v>98</v>
      </c>
      <c r="J38" s="23" t="s">
        <v>137</v>
      </c>
    </row>
    <row r="39">
      <c r="A39" s="26" t="s">
        <v>138</v>
      </c>
      <c r="B39" s="19" t="s">
        <v>39</v>
      </c>
      <c r="C39" s="31" t="s">
        <v>139</v>
      </c>
      <c r="D39" s="31" t="s">
        <v>140</v>
      </c>
      <c r="E39" s="19"/>
      <c r="F39" s="19"/>
      <c r="G39" s="19" t="s">
        <v>16</v>
      </c>
      <c r="H39" s="21" t="s">
        <v>14</v>
      </c>
      <c r="I39" s="21" t="s">
        <v>125</v>
      </c>
      <c r="J39" s="21" t="s">
        <v>141</v>
      </c>
    </row>
    <row r="40">
      <c r="A40" s="23" t="s">
        <v>142</v>
      </c>
      <c r="B40" s="21" t="s">
        <v>39</v>
      </c>
      <c r="C40" s="24" t="s">
        <v>143</v>
      </c>
      <c r="D40" s="21" t="s">
        <v>39</v>
      </c>
      <c r="E40" s="23"/>
      <c r="F40" s="23"/>
      <c r="G40" s="23" t="s">
        <v>16</v>
      </c>
      <c r="H40" s="21" t="s">
        <v>39</v>
      </c>
      <c r="I40" s="21" t="s">
        <v>144</v>
      </c>
      <c r="J40" s="23" t="s">
        <v>145</v>
      </c>
    </row>
    <row r="41">
      <c r="A41" s="26" t="s">
        <v>146</v>
      </c>
      <c r="B41" s="19" t="s">
        <v>39</v>
      </c>
      <c r="C41" s="27" t="s">
        <v>147</v>
      </c>
      <c r="D41" s="27" t="s">
        <v>148</v>
      </c>
      <c r="E41" s="19"/>
      <c r="F41" s="19"/>
      <c r="G41" s="19" t="s">
        <v>149</v>
      </c>
      <c r="H41" s="21" t="s">
        <v>14</v>
      </c>
      <c r="I41" s="21" t="s">
        <v>150</v>
      </c>
      <c r="J41" s="21" t="s">
        <v>151</v>
      </c>
    </row>
    <row r="42">
      <c r="A42" s="26" t="s">
        <v>152</v>
      </c>
      <c r="B42" s="19" t="s">
        <v>39</v>
      </c>
      <c r="C42" s="27" t="s">
        <v>153</v>
      </c>
      <c r="D42" s="27" t="s">
        <v>154</v>
      </c>
      <c r="E42" s="19"/>
      <c r="F42" s="19"/>
      <c r="G42" s="19" t="s">
        <v>16</v>
      </c>
      <c r="H42" s="23" t="s">
        <v>17</v>
      </c>
      <c r="I42" s="23" t="s">
        <v>63</v>
      </c>
      <c r="J42" s="23" t="s">
        <v>155</v>
      </c>
    </row>
    <row r="43">
      <c r="A43" s="26" t="s">
        <v>156</v>
      </c>
      <c r="B43" s="19" t="s">
        <v>39</v>
      </c>
      <c r="C43" s="27" t="s">
        <v>157</v>
      </c>
      <c r="D43" s="27" t="s">
        <v>158</v>
      </c>
      <c r="E43" s="19"/>
      <c r="F43" s="19"/>
      <c r="G43" s="19" t="s">
        <v>16</v>
      </c>
      <c r="H43" s="23" t="s">
        <v>17</v>
      </c>
      <c r="I43" s="23" t="s">
        <v>68</v>
      </c>
      <c r="J43" s="21" t="s">
        <v>159</v>
      </c>
    </row>
    <row r="44">
      <c r="A44" s="23" t="s">
        <v>160</v>
      </c>
      <c r="B44" s="21" t="s">
        <v>39</v>
      </c>
      <c r="C44" s="24" t="s">
        <v>161</v>
      </c>
      <c r="D44" s="23"/>
      <c r="E44" s="23"/>
      <c r="F44" s="23"/>
      <c r="G44" s="23" t="s">
        <v>16</v>
      </c>
      <c r="H44" s="21" t="s">
        <v>14</v>
      </c>
      <c r="I44" s="21" t="s">
        <v>63</v>
      </c>
      <c r="J44" s="23" t="s">
        <v>162</v>
      </c>
    </row>
    <row r="45">
      <c r="A45" s="26" t="s">
        <v>163</v>
      </c>
      <c r="B45" s="19" t="s">
        <v>39</v>
      </c>
      <c r="C45" s="27" t="s">
        <v>164</v>
      </c>
      <c r="D45" s="27" t="s">
        <v>165</v>
      </c>
      <c r="E45" s="19"/>
      <c r="F45" s="19"/>
      <c r="G45" s="19" t="s">
        <v>16</v>
      </c>
      <c r="H45" s="23" t="s">
        <v>14</v>
      </c>
      <c r="I45" s="23" t="s">
        <v>85</v>
      </c>
      <c r="J45" s="23" t="s">
        <v>166</v>
      </c>
    </row>
    <row r="46">
      <c r="A46" s="26" t="s">
        <v>167</v>
      </c>
      <c r="B46" s="19" t="s">
        <v>39</v>
      </c>
      <c r="C46" s="27" t="s">
        <v>52</v>
      </c>
      <c r="D46" s="27" t="s">
        <v>168</v>
      </c>
      <c r="E46" s="19"/>
      <c r="F46" s="19"/>
      <c r="G46" s="19" t="s">
        <v>16</v>
      </c>
      <c r="H46" s="23" t="s">
        <v>17</v>
      </c>
      <c r="I46" s="23" t="s">
        <v>98</v>
      </c>
      <c r="J46" s="21" t="s">
        <v>169</v>
      </c>
    </row>
    <row r="47">
      <c r="A47" s="26" t="s">
        <v>170</v>
      </c>
      <c r="B47" s="19" t="s">
        <v>39</v>
      </c>
      <c r="C47" s="27" t="s">
        <v>171</v>
      </c>
      <c r="D47" s="20" t="s">
        <v>172</v>
      </c>
      <c r="E47" s="19"/>
      <c r="F47" s="19"/>
      <c r="G47" s="19" t="s">
        <v>16</v>
      </c>
      <c r="H47" s="21" t="s">
        <v>14</v>
      </c>
      <c r="I47" s="21" t="s">
        <v>68</v>
      </c>
      <c r="J47" s="21" t="s">
        <v>173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9">
      <c r="A49" s="35"/>
      <c r="D49" s="35"/>
      <c r="H49" s="36"/>
      <c r="I49" s="36"/>
      <c r="J49" s="36"/>
    </row>
    <row r="50">
      <c r="A50" s="37" t="s">
        <v>174</v>
      </c>
      <c r="B50" s="12"/>
      <c r="C50" s="12"/>
      <c r="D50" s="37"/>
      <c r="E50" s="12"/>
      <c r="F50" s="12"/>
      <c r="G50" s="12"/>
      <c r="H50" s="7" t="s">
        <v>175</v>
      </c>
      <c r="I50" s="7" t="s">
        <v>176</v>
      </c>
      <c r="J50" s="7" t="s">
        <v>177</v>
      </c>
    </row>
    <row r="51">
      <c r="A51" s="7" t="s">
        <v>178</v>
      </c>
      <c r="B51" s="12"/>
      <c r="C51" s="12"/>
      <c r="D51" s="12"/>
      <c r="E51" s="12"/>
      <c r="F51" s="12"/>
      <c r="G51" s="12"/>
      <c r="H51" s="7">
        <v>1.0</v>
      </c>
      <c r="I51" s="38">
        <f>COUNTIF($I$20:$I$47, "*1*")</f>
        <v>1</v>
      </c>
      <c r="J51" s="39">
        <f t="shared" ref="J51:J59" si="1">100*I51/(36)</f>
        <v>2.777777778</v>
      </c>
    </row>
    <row r="52">
      <c r="A52" s="7" t="s">
        <v>179</v>
      </c>
      <c r="B52" s="12"/>
      <c r="C52" s="12"/>
      <c r="D52" s="12"/>
      <c r="E52" s="12"/>
      <c r="F52" s="12"/>
      <c r="G52" s="12"/>
      <c r="H52" s="7">
        <v>2.0</v>
      </c>
      <c r="I52" s="40">
        <f>COUNTIF($I$20:$I$47, "*2*")</f>
        <v>7</v>
      </c>
      <c r="J52" s="39">
        <f t="shared" si="1"/>
        <v>19.44444444</v>
      </c>
    </row>
    <row r="53">
      <c r="A53" s="7" t="s">
        <v>180</v>
      </c>
      <c r="B53" s="12"/>
      <c r="C53" s="12"/>
      <c r="D53" s="12"/>
      <c r="E53" s="12"/>
      <c r="F53" s="12"/>
      <c r="G53" s="12"/>
      <c r="H53" s="7">
        <v>3.0</v>
      </c>
      <c r="I53" s="38">
        <f>COUNTIF($I$20:$I$47, "*3*")</f>
        <v>11</v>
      </c>
      <c r="J53" s="39">
        <f t="shared" si="1"/>
        <v>30.55555556</v>
      </c>
    </row>
    <row r="54">
      <c r="A54" s="7" t="s">
        <v>181</v>
      </c>
      <c r="B54" s="12"/>
      <c r="C54" s="12"/>
      <c r="D54" s="12"/>
      <c r="E54" s="12"/>
      <c r="F54" s="12"/>
      <c r="G54" s="12"/>
      <c r="H54" s="7">
        <v>4.0</v>
      </c>
      <c r="I54" s="40">
        <f>COUNTIF($I$20:$I$47, "*4*")</f>
        <v>9</v>
      </c>
      <c r="J54" s="39">
        <f t="shared" si="1"/>
        <v>25</v>
      </c>
    </row>
    <row r="55">
      <c r="A55" s="7" t="s">
        <v>182</v>
      </c>
      <c r="B55" s="12"/>
      <c r="C55" s="12"/>
      <c r="D55" s="12"/>
      <c r="E55" s="12"/>
      <c r="F55" s="12"/>
      <c r="G55" s="12"/>
      <c r="H55" s="7">
        <v>5.0</v>
      </c>
      <c r="I55" s="38">
        <f>COUNTIF($I$20:$I$47, "*5*")</f>
        <v>3</v>
      </c>
      <c r="J55" s="39">
        <f t="shared" si="1"/>
        <v>8.333333333</v>
      </c>
    </row>
    <row r="56">
      <c r="A56" s="7" t="s">
        <v>183</v>
      </c>
      <c r="B56" s="12"/>
      <c r="C56" s="12"/>
      <c r="D56" s="12"/>
      <c r="E56" s="12"/>
      <c r="F56" s="12"/>
      <c r="G56" s="12"/>
      <c r="H56" s="7">
        <v>6.0</v>
      </c>
      <c r="I56" s="40">
        <f>COUNTIF($I$20:$I$47, "*6*")</f>
        <v>1</v>
      </c>
      <c r="J56" s="39">
        <f t="shared" si="1"/>
        <v>2.777777778</v>
      </c>
    </row>
    <row r="57">
      <c r="A57" s="7" t="s">
        <v>184</v>
      </c>
      <c r="B57" s="12"/>
      <c r="C57" s="12"/>
      <c r="D57" s="12"/>
      <c r="E57" s="12"/>
      <c r="F57" s="12"/>
      <c r="G57" s="12"/>
      <c r="H57" s="7">
        <v>7.0</v>
      </c>
      <c r="I57" s="38">
        <f>COUNTIF($I$20:$I$47, "*7*")</f>
        <v>0</v>
      </c>
      <c r="J57" s="39">
        <f t="shared" si="1"/>
        <v>0</v>
      </c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39">
        <f t="shared" si="1"/>
        <v>0</v>
      </c>
    </row>
    <row r="59">
      <c r="A59" s="37" t="s">
        <v>185</v>
      </c>
      <c r="B59" s="12"/>
      <c r="C59" s="12"/>
      <c r="D59" s="12"/>
      <c r="E59" s="12"/>
      <c r="F59" s="12"/>
      <c r="G59" s="12"/>
      <c r="H59" s="12"/>
      <c r="I59" s="7">
        <v>9.0</v>
      </c>
      <c r="J59" s="39">
        <f t="shared" si="1"/>
        <v>25</v>
      </c>
    </row>
    <row r="62">
      <c r="A62" s="1" t="s">
        <v>186</v>
      </c>
      <c r="B62" s="41" t="s">
        <v>187</v>
      </c>
      <c r="C62" s="41" t="s">
        <v>188</v>
      </c>
      <c r="D62" s="41" t="s">
        <v>189</v>
      </c>
      <c r="E62" s="35" t="s">
        <v>190</v>
      </c>
      <c r="F62" s="35"/>
    </row>
    <row r="63">
      <c r="A63" s="3" t="s">
        <v>18</v>
      </c>
      <c r="B63" s="3">
        <f>min(2007,2017)</f>
        <v>2007</v>
      </c>
      <c r="C63" s="3">
        <f>992+2510</f>
        <v>3502</v>
      </c>
      <c r="D63" s="42">
        <f t="shared" ref="D63:D73" si="2">C63/(2024-B63+1)</f>
        <v>194.5555556</v>
      </c>
      <c r="E63" s="43">
        <v>45364.0</v>
      </c>
    </row>
    <row r="64">
      <c r="A64" s="6" t="s">
        <v>30</v>
      </c>
      <c r="B64" s="3">
        <v>2011.0</v>
      </c>
      <c r="C64" s="44">
        <v>965.0</v>
      </c>
      <c r="D64" s="42">
        <f t="shared" si="2"/>
        <v>68.92857143</v>
      </c>
      <c r="E64" s="43">
        <v>45364.0</v>
      </c>
    </row>
    <row r="65">
      <c r="A65" s="3" t="s">
        <v>35</v>
      </c>
      <c r="B65" s="3">
        <v>2014.0</v>
      </c>
      <c r="C65" s="3">
        <v>632.0</v>
      </c>
      <c r="D65" s="42">
        <f t="shared" si="2"/>
        <v>57.45454545</v>
      </c>
      <c r="E65" s="43">
        <v>45364.0</v>
      </c>
    </row>
    <row r="66">
      <c r="A66" s="3" t="s">
        <v>50</v>
      </c>
      <c r="B66" s="3">
        <v>1982.0</v>
      </c>
      <c r="C66" s="44">
        <v>1168.0</v>
      </c>
      <c r="D66" s="42">
        <f t="shared" si="2"/>
        <v>27.1627907</v>
      </c>
      <c r="E66" s="43">
        <v>45364.0</v>
      </c>
    </row>
    <row r="67">
      <c r="A67" s="3" t="s">
        <v>45</v>
      </c>
      <c r="B67" s="3">
        <v>2020.0</v>
      </c>
      <c r="C67" s="3">
        <v>86.0</v>
      </c>
      <c r="D67" s="42">
        <f t="shared" si="2"/>
        <v>17.2</v>
      </c>
      <c r="E67" s="43">
        <v>45364.0</v>
      </c>
    </row>
    <row r="68">
      <c r="A68" s="3" t="s">
        <v>22</v>
      </c>
      <c r="B68" s="3">
        <v>2019.0</v>
      </c>
      <c r="C68" s="3">
        <v>94.0</v>
      </c>
      <c r="D68" s="42">
        <f t="shared" si="2"/>
        <v>15.66666667</v>
      </c>
      <c r="E68" s="43">
        <v>45364.0</v>
      </c>
    </row>
    <row r="69">
      <c r="A69" s="6" t="s">
        <v>41</v>
      </c>
      <c r="B69" s="3">
        <v>2011.0</v>
      </c>
      <c r="C69" s="3">
        <v>212.0</v>
      </c>
      <c r="D69" s="42">
        <f t="shared" si="2"/>
        <v>15.14285714</v>
      </c>
      <c r="E69" s="43">
        <v>45364.0</v>
      </c>
    </row>
    <row r="70">
      <c r="A70" s="3" t="s">
        <v>26</v>
      </c>
      <c r="B70" s="3">
        <v>2019.0</v>
      </c>
      <c r="C70" s="3">
        <v>77.0</v>
      </c>
      <c r="D70" s="42">
        <f t="shared" si="2"/>
        <v>12.83333333</v>
      </c>
      <c r="E70" s="43">
        <v>45364.0</v>
      </c>
    </row>
    <row r="71">
      <c r="A71" s="3" t="s">
        <v>48</v>
      </c>
      <c r="B71" s="3">
        <v>2024.0</v>
      </c>
      <c r="C71" s="3">
        <v>0.0</v>
      </c>
      <c r="D71" s="42">
        <f t="shared" si="2"/>
        <v>0</v>
      </c>
      <c r="E71" s="43">
        <v>45364.0</v>
      </c>
    </row>
    <row r="72">
      <c r="A72" s="3" t="s">
        <v>38</v>
      </c>
      <c r="B72" s="3">
        <v>2024.0</v>
      </c>
      <c r="C72" s="3">
        <v>0.0</v>
      </c>
      <c r="D72" s="42">
        <f t="shared" si="2"/>
        <v>0</v>
      </c>
      <c r="E72" s="43">
        <v>45364.0</v>
      </c>
    </row>
    <row r="73">
      <c r="A73" s="3" t="s">
        <v>10</v>
      </c>
      <c r="B73" s="3">
        <v>2023.0</v>
      </c>
      <c r="C73" s="3">
        <v>0.0</v>
      </c>
      <c r="D73" s="42">
        <f t="shared" si="2"/>
        <v>0</v>
      </c>
      <c r="E73" s="43">
        <v>45364.0</v>
      </c>
    </row>
    <row r="75">
      <c r="A75" s="45" t="s">
        <v>191</v>
      </c>
    </row>
  </sheetData>
  <autoFilter ref="$A$19:$J$48">
    <sortState ref="A19:J48">
      <sortCondition ref="A19:A48"/>
    </sortState>
  </autoFilter>
  <customSheetViews>
    <customSheetView guid="{BB2D5533-9D24-426C-89F5-717EC1D4E935}" filter="1" showAutoFilter="1">
      <autoFilter ref="$A$1:$J$11"/>
    </customSheetView>
    <customSheetView guid="{24A97AC2-FA67-4D63-8D2F-598D481BEDF9}" filter="1" showAutoFilter="1">
      <autoFilter ref="$A$19:$J$46">
        <sortState ref="A19:J46">
          <sortCondition ref="A19:A46"/>
        </sortState>
      </autoFilter>
    </customSheetView>
    <customSheetView guid="{7369F354-68AB-4F97-B9BF-D8577C7AE4C4}" filter="1" showAutoFilter="1">
      <autoFilter ref="$A$19:$J$48">
        <sortState ref="A19:J48">
          <sortCondition ref="A19:A48"/>
        </sortState>
      </autoFilter>
    </customSheetView>
  </customSheetViews>
  <hyperlinks>
    <hyperlink r:id="rId2" ref="C2"/>
    <hyperlink r:id="rId3" ref="D2"/>
    <hyperlink r:id="rId4" ref="C3"/>
    <hyperlink r:id="rId5" ref="D3"/>
    <hyperlink r:id="rId6" ref="C4"/>
    <hyperlink r:id="rId7" ref="D4"/>
    <hyperlink r:id="rId8" ref="C5"/>
    <hyperlink r:id="rId9" ref="D5"/>
    <hyperlink r:id="rId10" ref="C6"/>
    <hyperlink r:id="rId11" ref="D6"/>
    <hyperlink r:id="rId12" ref="C7"/>
    <hyperlink r:id="rId13" ref="D7"/>
    <hyperlink r:id="rId14" ref="C9"/>
    <hyperlink r:id="rId15" ref="D9"/>
    <hyperlink r:id="rId16" ref="C10"/>
    <hyperlink r:id="rId17" ref="D10"/>
    <hyperlink r:id="rId18" ref="C12"/>
    <hyperlink r:id="rId19" ref="D12"/>
    <hyperlink r:id="rId20" ref="J13"/>
    <hyperlink r:id="rId21" ref="C20"/>
    <hyperlink r:id="rId22" ref="D20"/>
    <hyperlink r:id="rId23" ref="C21"/>
    <hyperlink r:id="rId24" ref="D21"/>
    <hyperlink r:id="rId25" ref="C22"/>
    <hyperlink r:id="rId26" ref="D22"/>
    <hyperlink r:id="rId27" ref="C23"/>
    <hyperlink r:id="rId28" ref="D23"/>
    <hyperlink r:id="rId29" ref="C24"/>
    <hyperlink r:id="rId30" ref="D24"/>
    <hyperlink r:id="rId31" ref="C25"/>
    <hyperlink r:id="rId32" ref="C26"/>
    <hyperlink r:id="rId33" ref="D26"/>
    <hyperlink r:id="rId34" ref="C27"/>
    <hyperlink r:id="rId35" ref="D27"/>
    <hyperlink r:id="rId36" ref="C28"/>
    <hyperlink r:id="rId37" ref="D28"/>
    <hyperlink r:id="rId38" ref="C29"/>
    <hyperlink r:id="rId39" ref="D29"/>
    <hyperlink r:id="rId40" ref="C30"/>
    <hyperlink r:id="rId41" ref="C31"/>
    <hyperlink r:id="rId42" ref="D31"/>
    <hyperlink r:id="rId43" ref="C32"/>
    <hyperlink r:id="rId44" ref="D32"/>
    <hyperlink r:id="rId45" ref="C33"/>
    <hyperlink r:id="rId46" ref="D33"/>
    <hyperlink r:id="rId47" ref="C34"/>
    <hyperlink r:id="rId48" ref="D34"/>
    <hyperlink r:id="rId49" ref="C35"/>
    <hyperlink r:id="rId50" ref="D35"/>
    <hyperlink r:id="rId51" ref="C36"/>
    <hyperlink r:id="rId52" ref="D36"/>
    <hyperlink r:id="rId53" ref="C37"/>
    <hyperlink r:id="rId54" ref="D37"/>
    <hyperlink r:id="rId55" location="phylocsf-a-fast-and-user-friendly-implementation-of-phylocsf-with-annotation-tools" ref="A38"/>
    <hyperlink r:id="rId56" ref="C38"/>
    <hyperlink r:id="rId57" ref="D38"/>
    <hyperlink r:id="rId58" ref="C39"/>
    <hyperlink r:id="rId59" ref="D39"/>
    <hyperlink r:id="rId60" ref="C40"/>
    <hyperlink r:id="rId61" ref="C41"/>
    <hyperlink r:id="rId62" ref="D41"/>
    <hyperlink r:id="rId63" ref="C42"/>
    <hyperlink r:id="rId64" ref="D42"/>
    <hyperlink r:id="rId65" ref="C43"/>
    <hyperlink r:id="rId66" ref="D43"/>
    <hyperlink r:id="rId67" ref="C44"/>
    <hyperlink r:id="rId68" ref="C45"/>
    <hyperlink r:id="rId69" ref="D45"/>
    <hyperlink r:id="rId70" ref="C46"/>
    <hyperlink r:id="rId71" ref="D46"/>
    <hyperlink r:id="rId72" ref="C47"/>
    <hyperlink r:id="rId73" ref="D47"/>
  </hyperlinks>
  <drawing r:id="rId74"/>
  <legacy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88"/>
    <col customWidth="1" min="2" max="2" width="26.38"/>
    <col customWidth="1" min="3" max="3" width="19.5"/>
    <col customWidth="1" min="4" max="4" width="15.88"/>
    <col customWidth="1" min="5" max="5" width="42.25"/>
    <col customWidth="1" min="6" max="6" width="52.38"/>
    <col customWidth="1" min="7" max="7" width="14.13"/>
    <col customWidth="1" min="8" max="8" width="20.88"/>
    <col customWidth="1" min="10" max="10" width="18.5"/>
  </cols>
  <sheetData>
    <row r="1">
      <c r="A1" s="35" t="s">
        <v>192</v>
      </c>
      <c r="B1" s="35" t="s">
        <v>193</v>
      </c>
      <c r="C1" s="35" t="s">
        <v>194</v>
      </c>
      <c r="D1" s="35" t="s">
        <v>195</v>
      </c>
      <c r="E1" s="35" t="s">
        <v>196</v>
      </c>
      <c r="F1" s="35" t="s">
        <v>197</v>
      </c>
      <c r="G1" s="35" t="s">
        <v>198</v>
      </c>
    </row>
    <row r="2">
      <c r="A2" s="7" t="s">
        <v>199</v>
      </c>
      <c r="B2" s="46" t="s">
        <v>200</v>
      </c>
      <c r="C2" s="47" t="s">
        <v>201</v>
      </c>
      <c r="D2" s="47" t="s">
        <v>202</v>
      </c>
      <c r="E2" s="48" t="s">
        <v>203</v>
      </c>
      <c r="F2" s="48" t="s">
        <v>204</v>
      </c>
      <c r="G2" s="36">
        <v>8.0</v>
      </c>
    </row>
    <row r="3">
      <c r="A3" s="36" t="s">
        <v>205</v>
      </c>
      <c r="B3" s="49" t="s">
        <v>206</v>
      </c>
      <c r="C3" s="50" t="s">
        <v>201</v>
      </c>
      <c r="D3" s="51" t="s">
        <v>207</v>
      </c>
      <c r="E3" s="52" t="s">
        <v>208</v>
      </c>
      <c r="F3" s="52" t="s">
        <v>209</v>
      </c>
      <c r="G3" s="36">
        <v>6.0</v>
      </c>
    </row>
    <row r="4">
      <c r="A4" s="36" t="s">
        <v>210</v>
      </c>
      <c r="B4" s="49" t="s">
        <v>211</v>
      </c>
      <c r="C4" s="50" t="s">
        <v>212</v>
      </c>
      <c r="D4" s="50" t="s">
        <v>213</v>
      </c>
      <c r="E4" s="50" t="s">
        <v>22</v>
      </c>
      <c r="F4" s="52" t="s">
        <v>214</v>
      </c>
      <c r="G4" s="36">
        <v>5.0</v>
      </c>
    </row>
    <row r="5">
      <c r="A5" s="36" t="s">
        <v>215</v>
      </c>
      <c r="B5" s="49" t="s">
        <v>216</v>
      </c>
      <c r="C5" s="50" t="s">
        <v>201</v>
      </c>
      <c r="D5" s="50" t="s">
        <v>217</v>
      </c>
      <c r="E5" s="50" t="s">
        <v>22</v>
      </c>
      <c r="F5" s="52" t="s">
        <v>218</v>
      </c>
      <c r="G5" s="36">
        <v>5.0</v>
      </c>
    </row>
    <row r="6">
      <c r="A6" s="36" t="s">
        <v>219</v>
      </c>
      <c r="B6" s="49" t="s">
        <v>220</v>
      </c>
      <c r="C6" s="50" t="s">
        <v>221</v>
      </c>
      <c r="D6" s="50" t="s">
        <v>222</v>
      </c>
      <c r="E6" s="50" t="s">
        <v>223</v>
      </c>
      <c r="F6" s="52" t="s">
        <v>224</v>
      </c>
      <c r="G6" s="36">
        <v>5.0</v>
      </c>
    </row>
    <row r="7">
      <c r="A7" s="36" t="s">
        <v>225</v>
      </c>
      <c r="B7" s="49" t="s">
        <v>226</v>
      </c>
      <c r="C7" s="50" t="s">
        <v>227</v>
      </c>
      <c r="D7" s="50" t="s">
        <v>228</v>
      </c>
      <c r="E7" s="50" t="s">
        <v>22</v>
      </c>
      <c r="F7" s="52" t="s">
        <v>229</v>
      </c>
      <c r="G7" s="36">
        <v>3.0</v>
      </c>
    </row>
    <row r="8">
      <c r="A8" s="36" t="s">
        <v>230</v>
      </c>
      <c r="B8" s="49" t="s">
        <v>231</v>
      </c>
      <c r="C8" s="50" t="s">
        <v>232</v>
      </c>
      <c r="D8" s="50" t="s">
        <v>233</v>
      </c>
      <c r="E8" s="52" t="s">
        <v>234</v>
      </c>
      <c r="F8" s="52" t="s">
        <v>235</v>
      </c>
      <c r="G8" s="36">
        <v>3.0</v>
      </c>
    </row>
    <row r="9">
      <c r="A9" s="36" t="s">
        <v>236</v>
      </c>
      <c r="B9" s="53" t="s">
        <v>237</v>
      </c>
      <c r="C9" s="50" t="s">
        <v>201</v>
      </c>
      <c r="D9" s="50" t="s">
        <v>238</v>
      </c>
      <c r="E9" s="54" t="s">
        <v>239</v>
      </c>
      <c r="F9" s="52" t="s">
        <v>240</v>
      </c>
      <c r="G9" s="36">
        <v>2.0</v>
      </c>
    </row>
    <row r="10">
      <c r="A10" s="36" t="s">
        <v>241</v>
      </c>
      <c r="B10" s="49" t="s">
        <v>242</v>
      </c>
      <c r="C10" s="50" t="s">
        <v>201</v>
      </c>
      <c r="D10" s="50" t="s">
        <v>202</v>
      </c>
      <c r="E10" s="54" t="s">
        <v>239</v>
      </c>
      <c r="F10" s="52" t="s">
        <v>240</v>
      </c>
      <c r="G10" s="36">
        <v>2.0</v>
      </c>
    </row>
    <row r="11">
      <c r="A11" s="36" t="s">
        <v>243</v>
      </c>
      <c r="B11" s="49" t="s">
        <v>244</v>
      </c>
      <c r="C11" s="50" t="s">
        <v>201</v>
      </c>
      <c r="D11" s="50" t="s">
        <v>202</v>
      </c>
      <c r="E11" s="55"/>
      <c r="F11" s="52" t="s">
        <v>240</v>
      </c>
      <c r="G11" s="36">
        <v>2.0</v>
      </c>
    </row>
    <row r="12" ht="15.0" customHeight="1">
      <c r="A12" s="36" t="s">
        <v>245</v>
      </c>
      <c r="B12" s="49" t="s">
        <v>246</v>
      </c>
      <c r="C12" s="50" t="s">
        <v>201</v>
      </c>
      <c r="D12" s="50" t="s">
        <v>202</v>
      </c>
      <c r="E12" s="54" t="s">
        <v>239</v>
      </c>
      <c r="F12" s="52" t="s">
        <v>247</v>
      </c>
      <c r="G12" s="36">
        <v>2.0</v>
      </c>
    </row>
    <row r="13">
      <c r="A13" s="36" t="s">
        <v>248</v>
      </c>
      <c r="B13" s="49" t="s">
        <v>249</v>
      </c>
      <c r="C13" s="50" t="s">
        <v>201</v>
      </c>
      <c r="D13" s="50" t="s">
        <v>202</v>
      </c>
      <c r="E13" s="52" t="s">
        <v>239</v>
      </c>
      <c r="F13" s="52" t="s">
        <v>247</v>
      </c>
      <c r="G13" s="36">
        <v>2.0</v>
      </c>
    </row>
    <row r="14">
      <c r="A14" s="36" t="s">
        <v>250</v>
      </c>
      <c r="B14" s="49" t="s">
        <v>251</v>
      </c>
      <c r="C14" s="56" t="s">
        <v>252</v>
      </c>
      <c r="D14" s="56" t="s">
        <v>253</v>
      </c>
      <c r="E14" s="55"/>
      <c r="F14" s="50" t="s">
        <v>41</v>
      </c>
      <c r="G14" s="36">
        <v>1.0</v>
      </c>
    </row>
    <row r="15">
      <c r="A15" s="15" t="s">
        <v>254</v>
      </c>
      <c r="B15" s="57" t="s">
        <v>255</v>
      </c>
      <c r="C15" s="50" t="s">
        <v>256</v>
      </c>
      <c r="D15" s="56" t="s">
        <v>257</v>
      </c>
      <c r="E15" s="55"/>
      <c r="F15" s="50" t="s">
        <v>41</v>
      </c>
      <c r="G15" s="36">
        <v>1.0</v>
      </c>
    </row>
    <row r="16">
      <c r="A16" s="36" t="s">
        <v>258</v>
      </c>
      <c r="B16" s="58" t="s">
        <v>259</v>
      </c>
      <c r="C16" s="59" t="s">
        <v>260</v>
      </c>
      <c r="D16" s="54" t="s">
        <v>261</v>
      </c>
      <c r="E16" s="55"/>
      <c r="F16" s="52" t="s">
        <v>26</v>
      </c>
      <c r="G16" s="36">
        <v>1.0</v>
      </c>
    </row>
    <row r="17">
      <c r="A17" s="36" t="s">
        <v>262</v>
      </c>
      <c r="B17" s="49" t="s">
        <v>263</v>
      </c>
      <c r="C17" s="52" t="s">
        <v>201</v>
      </c>
      <c r="D17" s="52" t="s">
        <v>207</v>
      </c>
      <c r="E17" s="52" t="s">
        <v>239</v>
      </c>
      <c r="F17" s="52" t="s">
        <v>239</v>
      </c>
      <c r="G17" s="36">
        <v>1.0</v>
      </c>
    </row>
    <row r="18">
      <c r="A18" s="36" t="s">
        <v>264</v>
      </c>
      <c r="B18" s="53" t="s">
        <v>265</v>
      </c>
      <c r="C18" s="50" t="s">
        <v>201</v>
      </c>
      <c r="D18" s="50" t="s">
        <v>238</v>
      </c>
      <c r="E18" s="50"/>
      <c r="F18" s="50" t="s">
        <v>35</v>
      </c>
      <c r="G18" s="36">
        <v>1.0</v>
      </c>
    </row>
    <row r="19">
      <c r="A19" s="15" t="s">
        <v>266</v>
      </c>
      <c r="B19" s="49" t="s">
        <v>267</v>
      </c>
      <c r="C19" s="59" t="s">
        <v>260</v>
      </c>
      <c r="D19" s="50" t="s">
        <v>268</v>
      </c>
      <c r="E19" s="50"/>
      <c r="F19" s="52" t="s">
        <v>26</v>
      </c>
      <c r="G19" s="36">
        <v>1.0</v>
      </c>
    </row>
    <row r="20">
      <c r="A20" s="36" t="s">
        <v>269</v>
      </c>
      <c r="B20" s="49" t="s">
        <v>270</v>
      </c>
      <c r="C20" s="50" t="s">
        <v>201</v>
      </c>
      <c r="D20" s="60" t="s">
        <v>271</v>
      </c>
      <c r="E20" s="55"/>
      <c r="F20" s="52" t="s">
        <v>35</v>
      </c>
      <c r="G20" s="36">
        <v>1.0</v>
      </c>
    </row>
    <row r="21">
      <c r="A21" s="35" t="s">
        <v>272</v>
      </c>
    </row>
    <row r="26">
      <c r="A26" s="61"/>
      <c r="B26" s="62"/>
      <c r="C26" s="63"/>
      <c r="D26" s="63"/>
      <c r="E26" s="64"/>
      <c r="F26" s="63"/>
    </row>
    <row r="27">
      <c r="A27" s="61"/>
      <c r="B27" s="65"/>
      <c r="C27" s="63"/>
      <c r="D27" s="63"/>
      <c r="E27" s="64"/>
      <c r="F27" s="63"/>
    </row>
    <row r="28">
      <c r="A28" s="61"/>
      <c r="B28" s="65"/>
      <c r="C28" s="63"/>
      <c r="D28" s="63"/>
      <c r="E28" s="64"/>
      <c r="F28" s="63"/>
    </row>
  </sheetData>
  <autoFilter ref="$A$1:$G$20">
    <sortState ref="A1:G20">
      <sortCondition descending="1" ref="G1:G2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5"/>
    <col customWidth="1" min="2" max="2" width="18.0"/>
    <col customWidth="1" min="3" max="3" width="16.38"/>
    <col customWidth="1" min="4" max="4" width="10.75"/>
    <col customWidth="1" min="5" max="5" width="9.75"/>
    <col customWidth="1" min="6" max="7" width="18.63"/>
    <col customWidth="1" min="8" max="8" width="11.88"/>
    <col customWidth="1" min="9" max="9" width="15.88"/>
    <col customWidth="1" min="10" max="10" width="13.25"/>
    <col customWidth="1" min="11" max="11" width="11.25"/>
    <col customWidth="1" min="12" max="12" width="10.75"/>
    <col customWidth="1" min="13" max="13" width="14.75"/>
    <col customWidth="1" min="14" max="14" width="13.75"/>
    <col customWidth="1" min="15" max="15" width="113.88"/>
  </cols>
  <sheetData>
    <row r="1">
      <c r="A1" s="66" t="s">
        <v>273</v>
      </c>
      <c r="B1" s="67" t="s">
        <v>1</v>
      </c>
      <c r="C1" s="67" t="s">
        <v>274</v>
      </c>
      <c r="D1" s="66" t="s">
        <v>275</v>
      </c>
      <c r="E1" s="66" t="s">
        <v>276</v>
      </c>
      <c r="F1" s="67" t="s">
        <v>277</v>
      </c>
      <c r="G1" s="66" t="s">
        <v>278</v>
      </c>
      <c r="H1" s="66" t="s">
        <v>279</v>
      </c>
      <c r="I1" s="67" t="s">
        <v>280</v>
      </c>
      <c r="J1" s="66" t="s">
        <v>281</v>
      </c>
      <c r="K1" s="66" t="s">
        <v>282</v>
      </c>
      <c r="L1" s="66" t="s">
        <v>283</v>
      </c>
      <c r="M1" s="67" t="s">
        <v>284</v>
      </c>
      <c r="N1" s="67" t="s">
        <v>285</v>
      </c>
    </row>
    <row r="2">
      <c r="A2" s="67" t="s">
        <v>286</v>
      </c>
      <c r="B2" s="68" t="s">
        <v>287</v>
      </c>
      <c r="C2" s="69">
        <v>1075.0</v>
      </c>
      <c r="D2" s="70">
        <v>315.335814</v>
      </c>
      <c r="E2" s="70">
        <v>114.092781</v>
      </c>
      <c r="F2" s="71">
        <v>10.0</v>
      </c>
      <c r="G2" s="70">
        <v>7.163721</v>
      </c>
      <c r="H2" s="70">
        <v>0.772303</v>
      </c>
      <c r="I2" s="70">
        <v>81.431628</v>
      </c>
      <c r="J2" s="70">
        <v>7.053136</v>
      </c>
      <c r="K2" s="70">
        <v>51.024214</v>
      </c>
      <c r="L2" s="70">
        <v>12.336498</v>
      </c>
      <c r="M2" s="72">
        <v>0.0</v>
      </c>
      <c r="N2" s="72">
        <v>0.0</v>
      </c>
    </row>
    <row r="3">
      <c r="A3" s="67" t="s">
        <v>286</v>
      </c>
      <c r="B3" s="69" t="s">
        <v>288</v>
      </c>
      <c r="C3" s="69">
        <v>2148.0</v>
      </c>
      <c r="D3" s="70">
        <v>314.424115</v>
      </c>
      <c r="E3" s="70">
        <v>110.140939</v>
      </c>
      <c r="F3" s="71">
        <v>10.0</v>
      </c>
      <c r="G3" s="70">
        <v>5.831937</v>
      </c>
      <c r="H3" s="70">
        <v>1.351999</v>
      </c>
      <c r="I3" s="70">
        <v>78.101955</v>
      </c>
      <c r="J3" s="70">
        <v>12.833352</v>
      </c>
      <c r="K3" s="70">
        <v>46.261215</v>
      </c>
      <c r="L3" s="70">
        <v>10.200068</v>
      </c>
      <c r="M3" s="72">
        <v>0.0</v>
      </c>
      <c r="N3" s="72">
        <v>0.0</v>
      </c>
    </row>
    <row r="4">
      <c r="A4" s="67" t="s">
        <v>286</v>
      </c>
      <c r="B4" s="69" t="s">
        <v>289</v>
      </c>
      <c r="C4" s="69">
        <v>1075.0</v>
      </c>
      <c r="D4" s="70">
        <v>315.335814</v>
      </c>
      <c r="E4" s="70">
        <v>114.092781</v>
      </c>
      <c r="F4" s="71">
        <v>10.0</v>
      </c>
      <c r="G4" s="70">
        <v>7.163721</v>
      </c>
      <c r="H4" s="70">
        <v>0.772303</v>
      </c>
      <c r="I4" s="70">
        <v>81.431628</v>
      </c>
      <c r="J4" s="70">
        <v>7.053136</v>
      </c>
      <c r="K4" s="70">
        <v>51.024214</v>
      </c>
      <c r="L4" s="70">
        <v>12.336498</v>
      </c>
      <c r="M4" s="72">
        <v>0.0</v>
      </c>
      <c r="N4" s="72">
        <v>0.0</v>
      </c>
    </row>
    <row r="5">
      <c r="F5" s="73"/>
    </row>
    <row r="6">
      <c r="A6" s="66" t="s">
        <v>290</v>
      </c>
      <c r="B6" s="68" t="s">
        <v>287</v>
      </c>
      <c r="C6" s="69">
        <v>1135.0</v>
      </c>
      <c r="D6" s="70">
        <v>529.621145</v>
      </c>
      <c r="E6" s="70">
        <v>283.334548</v>
      </c>
      <c r="F6" s="71">
        <v>11.0</v>
      </c>
      <c r="G6" s="70">
        <v>5.345374</v>
      </c>
      <c r="H6" s="70">
        <v>2.230073</v>
      </c>
      <c r="I6" s="70">
        <v>70.364758</v>
      </c>
      <c r="J6" s="70">
        <v>11.534472</v>
      </c>
      <c r="K6" s="70">
        <v>50.563242</v>
      </c>
      <c r="L6" s="70">
        <v>3.714871</v>
      </c>
      <c r="M6" s="72">
        <v>56.0</v>
      </c>
      <c r="N6" s="72">
        <v>67.0</v>
      </c>
    </row>
    <row r="7">
      <c r="A7" s="66" t="s">
        <v>290</v>
      </c>
      <c r="B7" s="68" t="s">
        <v>288</v>
      </c>
      <c r="C7" s="69">
        <v>2242.0</v>
      </c>
      <c r="D7" s="70">
        <v>523.193577</v>
      </c>
      <c r="E7" s="70">
        <v>275.732855</v>
      </c>
      <c r="F7" s="71">
        <v>11.0</v>
      </c>
      <c r="G7" s="70">
        <v>3.570027</v>
      </c>
      <c r="H7" s="70">
        <v>1.30932</v>
      </c>
      <c r="I7" s="70">
        <v>74.104817</v>
      </c>
      <c r="J7" s="70">
        <v>17.663425</v>
      </c>
      <c r="K7" s="70">
        <v>48.251557</v>
      </c>
      <c r="L7" s="70">
        <v>5.132266</v>
      </c>
      <c r="M7" s="72">
        <v>287.0</v>
      </c>
      <c r="N7" s="72">
        <v>421.0</v>
      </c>
    </row>
    <row r="8">
      <c r="A8" s="67" t="s">
        <v>290</v>
      </c>
      <c r="B8" s="69" t="s">
        <v>289</v>
      </c>
      <c r="C8" s="69">
        <v>1135.0</v>
      </c>
      <c r="D8" s="70">
        <v>529.621145</v>
      </c>
      <c r="E8" s="70">
        <v>283.334548</v>
      </c>
      <c r="F8" s="71">
        <v>11.0</v>
      </c>
      <c r="G8" s="70">
        <v>5.345374</v>
      </c>
      <c r="H8" s="70">
        <v>2.230073</v>
      </c>
      <c r="I8" s="70">
        <v>70.364758</v>
      </c>
      <c r="J8" s="70">
        <v>11.534472</v>
      </c>
      <c r="K8" s="70">
        <v>50.563242</v>
      </c>
      <c r="L8" s="70">
        <v>3.714871</v>
      </c>
      <c r="M8" s="72">
        <v>56.0</v>
      </c>
      <c r="N8" s="72">
        <v>67.0</v>
      </c>
    </row>
    <row r="9">
      <c r="F9" s="73"/>
    </row>
    <row r="10">
      <c r="A10" s="67" t="s">
        <v>291</v>
      </c>
      <c r="B10" s="69" t="s">
        <v>287</v>
      </c>
      <c r="C10" s="69">
        <v>992.0</v>
      </c>
      <c r="D10" s="70">
        <v>362.702621</v>
      </c>
      <c r="E10" s="70">
        <v>173.025437</v>
      </c>
      <c r="F10" s="71">
        <v>11.0</v>
      </c>
      <c r="G10" s="70">
        <v>6.686492</v>
      </c>
      <c r="H10" s="70">
        <v>2.440316</v>
      </c>
      <c r="I10" s="70">
        <v>64.448589</v>
      </c>
      <c r="J10" s="70">
        <v>10.021719</v>
      </c>
      <c r="K10" s="70">
        <v>37.819768</v>
      </c>
      <c r="L10" s="70">
        <v>4.209495</v>
      </c>
      <c r="M10" s="72">
        <v>14.0</v>
      </c>
      <c r="N10" s="72">
        <v>2.0</v>
      </c>
    </row>
    <row r="11">
      <c r="A11" s="67" t="s">
        <v>291</v>
      </c>
      <c r="B11" s="69" t="s">
        <v>288</v>
      </c>
      <c r="C11" s="69">
        <v>1984.0</v>
      </c>
      <c r="D11" s="70">
        <v>362.708165</v>
      </c>
      <c r="E11" s="70">
        <v>173.034478</v>
      </c>
      <c r="F11" s="71">
        <v>11.0</v>
      </c>
      <c r="G11" s="70">
        <v>5.698589</v>
      </c>
      <c r="H11" s="70">
        <v>2.804065</v>
      </c>
      <c r="I11" s="70">
        <v>51.797379</v>
      </c>
      <c r="J11" s="70">
        <v>19.063145</v>
      </c>
      <c r="K11" s="70">
        <v>28.243831</v>
      </c>
      <c r="L11" s="70">
        <v>6.357216</v>
      </c>
      <c r="M11" s="72">
        <v>287.0</v>
      </c>
      <c r="N11" s="72">
        <v>137.0</v>
      </c>
    </row>
    <row r="12">
      <c r="A12" s="67" t="s">
        <v>291</v>
      </c>
      <c r="B12" s="69" t="s">
        <v>289</v>
      </c>
      <c r="C12" s="69">
        <v>992.0</v>
      </c>
      <c r="D12" s="70">
        <v>362.702621</v>
      </c>
      <c r="E12" s="70">
        <v>173.025437</v>
      </c>
      <c r="F12" s="71">
        <v>11.0</v>
      </c>
      <c r="G12" s="70">
        <v>6.686492</v>
      </c>
      <c r="H12" s="70">
        <v>2.440316</v>
      </c>
      <c r="I12" s="70">
        <v>64.448589</v>
      </c>
      <c r="J12" s="70">
        <v>10.021719</v>
      </c>
      <c r="K12" s="70">
        <v>37.819768</v>
      </c>
      <c r="L12" s="70">
        <v>4.209495</v>
      </c>
      <c r="M12" s="72">
        <v>14.0</v>
      </c>
      <c r="N12" s="72">
        <v>2.0</v>
      </c>
    </row>
    <row r="13">
      <c r="A13" s="74"/>
      <c r="B13" s="74"/>
      <c r="C13" s="74"/>
      <c r="D13" s="74"/>
      <c r="E13" s="74"/>
      <c r="F13" s="73"/>
      <c r="G13" s="74"/>
      <c r="H13" s="74"/>
      <c r="I13" s="74"/>
      <c r="J13" s="74"/>
      <c r="K13" s="74"/>
      <c r="L13" s="74"/>
      <c r="M13" s="74"/>
      <c r="N13" s="74"/>
    </row>
    <row r="14">
      <c r="A14" s="67" t="s">
        <v>292</v>
      </c>
      <c r="B14" s="69"/>
      <c r="C14" s="74">
        <f t="shared" ref="C14:C16" si="1">sum(C2,C6,C10)</f>
        <v>3202</v>
      </c>
      <c r="D14" s="69"/>
      <c r="E14" s="74"/>
      <c r="F14" s="69"/>
      <c r="G14" s="69"/>
      <c r="H14" s="69"/>
      <c r="I14" s="74"/>
      <c r="J14" s="74"/>
      <c r="K14" s="74"/>
      <c r="L14" s="74"/>
      <c r="N14" s="74"/>
    </row>
    <row r="15">
      <c r="A15" s="75" t="s">
        <v>293</v>
      </c>
      <c r="C15" s="74">
        <f t="shared" si="1"/>
        <v>6374</v>
      </c>
    </row>
    <row r="16">
      <c r="A16" s="75" t="s">
        <v>294</v>
      </c>
      <c r="C16" s="74">
        <f t="shared" si="1"/>
        <v>3202</v>
      </c>
    </row>
    <row r="17">
      <c r="B17" s="36" t="s">
        <v>295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5"/>
    <col customWidth="1" min="2" max="2" width="10.0"/>
    <col customWidth="1" min="3" max="3" width="10.25"/>
    <col customWidth="1" min="4" max="4" width="10.38"/>
    <col customWidth="1" min="5" max="5" width="7.25"/>
    <col customWidth="1" min="6" max="7" width="6.88"/>
    <col customWidth="1" min="8" max="8" width="7.38"/>
    <col customWidth="1" min="9" max="9" width="7.13"/>
    <col customWidth="1" min="10" max="10" width="7.25"/>
    <col customWidth="1" min="11" max="11" width="11.38"/>
    <col customWidth="1" min="12" max="12" width="10.25"/>
    <col customWidth="1" min="13" max="13" width="16.88"/>
    <col customWidth="1" min="14" max="15" width="20.13"/>
    <col customWidth="1" min="16" max="16" width="13.38"/>
    <col customWidth="1" min="17" max="18" width="22.63"/>
    <col customWidth="1" min="19" max="19" width="16.38"/>
    <col customWidth="1" min="20" max="20" width="16.88"/>
    <col customWidth="1" min="21" max="21" width="32.63"/>
    <col customWidth="1" min="22" max="23" width="17.75"/>
  </cols>
  <sheetData>
    <row r="1">
      <c r="A1" s="76" t="s">
        <v>296</v>
      </c>
      <c r="B1" s="76" t="s">
        <v>297</v>
      </c>
      <c r="C1" s="76" t="s">
        <v>298</v>
      </c>
      <c r="D1" s="76" t="s">
        <v>299</v>
      </c>
      <c r="E1" s="76" t="s">
        <v>300</v>
      </c>
      <c r="F1" s="76" t="s">
        <v>301</v>
      </c>
      <c r="G1" s="76" t="s">
        <v>302</v>
      </c>
      <c r="H1" s="76" t="s">
        <v>303</v>
      </c>
      <c r="I1" s="76" t="s">
        <v>304</v>
      </c>
      <c r="J1" s="76" t="s">
        <v>305</v>
      </c>
      <c r="K1" s="76" t="s">
        <v>306</v>
      </c>
      <c r="L1" s="76" t="s">
        <v>307</v>
      </c>
      <c r="M1" s="76" t="s">
        <v>308</v>
      </c>
      <c r="N1" s="76" t="s">
        <v>309</v>
      </c>
      <c r="O1" s="77" t="s">
        <v>310</v>
      </c>
      <c r="P1" s="78" t="s">
        <v>311</v>
      </c>
      <c r="Q1" s="35" t="s">
        <v>312</v>
      </c>
      <c r="R1" s="35" t="s">
        <v>313</v>
      </c>
      <c r="S1" s="75" t="s">
        <v>314</v>
      </c>
      <c r="T1" s="75" t="s">
        <v>315</v>
      </c>
      <c r="U1" s="35" t="s">
        <v>316</v>
      </c>
      <c r="V1" s="79" t="s">
        <v>317</v>
      </c>
      <c r="W1" s="79" t="s">
        <v>318</v>
      </c>
      <c r="X1" s="35" t="s">
        <v>319</v>
      </c>
      <c r="Y1" s="35" t="s">
        <v>320</v>
      </c>
    </row>
    <row r="2">
      <c r="A2" s="80" t="s">
        <v>239</v>
      </c>
      <c r="B2" s="81">
        <v>1.0</v>
      </c>
      <c r="C2" s="81">
        <v>0.620861961274204</v>
      </c>
      <c r="D2" s="81">
        <v>0.679197994987469</v>
      </c>
      <c r="E2" s="81">
        <v>0.392885375494071</v>
      </c>
      <c r="F2" s="81">
        <v>0.320802005012531</v>
      </c>
      <c r="G2" s="81">
        <v>0.84270536408396</v>
      </c>
      <c r="H2" s="81">
        <v>0.481239409343985</v>
      </c>
      <c r="I2" s="81">
        <v>0.718375664723959</v>
      </c>
      <c r="J2" s="81">
        <v>0.265878444055623</v>
      </c>
      <c r="K2" s="81">
        <v>0.707626693519867</v>
      </c>
      <c r="L2" s="81">
        <v>0.72912463592805</v>
      </c>
      <c r="M2" s="82">
        <v>0.370940224060945</v>
      </c>
      <c r="N2" s="83">
        <v>0.710682054556576</v>
      </c>
      <c r="O2" s="84">
        <v>1.82527542</v>
      </c>
      <c r="P2" s="85" t="s">
        <v>321</v>
      </c>
      <c r="Q2" s="86">
        <v>0.963</v>
      </c>
      <c r="R2" s="86" t="s">
        <v>322</v>
      </c>
      <c r="S2" s="86">
        <v>0.96</v>
      </c>
      <c r="T2" s="87">
        <v>0.925</v>
      </c>
      <c r="U2" s="36" t="s">
        <v>323</v>
      </c>
      <c r="V2" s="88">
        <f t="shared" ref="V2:Y2" si="1">IFERROR(log10(C2/Q2),"NA")</f>
        <v>-0.1906312346</v>
      </c>
      <c r="W2" s="88" t="str">
        <f t="shared" si="1"/>
        <v>NA</v>
      </c>
      <c r="X2" s="88">
        <f t="shared" si="1"/>
        <v>-0.3880053698</v>
      </c>
      <c r="Y2" s="88">
        <f t="shared" si="1"/>
        <v>-0.4599046588</v>
      </c>
    </row>
    <row r="3">
      <c r="A3" s="80" t="s">
        <v>18</v>
      </c>
      <c r="B3" s="81">
        <v>1.0</v>
      </c>
      <c r="C3" s="81">
        <v>0.664584634603373</v>
      </c>
      <c r="D3" s="81">
        <v>0.623015873015873</v>
      </c>
      <c r="E3" s="81">
        <v>0.370860927152318</v>
      </c>
      <c r="F3" s="81">
        <v>0.376984126984127</v>
      </c>
      <c r="G3" s="81">
        <v>0.847443181818182</v>
      </c>
      <c r="H3" s="81">
        <v>0.476062639821029</v>
      </c>
      <c r="I3" s="81">
        <v>0.711079991515328</v>
      </c>
      <c r="J3" s="81">
        <v>0.250568099636172</v>
      </c>
      <c r="K3" s="81">
        <v>0.700562672676708</v>
      </c>
      <c r="L3" s="81">
        <v>0.721597310353948</v>
      </c>
      <c r="M3" s="82">
        <v>-1.21398668950267</v>
      </c>
      <c r="N3" s="83">
        <v>0.224752807003624</v>
      </c>
      <c r="O3" s="84">
        <v>0.29478583</v>
      </c>
      <c r="P3" s="85" t="s">
        <v>321</v>
      </c>
      <c r="Q3" s="88">
        <v>0.95</v>
      </c>
      <c r="R3" s="88">
        <v>0.97</v>
      </c>
      <c r="S3" s="86" t="s">
        <v>322</v>
      </c>
      <c r="T3" s="86" t="s">
        <v>322</v>
      </c>
      <c r="U3" s="89" t="s">
        <v>324</v>
      </c>
      <c r="V3" s="88">
        <f t="shared" ref="V3:Y3" si="2">IFERROR(log10(C3/Q3),"NA")</f>
        <v>-0.1551733092</v>
      </c>
      <c r="W3" s="88">
        <f t="shared" si="2"/>
        <v>-0.1922726226</v>
      </c>
      <c r="X3" s="88" t="str">
        <f t="shared" si="2"/>
        <v>NA</v>
      </c>
      <c r="Y3" s="88" t="str">
        <f t="shared" si="2"/>
        <v>NA</v>
      </c>
    </row>
    <row r="4">
      <c r="A4" s="80" t="s">
        <v>22</v>
      </c>
      <c r="B4" s="81">
        <v>1.0</v>
      </c>
      <c r="C4" s="81">
        <v>0.624297314178638</v>
      </c>
      <c r="D4" s="81">
        <v>0.526420217209691</v>
      </c>
      <c r="E4" s="81">
        <v>0.305938169574533</v>
      </c>
      <c r="F4" s="81">
        <v>0.473579782790309</v>
      </c>
      <c r="G4" s="81">
        <v>0.807335041639974</v>
      </c>
      <c r="H4" s="81">
        <v>0.410640920295809</v>
      </c>
      <c r="I4" s="81">
        <v>0.592702575458008</v>
      </c>
      <c r="J4" s="81">
        <v>0.130660853994911</v>
      </c>
      <c r="K4" s="81">
        <v>0.581910754919938</v>
      </c>
      <c r="L4" s="81">
        <v>0.603494395996078</v>
      </c>
      <c r="M4" s="82">
        <v>-15.2803626669956</v>
      </c>
      <c r="N4" s="83">
        <v>1.03363882463883E-52</v>
      </c>
      <c r="O4" s="84">
        <v>0.1041525</v>
      </c>
      <c r="P4" s="85" t="s">
        <v>321</v>
      </c>
      <c r="Q4" s="88">
        <f>(0.9691+0.8083)/2</f>
        <v>0.8887</v>
      </c>
      <c r="R4" s="88">
        <f>(0.9493+0.9492)/2</f>
        <v>0.94925</v>
      </c>
      <c r="S4" s="88">
        <f>(0.9503+0.9409)/2</f>
        <v>0.9456</v>
      </c>
      <c r="T4" s="90">
        <f>(0.919+0.765)/2</f>
        <v>0.842</v>
      </c>
      <c r="U4" s="36" t="s">
        <v>325</v>
      </c>
      <c r="V4" s="88">
        <f t="shared" ref="V4:Y4" si="3">IFERROR(log10(C4/Q4),"NA")</f>
        <v>-0.1533637136</v>
      </c>
      <c r="W4" s="88">
        <f t="shared" si="3"/>
        <v>-0.2560480458</v>
      </c>
      <c r="X4" s="88">
        <f t="shared" si="3"/>
        <v>-0.4900737996</v>
      </c>
      <c r="Y4" s="88">
        <f t="shared" si="3"/>
        <v>-0.2499189375</v>
      </c>
    </row>
    <row r="5">
      <c r="A5" s="80" t="s">
        <v>26</v>
      </c>
      <c r="B5" s="81">
        <v>1.0</v>
      </c>
      <c r="C5" s="81">
        <v>0.571830106183635</v>
      </c>
      <c r="D5" s="81">
        <v>0.4968671679198</v>
      </c>
      <c r="E5" s="81">
        <v>0.275379756354339</v>
      </c>
      <c r="F5" s="81">
        <v>0.5031328320802</v>
      </c>
      <c r="G5" s="81">
        <v>0.776309348996574</v>
      </c>
      <c r="H5" s="81">
        <v>0.371738909755355</v>
      </c>
      <c r="I5" s="81">
        <v>0.529503656470971</v>
      </c>
      <c r="J5" s="81">
        <v>0.0595894339497614</v>
      </c>
      <c r="K5" s="81">
        <v>0.518669912743305</v>
      </c>
      <c r="L5" s="81">
        <v>0.540337400198637</v>
      </c>
      <c r="M5" s="82">
        <v>-24.3531579697317</v>
      </c>
      <c r="N5" s="83">
        <v>5.36750763803502E-131</v>
      </c>
      <c r="O5" s="84">
        <v>0.01839625</v>
      </c>
      <c r="P5" s="85" t="s">
        <v>321</v>
      </c>
      <c r="Q5" s="86">
        <v>0.918</v>
      </c>
      <c r="R5" s="86">
        <v>0.954</v>
      </c>
      <c r="S5" s="86" t="s">
        <v>322</v>
      </c>
      <c r="T5" s="86" t="s">
        <v>322</v>
      </c>
      <c r="U5" s="36" t="s">
        <v>326</v>
      </c>
      <c r="V5" s="88">
        <f t="shared" ref="V5:Y5" si="4">IFERROR(log10(C5/Q5),"NA")</f>
        <v>-0.2055756645</v>
      </c>
      <c r="W5" s="88">
        <f t="shared" si="4"/>
        <v>-0.2833080744</v>
      </c>
      <c r="X5" s="88" t="str">
        <f t="shared" si="4"/>
        <v>NA</v>
      </c>
      <c r="Y5" s="88" t="str">
        <f t="shared" si="4"/>
        <v>NA</v>
      </c>
    </row>
    <row r="6">
      <c r="A6" s="80" t="s">
        <v>30</v>
      </c>
      <c r="B6" s="81">
        <v>1.0</v>
      </c>
      <c r="C6" s="81">
        <v>0.776389756402249</v>
      </c>
      <c r="D6" s="81">
        <v>0.75187969924812</v>
      </c>
      <c r="E6" s="81">
        <v>0.51131221719457</v>
      </c>
      <c r="F6" s="81">
        <v>0.24812030075188</v>
      </c>
      <c r="G6" s="81">
        <v>0.90955027791814</v>
      </c>
      <c r="H6" s="81">
        <v>0.61656746031746</v>
      </c>
      <c r="I6" s="81">
        <v>0.858320115169247</v>
      </c>
      <c r="J6" s="81">
        <v>0.471517551313679</v>
      </c>
      <c r="K6" s="81">
        <v>0.850993899418487</v>
      </c>
      <c r="L6" s="81">
        <v>0.865646330920007</v>
      </c>
      <c r="M6" s="82">
        <v>23.0564458441805</v>
      </c>
      <c r="N6" s="83">
        <v>1.26744025477531E-117</v>
      </c>
      <c r="O6" s="84">
        <v>44.6263125</v>
      </c>
      <c r="P6" s="85" t="s">
        <v>321</v>
      </c>
      <c r="Q6" s="88">
        <v>0.925</v>
      </c>
      <c r="R6" s="90">
        <v>0.98</v>
      </c>
      <c r="S6" s="86" t="s">
        <v>322</v>
      </c>
      <c r="T6" s="86" t="s">
        <v>322</v>
      </c>
      <c r="U6" s="36" t="s">
        <v>327</v>
      </c>
      <c r="V6" s="88">
        <f t="shared" ref="V6:Y6" si="5">IFERROR(log10(C6/Q6),"NA")</f>
        <v>-0.07606193602</v>
      </c>
      <c r="W6" s="88">
        <f t="shared" si="5"/>
        <v>-0.1150777167</v>
      </c>
      <c r="X6" s="88" t="str">
        <f t="shared" si="5"/>
        <v>NA</v>
      </c>
      <c r="Y6" s="88" t="str">
        <f t="shared" si="5"/>
        <v>NA</v>
      </c>
    </row>
    <row r="7">
      <c r="A7" s="80" t="s">
        <v>35</v>
      </c>
      <c r="B7" s="81">
        <v>1.0</v>
      </c>
      <c r="C7" s="81">
        <v>0.619300437226733</v>
      </c>
      <c r="D7" s="81">
        <v>0.589494569757728</v>
      </c>
      <c r="E7" s="81">
        <v>0.335306053432533</v>
      </c>
      <c r="F7" s="81">
        <v>0.410505430242272</v>
      </c>
      <c r="G7" s="81">
        <v>0.82240675990676</v>
      </c>
      <c r="H7" s="81">
        <v>0.43505923650724</v>
      </c>
      <c r="I7" s="81">
        <v>0.635737467236695</v>
      </c>
      <c r="J7" s="81">
        <v>0.181465280323032</v>
      </c>
      <c r="K7" s="81">
        <v>0.624987651357381</v>
      </c>
      <c r="L7" s="81">
        <v>0.646487283116009</v>
      </c>
      <c r="M7" s="82">
        <v>-17.5942337738609</v>
      </c>
      <c r="N7" s="83">
        <v>2.72719349846138E-69</v>
      </c>
      <c r="O7" s="84">
        <v>0.02571958</v>
      </c>
      <c r="P7" s="85" t="s">
        <v>321</v>
      </c>
      <c r="Q7" s="88">
        <v>0.951</v>
      </c>
      <c r="R7" s="88">
        <v>0.9415</v>
      </c>
      <c r="S7" s="90">
        <f>(0.998+0.999)/2</f>
        <v>0.9985</v>
      </c>
      <c r="T7" s="86" t="s">
        <v>322</v>
      </c>
      <c r="U7" s="89" t="s">
        <v>328</v>
      </c>
      <c r="V7" s="88">
        <f t="shared" ref="V7:Y7" si="6">IFERROR(log10(C7/Q7),"NA")</f>
        <v>-0.1862791303</v>
      </c>
      <c r="W7" s="88">
        <f t="shared" si="6"/>
        <v>-0.2033405155</v>
      </c>
      <c r="X7" s="88">
        <f t="shared" si="6"/>
        <v>-0.4739066752</v>
      </c>
      <c r="Y7" s="88" t="str">
        <f t="shared" si="6"/>
        <v>NA</v>
      </c>
    </row>
    <row r="8">
      <c r="A8" s="80" t="s">
        <v>38</v>
      </c>
      <c r="B8" s="81">
        <v>1.0</v>
      </c>
      <c r="C8" s="81">
        <v>0.552779512804497</v>
      </c>
      <c r="D8" s="81">
        <v>0.456035923141186</v>
      </c>
      <c r="E8" s="81">
        <v>0.253617996847686</v>
      </c>
      <c r="F8" s="81">
        <v>0.543964076858814</v>
      </c>
      <c r="G8" s="81">
        <v>0.753060872564235</v>
      </c>
      <c r="H8" s="81">
        <v>0.347706512130439</v>
      </c>
      <c r="I8" s="81">
        <v>0.499193978987652</v>
      </c>
      <c r="J8" s="81">
        <v>0.00767314443304539</v>
      </c>
      <c r="K8" s="81">
        <v>0.487691532881127</v>
      </c>
      <c r="L8" s="81">
        <v>0.510696425094178</v>
      </c>
      <c r="M8" s="82">
        <v>-28.171803003557</v>
      </c>
      <c r="N8" s="83">
        <v>1.29588641655364E-174</v>
      </c>
      <c r="O8" s="91" t="s">
        <v>329</v>
      </c>
      <c r="P8" s="85" t="s">
        <v>321</v>
      </c>
      <c r="Q8" s="86" t="s">
        <v>322</v>
      </c>
      <c r="R8" s="86" t="s">
        <v>322</v>
      </c>
      <c r="S8" s="86" t="s">
        <v>322</v>
      </c>
      <c r="T8" s="86" t="s">
        <v>322</v>
      </c>
      <c r="U8" s="36" t="s">
        <v>322</v>
      </c>
      <c r="V8" s="88" t="str">
        <f t="shared" ref="V8:Y8" si="7">IFERROR(log10(C8/Q8),"NA")</f>
        <v>NA</v>
      </c>
      <c r="W8" s="88" t="str">
        <f t="shared" si="7"/>
        <v>NA</v>
      </c>
      <c r="X8" s="88" t="str">
        <f t="shared" si="7"/>
        <v>NA</v>
      </c>
      <c r="Y8" s="88" t="str">
        <f t="shared" si="7"/>
        <v>NA</v>
      </c>
    </row>
    <row r="9">
      <c r="A9" s="80" t="s">
        <v>41</v>
      </c>
      <c r="B9" s="81">
        <v>1.0</v>
      </c>
      <c r="C9" s="81">
        <v>0.825733916302311</v>
      </c>
      <c r="D9" s="81">
        <v>0.870091896407686</v>
      </c>
      <c r="E9" s="81">
        <v>0.680041152263374</v>
      </c>
      <c r="F9" s="81">
        <v>0.129908103592314</v>
      </c>
      <c r="G9" s="81">
        <v>0.937232845894263</v>
      </c>
      <c r="H9" s="81">
        <v>0.745839210155148</v>
      </c>
      <c r="I9" s="81">
        <v>0.90652367437436</v>
      </c>
      <c r="J9" s="81">
        <v>0.65537407748002</v>
      </c>
      <c r="K9" s="81">
        <v>0.899352271214508</v>
      </c>
      <c r="L9" s="81">
        <v>0.913695077534212</v>
      </c>
      <c r="M9" s="82">
        <v>33.1582077012323</v>
      </c>
      <c r="N9" s="83">
        <v>4.31306732864282E-241</v>
      </c>
      <c r="O9" s="92">
        <v>0.39774458</v>
      </c>
      <c r="P9" s="85" t="s">
        <v>321</v>
      </c>
      <c r="Q9" s="87">
        <v>0.878</v>
      </c>
      <c r="R9" s="87">
        <v>0.927</v>
      </c>
      <c r="S9" s="86" t="s">
        <v>322</v>
      </c>
      <c r="T9" s="86" t="s">
        <v>322</v>
      </c>
      <c r="U9" s="36" t="s">
        <v>330</v>
      </c>
      <c r="V9" s="88">
        <f t="shared" ref="V9:Y9" si="8">IFERROR(log10(C9/Q9),"NA")</f>
        <v>-0.02665439268</v>
      </c>
      <c r="W9" s="88">
        <f t="shared" si="8"/>
        <v>-0.02751461027</v>
      </c>
      <c r="X9" s="88" t="str">
        <f t="shared" si="8"/>
        <v>NA</v>
      </c>
      <c r="Y9" s="88" t="str">
        <f t="shared" si="8"/>
        <v>NA</v>
      </c>
    </row>
    <row r="10">
      <c r="A10" s="80" t="s">
        <v>45</v>
      </c>
      <c r="B10" s="81">
        <v>1.0</v>
      </c>
      <c r="C10" s="81">
        <v>0.596814490943161</v>
      </c>
      <c r="D10" s="81">
        <v>0.671679197994987</v>
      </c>
      <c r="E10" s="81">
        <v>0.378041543026706</v>
      </c>
      <c r="F10" s="81">
        <v>0.328320802005013</v>
      </c>
      <c r="G10" s="81">
        <v>0.832836980448012</v>
      </c>
      <c r="H10" s="81">
        <v>0.462879980622502</v>
      </c>
      <c r="I10" s="81">
        <v>0.700977863668123</v>
      </c>
      <c r="J10" s="81">
        <v>0.237948634552832</v>
      </c>
      <c r="K10" s="81">
        <v>0.690133126717243</v>
      </c>
      <c r="L10" s="81">
        <v>0.711822600619003</v>
      </c>
      <c r="M10" s="82">
        <v>-2.91114592938879</v>
      </c>
      <c r="N10" s="83">
        <v>0.00360105788089346</v>
      </c>
      <c r="O10" s="84">
        <v>6.9958675</v>
      </c>
      <c r="P10" s="85" t="s">
        <v>321</v>
      </c>
      <c r="Q10" s="87">
        <f>(0.9831+0.9936+0.9916+0.9949+0.9941)/5</f>
        <v>0.99146</v>
      </c>
      <c r="R10" s="86" t="s">
        <v>322</v>
      </c>
      <c r="S10" s="90">
        <f>(0.9498+0.8534+0.7549+0.9075+0.9798)/5</f>
        <v>0.88908</v>
      </c>
      <c r="T10" s="88">
        <f>(0.9363+0.8153+0.6989+0.9309+0.9383)/5</f>
        <v>0.86394</v>
      </c>
      <c r="U10" s="36" t="s">
        <v>331</v>
      </c>
      <c r="V10" s="88">
        <f t="shared" ref="V10:Y10" si="9">IFERROR(log10(C10/Q10),"NA")</f>
        <v>-0.220435838</v>
      </c>
      <c r="W10" s="88" t="str">
        <f t="shared" si="9"/>
        <v>NA</v>
      </c>
      <c r="X10" s="88">
        <f t="shared" si="9"/>
        <v>-0.3714013137</v>
      </c>
      <c r="Y10" s="88">
        <f t="shared" si="9"/>
        <v>-0.4201851821</v>
      </c>
    </row>
    <row r="11">
      <c r="A11" s="80" t="s">
        <v>48</v>
      </c>
      <c r="B11" s="81">
        <v>1.0</v>
      </c>
      <c r="C11" s="81">
        <v>0.642723297938788</v>
      </c>
      <c r="D11" s="81">
        <v>0.638784461152882</v>
      </c>
      <c r="E11" s="81">
        <v>0.373028820010875</v>
      </c>
      <c r="F11" s="81">
        <v>0.361215538847118</v>
      </c>
      <c r="G11" s="81">
        <v>0.842445944084837</v>
      </c>
      <c r="H11" s="81">
        <v>0.472072485376763</v>
      </c>
      <c r="I11" s="81">
        <v>0.716616928146934</v>
      </c>
      <c r="J11" s="81">
        <v>0.246288079251494</v>
      </c>
      <c r="K11" s="81">
        <v>0.706646111744681</v>
      </c>
      <c r="L11" s="81">
        <v>0.726587744549187</v>
      </c>
      <c r="M11" s="82">
        <v>0.0</v>
      </c>
      <c r="N11" s="83">
        <v>1.0</v>
      </c>
      <c r="O11" s="84">
        <v>0.01658458</v>
      </c>
      <c r="P11" s="85" t="s">
        <v>321</v>
      </c>
      <c r="Q11" s="88" t="s">
        <v>322</v>
      </c>
      <c r="R11" s="88" t="s">
        <v>322</v>
      </c>
      <c r="S11" s="88" t="s">
        <v>322</v>
      </c>
      <c r="T11" s="88" t="s">
        <v>322</v>
      </c>
      <c r="U11" s="36" t="s">
        <v>322</v>
      </c>
      <c r="V11" s="88" t="str">
        <f t="shared" ref="V11:Y11" si="10">IFERROR(log10(C11/Q11),"NA")</f>
        <v>NA</v>
      </c>
      <c r="W11" s="88" t="str">
        <f t="shared" si="10"/>
        <v>NA</v>
      </c>
      <c r="X11" s="88" t="str">
        <f t="shared" si="10"/>
        <v>NA</v>
      </c>
      <c r="Y11" s="88" t="str">
        <f t="shared" si="10"/>
        <v>NA</v>
      </c>
    </row>
    <row r="12">
      <c r="A12" s="80" t="s">
        <v>50</v>
      </c>
      <c r="B12" s="81">
        <v>1.0</v>
      </c>
      <c r="C12" s="81">
        <v>0.638663335415365</v>
      </c>
      <c r="D12" s="81">
        <v>0.73172514619883</v>
      </c>
      <c r="E12" s="81">
        <v>0.4432162982228</v>
      </c>
      <c r="F12" s="81">
        <v>0.26827485380117</v>
      </c>
      <c r="G12" s="81">
        <v>0.85828025477707</v>
      </c>
      <c r="H12" s="81">
        <v>0.523285568065507</v>
      </c>
      <c r="I12" s="81">
        <v>0.745611915224246</v>
      </c>
      <c r="J12" s="81">
        <v>0.334171887623025</v>
      </c>
      <c r="K12" s="81">
        <v>0.7351055391057</v>
      </c>
      <c r="L12" s="81">
        <v>0.756118291342792</v>
      </c>
      <c r="M12" s="82">
        <v>6.10832177802763</v>
      </c>
      <c r="N12" s="83">
        <v>1.0068420528822E-9</v>
      </c>
      <c r="O12" s="84">
        <v>0.01472417</v>
      </c>
      <c r="P12" s="85" t="s">
        <v>321</v>
      </c>
      <c r="Q12" s="88" t="s">
        <v>322</v>
      </c>
      <c r="R12" s="88" t="s">
        <v>322</v>
      </c>
      <c r="S12" s="88" t="s">
        <v>322</v>
      </c>
      <c r="T12" s="88" t="s">
        <v>322</v>
      </c>
      <c r="U12" s="36" t="s">
        <v>322</v>
      </c>
      <c r="V12" s="88" t="str">
        <f t="shared" ref="V12:Y12" si="11">IFERROR(log10(C12/Q12),"NA")</f>
        <v>NA</v>
      </c>
      <c r="W12" s="88" t="str">
        <f t="shared" si="11"/>
        <v>NA</v>
      </c>
      <c r="X12" s="88" t="str">
        <f t="shared" si="11"/>
        <v>NA</v>
      </c>
      <c r="Y12" s="88" t="str">
        <f t="shared" si="11"/>
        <v>NA</v>
      </c>
    </row>
    <row r="15">
      <c r="A15" s="80" t="s">
        <v>48</v>
      </c>
      <c r="B15" s="81">
        <v>1.0</v>
      </c>
      <c r="C15" s="81">
        <v>0.600881057268722</v>
      </c>
      <c r="D15" s="81">
        <v>0.717500740302043</v>
      </c>
      <c r="E15" s="81">
        <v>0.416870415647922</v>
      </c>
      <c r="F15" s="81">
        <v>0.282499259697957</v>
      </c>
      <c r="G15" s="81">
        <v>0.842489568845619</v>
      </c>
      <c r="H15" s="81">
        <v>0.492241068206424</v>
      </c>
      <c r="I15" s="81">
        <v>0.723532603945582</v>
      </c>
      <c r="J15" s="81">
        <v>0.287359527562563</v>
      </c>
      <c r="K15" s="81">
        <v>0.705233667269822</v>
      </c>
      <c r="L15" s="81">
        <v>0.723532603945582</v>
      </c>
      <c r="M15" s="81">
        <v>0.0</v>
      </c>
      <c r="N15" s="83">
        <v>1.0</v>
      </c>
      <c r="O15" s="80"/>
      <c r="P15" s="80" t="s">
        <v>332</v>
      </c>
    </row>
    <row r="16">
      <c r="A16" s="80" t="s">
        <v>48</v>
      </c>
      <c r="B16" s="81">
        <v>1.0</v>
      </c>
      <c r="C16" s="81">
        <v>0.693953488372093</v>
      </c>
      <c r="D16" s="81">
        <v>0.586720446788706</v>
      </c>
      <c r="E16" s="81">
        <v>0.358999037536092</v>
      </c>
      <c r="F16" s="81">
        <v>0.413279553211294</v>
      </c>
      <c r="G16" s="81">
        <v>0.851801801801802</v>
      </c>
      <c r="H16" s="81">
        <v>0.473200126863305</v>
      </c>
      <c r="I16" s="81">
        <v>0.695438743334608</v>
      </c>
      <c r="J16" s="81">
        <v>0.243241240566163</v>
      </c>
      <c r="K16" s="81">
        <v>0.678243830897805</v>
      </c>
      <c r="L16" s="81">
        <v>0.695438743334608</v>
      </c>
      <c r="M16" s="81">
        <v>0.0</v>
      </c>
      <c r="N16" s="83">
        <v>1.0</v>
      </c>
      <c r="O16" s="80"/>
      <c r="P16" s="80" t="s">
        <v>333</v>
      </c>
    </row>
    <row r="17">
      <c r="A17" s="80" t="s">
        <v>48</v>
      </c>
      <c r="B17" s="81">
        <v>1.0</v>
      </c>
      <c r="C17" s="81">
        <v>0.724798387096774</v>
      </c>
      <c r="D17" s="81">
        <v>0.725470430107527</v>
      </c>
      <c r="E17" s="81">
        <v>0.468098958333333</v>
      </c>
      <c r="F17" s="81">
        <v>0.274529569892473</v>
      </c>
      <c r="G17" s="81">
        <v>0.887746710526316</v>
      </c>
      <c r="H17" s="81">
        <v>0.568829113924051</v>
      </c>
      <c r="I17" s="81">
        <v>0.804310153269164</v>
      </c>
      <c r="J17" s="81">
        <v>0.400282660659574</v>
      </c>
      <c r="K17" s="81">
        <v>0.788891975918211</v>
      </c>
      <c r="L17" s="81">
        <v>0.804310153269164</v>
      </c>
      <c r="M17" s="81">
        <v>0.0</v>
      </c>
      <c r="N17" s="83">
        <v>1.0</v>
      </c>
      <c r="O17" s="80"/>
      <c r="P17" s="80" t="s">
        <v>334</v>
      </c>
    </row>
    <row r="18">
      <c r="A18" s="80" t="s">
        <v>18</v>
      </c>
      <c r="B18" s="81">
        <v>1.0</v>
      </c>
      <c r="C18" s="81">
        <v>0.629955947136564</v>
      </c>
      <c r="D18" s="81">
        <v>0.744151613858454</v>
      </c>
      <c r="E18" s="81">
        <v>0.45281823939202</v>
      </c>
      <c r="F18" s="81">
        <v>0.255848386141546</v>
      </c>
      <c r="G18" s="81">
        <v>0.856801909307876</v>
      </c>
      <c r="H18" s="81">
        <v>0.52689756816507</v>
      </c>
      <c r="I18" s="81">
        <v>0.763747245880725</v>
      </c>
      <c r="J18" s="81">
        <v>0.34033988697335</v>
      </c>
      <c r="K18" s="81">
        <v>0.746441615674707</v>
      </c>
      <c r="L18" s="81">
        <v>0.763747245880725</v>
      </c>
      <c r="M18" s="81">
        <v>5.77425840819494</v>
      </c>
      <c r="N18" s="83">
        <v>7.72927409036535E-9</v>
      </c>
      <c r="O18" s="80"/>
      <c r="P18" s="80" t="s">
        <v>332</v>
      </c>
    </row>
    <row r="19">
      <c r="A19" s="80" t="s">
        <v>18</v>
      </c>
      <c r="B19" s="81">
        <v>1.0</v>
      </c>
      <c r="C19" s="81">
        <v>0.668837209302326</v>
      </c>
      <c r="D19" s="81">
        <v>0.568414520632951</v>
      </c>
      <c r="E19" s="81">
        <v>0.340758293838863</v>
      </c>
      <c r="F19" s="81">
        <v>0.431585479367049</v>
      </c>
      <c r="G19" s="81">
        <v>0.837294332723949</v>
      </c>
      <c r="H19" s="81">
        <v>0.45149136577708</v>
      </c>
      <c r="I19" s="81">
        <v>0.647801917901132</v>
      </c>
      <c r="J19" s="81">
        <v>0.205531733976889</v>
      </c>
      <c r="K19" s="81">
        <v>0.629158900556797</v>
      </c>
      <c r="L19" s="81">
        <v>0.647801917901132</v>
      </c>
      <c r="M19" s="81">
        <v>-4.98675950340345</v>
      </c>
      <c r="N19" s="83">
        <v>6.14004174190687E-7</v>
      </c>
      <c r="O19" s="80"/>
      <c r="P19" s="80" t="s">
        <v>333</v>
      </c>
    </row>
    <row r="20">
      <c r="A20" s="80" t="s">
        <v>18</v>
      </c>
      <c r="B20" s="81">
        <v>1.0</v>
      </c>
      <c r="C20" s="81">
        <v>0.693548387096774</v>
      </c>
      <c r="D20" s="81">
        <v>0.716733870967742</v>
      </c>
      <c r="E20" s="81">
        <v>0.449379490529066</v>
      </c>
      <c r="F20" s="81">
        <v>0.283266129032258</v>
      </c>
      <c r="G20" s="81">
        <v>0.875256462864177</v>
      </c>
      <c r="H20" s="81">
        <v>0.545382481173206</v>
      </c>
      <c r="I20" s="81">
        <v>0.763741314928026</v>
      </c>
      <c r="J20" s="81">
        <v>0.364955301382384</v>
      </c>
      <c r="K20" s="81">
        <v>0.746215531333714</v>
      </c>
      <c r="L20" s="81">
        <v>0.763741314928026</v>
      </c>
      <c r="M20" s="81">
        <v>-4.88293433413528</v>
      </c>
      <c r="N20" s="83">
        <v>1.04518685384493E-6</v>
      </c>
      <c r="O20" s="80"/>
      <c r="P20" s="80" t="s">
        <v>334</v>
      </c>
    </row>
    <row r="21">
      <c r="A21" s="80" t="s">
        <v>26</v>
      </c>
      <c r="B21" s="81">
        <v>1.0</v>
      </c>
      <c r="C21" s="81">
        <v>0.570925110132159</v>
      </c>
      <c r="D21" s="81">
        <v>0.647912348238081</v>
      </c>
      <c r="E21" s="81">
        <v>0.352749047359826</v>
      </c>
      <c r="F21" s="81">
        <v>0.352087651761919</v>
      </c>
      <c r="G21" s="81">
        <v>0.817943925233645</v>
      </c>
      <c r="H21" s="81">
        <v>0.43606998654105</v>
      </c>
      <c r="I21" s="81">
        <v>0.649324466232443</v>
      </c>
      <c r="J21" s="81">
        <v>0.193271871424727</v>
      </c>
      <c r="K21" s="81">
        <v>0.630441141589541</v>
      </c>
      <c r="L21" s="81">
        <v>0.649324466232443</v>
      </c>
      <c r="M21" s="81">
        <v>-6.50445481879801</v>
      </c>
      <c r="N21" s="83">
        <v>7.79756471801795E-11</v>
      </c>
      <c r="O21" s="80"/>
      <c r="P21" s="80" t="s">
        <v>332</v>
      </c>
      <c r="R21" s="93"/>
    </row>
    <row r="22">
      <c r="A22" s="80" t="s">
        <v>26</v>
      </c>
      <c r="B22" s="81">
        <v>1.0</v>
      </c>
      <c r="C22" s="81">
        <v>0.603720930232558</v>
      </c>
      <c r="D22" s="81">
        <v>0.504188644120385</v>
      </c>
      <c r="E22" s="81">
        <v>0.288829550511793</v>
      </c>
      <c r="F22" s="81">
        <v>0.495811355879615</v>
      </c>
      <c r="G22" s="81">
        <v>0.792296440760605</v>
      </c>
      <c r="H22" s="81">
        <v>0.390728476821192</v>
      </c>
      <c r="I22" s="81">
        <v>0.562462244478278</v>
      </c>
      <c r="J22" s="81">
        <v>0.0935642623396618</v>
      </c>
      <c r="K22" s="81">
        <v>0.54360831255535</v>
      </c>
      <c r="L22" s="81">
        <v>0.562462244478277</v>
      </c>
      <c r="M22" s="81">
        <v>-10.3977034146717</v>
      </c>
      <c r="N22" s="83">
        <v>2.53980662198523E-25</v>
      </c>
      <c r="O22" s="80"/>
      <c r="P22" s="80" t="s">
        <v>333</v>
      </c>
      <c r="R22" s="93"/>
    </row>
    <row r="23">
      <c r="A23" s="80" t="s">
        <v>26</v>
      </c>
      <c r="B23" s="81">
        <v>1.0</v>
      </c>
      <c r="C23" s="81">
        <v>0.594758064516129</v>
      </c>
      <c r="D23" s="81">
        <v>0.254368279569892</v>
      </c>
      <c r="E23" s="81">
        <v>0.210039159843361</v>
      </c>
      <c r="F23" s="81">
        <v>0.745631720430108</v>
      </c>
      <c r="G23" s="81">
        <v>0.653149266609146</v>
      </c>
      <c r="H23" s="81">
        <v>0.310444619836885</v>
      </c>
      <c r="I23" s="81">
        <v>0.343383662038241</v>
      </c>
      <c r="J23" s="94">
        <v>-0.14367067297279</v>
      </c>
      <c r="K23" s="81">
        <v>0.325284598105444</v>
      </c>
      <c r="L23" s="81">
        <v>0.343383662038241</v>
      </c>
      <c r="M23" s="81">
        <v>-36.8625051798344</v>
      </c>
      <c r="N23" s="83">
        <v>1.8439457681945E-297</v>
      </c>
      <c r="O23" s="80"/>
      <c r="P23" s="80" t="s">
        <v>334</v>
      </c>
    </row>
    <row r="24">
      <c r="A24" s="80" t="s">
        <v>22</v>
      </c>
      <c r="B24" s="81">
        <v>1.0</v>
      </c>
      <c r="C24" s="81">
        <v>0.676651982378855</v>
      </c>
      <c r="D24" s="81">
        <v>0.60408646727865</v>
      </c>
      <c r="E24" s="81">
        <v>0.364845605700713</v>
      </c>
      <c r="F24" s="81">
        <v>0.39591353272135</v>
      </c>
      <c r="G24" s="81">
        <v>0.847528043207312</v>
      </c>
      <c r="H24" s="81">
        <v>0.474074074074074</v>
      </c>
      <c r="I24" s="81">
        <v>0.681233636715851</v>
      </c>
      <c r="J24" s="81">
        <v>0.24417503750905</v>
      </c>
      <c r="K24" s="81">
        <v>0.664477487967691</v>
      </c>
      <c r="L24" s="81">
        <v>0.681233636715851</v>
      </c>
      <c r="M24" s="81">
        <v>-3.06895575543422</v>
      </c>
      <c r="N24" s="83">
        <v>0.00214808401867607</v>
      </c>
      <c r="O24" s="80"/>
      <c r="P24" s="80" t="s">
        <v>332</v>
      </c>
    </row>
    <row r="25">
      <c r="A25" s="80" t="s">
        <v>22</v>
      </c>
      <c r="B25" s="81">
        <v>1.0</v>
      </c>
      <c r="C25" s="81">
        <v>0.594418604651163</v>
      </c>
      <c r="D25" s="81">
        <v>0.508222153273348</v>
      </c>
      <c r="E25" s="81">
        <v>0.287320143884892</v>
      </c>
      <c r="F25" s="81">
        <v>0.491777846726652</v>
      </c>
      <c r="G25" s="81">
        <v>0.789778206364513</v>
      </c>
      <c r="H25" s="81">
        <v>0.387390118217642</v>
      </c>
      <c r="I25" s="81">
        <v>0.570798259602133</v>
      </c>
      <c r="J25" s="81">
        <v>0.0889574791927488</v>
      </c>
      <c r="K25" s="81">
        <v>0.551794173469401</v>
      </c>
      <c r="L25" s="81">
        <v>0.570798259602133</v>
      </c>
      <c r="M25" s="81">
        <v>-8.71313885373638</v>
      </c>
      <c r="N25" s="83">
        <v>2.95574238543391E-18</v>
      </c>
      <c r="O25" s="80"/>
      <c r="P25" s="80" t="s">
        <v>333</v>
      </c>
    </row>
    <row r="26">
      <c r="A26" s="80" t="s">
        <v>22</v>
      </c>
      <c r="B26" s="81">
        <v>1.0</v>
      </c>
      <c r="C26" s="81">
        <v>0.542338709677419</v>
      </c>
      <c r="D26" s="81">
        <v>0.525537634408602</v>
      </c>
      <c r="E26" s="81">
        <v>0.275897435897436</v>
      </c>
      <c r="F26" s="81">
        <v>0.474462365591398</v>
      </c>
      <c r="G26" s="81">
        <v>0.775024777006938</v>
      </c>
      <c r="H26" s="81">
        <v>0.365737593473827</v>
      </c>
      <c r="I26" s="81">
        <v>0.53801141660163</v>
      </c>
      <c r="J26" s="81">
        <v>0.0587912718413107</v>
      </c>
      <c r="K26" s="81">
        <v>0.517996174343264</v>
      </c>
      <c r="L26" s="81">
        <v>0.53801141660163</v>
      </c>
      <c r="M26" s="81">
        <v>-19.7676144225345</v>
      </c>
      <c r="N26" s="83">
        <v>5.65892440892747E-87</v>
      </c>
      <c r="O26" s="80"/>
      <c r="P26" s="80" t="s">
        <v>334</v>
      </c>
    </row>
    <row r="27">
      <c r="A27" s="80" t="s">
        <v>41</v>
      </c>
      <c r="B27" s="81">
        <v>1.0</v>
      </c>
      <c r="C27" s="81">
        <v>0.874008810572687</v>
      </c>
      <c r="D27" s="81">
        <v>0.929819366301451</v>
      </c>
      <c r="E27" s="81">
        <v>0.807160292921074</v>
      </c>
      <c r="F27" s="81">
        <v>0.070180633698549</v>
      </c>
      <c r="G27" s="81">
        <v>0.956442278403899</v>
      </c>
      <c r="H27" s="81">
        <v>0.839255499153976</v>
      </c>
      <c r="I27" s="81">
        <v>0.917093867690088</v>
      </c>
      <c r="J27" s="81">
        <v>0.783457250119339</v>
      </c>
      <c r="K27" s="81">
        <v>0.903624496799019</v>
      </c>
      <c r="L27" s="81">
        <v>0.917093867690088</v>
      </c>
      <c r="M27" s="81">
        <v>17.6941914480743</v>
      </c>
      <c r="N27" s="83">
        <v>4.64854525469216E-70</v>
      </c>
      <c r="O27" s="80"/>
      <c r="P27" s="80" t="s">
        <v>332</v>
      </c>
    </row>
    <row r="28">
      <c r="A28" s="80" t="s">
        <v>41</v>
      </c>
      <c r="B28" s="81">
        <v>1.0</v>
      </c>
      <c r="C28" s="81">
        <v>0.804651162790698</v>
      </c>
      <c r="D28" s="81">
        <v>0.89512876202296</v>
      </c>
      <c r="E28" s="81">
        <v>0.7190357439734</v>
      </c>
      <c r="F28" s="81">
        <v>0.10487123797704</v>
      </c>
      <c r="G28" s="81">
        <v>0.932148626817447</v>
      </c>
      <c r="H28" s="81">
        <v>0.759438103599649</v>
      </c>
      <c r="I28" s="81">
        <v>0.907707105181508</v>
      </c>
      <c r="J28" s="81">
        <v>0.67504499852369</v>
      </c>
      <c r="K28" s="81">
        <v>0.895845587673772</v>
      </c>
      <c r="L28" s="81">
        <v>0.907707105181508</v>
      </c>
      <c r="M28" s="81">
        <v>22.6281063139084</v>
      </c>
      <c r="N28" s="83">
        <v>2.29237899798819E-113</v>
      </c>
      <c r="O28" s="80"/>
      <c r="P28" s="80" t="s">
        <v>333</v>
      </c>
    </row>
    <row r="29">
      <c r="A29" s="80" t="s">
        <v>41</v>
      </c>
      <c r="B29" s="81">
        <v>1.0</v>
      </c>
      <c r="C29" s="81">
        <v>0.913306451612903</v>
      </c>
      <c r="D29" s="81">
        <v>0.940188172043011</v>
      </c>
      <c r="E29" s="81">
        <v>0.835793357933579</v>
      </c>
      <c r="F29" s="81">
        <v>0.0598118279569892</v>
      </c>
      <c r="G29" s="81">
        <v>0.970180305131761</v>
      </c>
      <c r="H29" s="81">
        <v>0.872832369942197</v>
      </c>
      <c r="I29" s="81">
        <v>0.969450157713319</v>
      </c>
      <c r="J29" s="81">
        <v>0.829393867975</v>
      </c>
      <c r="K29" s="81">
        <v>0.962915199443414</v>
      </c>
      <c r="L29" s="81">
        <v>0.969450157713319</v>
      </c>
      <c r="M29" s="81">
        <v>19.6892102709582</v>
      </c>
      <c r="N29" s="83">
        <v>2.668168266934E-86</v>
      </c>
      <c r="O29" s="80"/>
      <c r="P29" s="80" t="s">
        <v>334</v>
      </c>
    </row>
    <row r="30">
      <c r="A30" s="80" t="s">
        <v>30</v>
      </c>
      <c r="B30" s="81">
        <v>1.0</v>
      </c>
      <c r="C30" s="81">
        <v>0.820264317180617</v>
      </c>
      <c r="D30" s="81">
        <v>0.785608528279538</v>
      </c>
      <c r="E30" s="81">
        <v>0.562537764350453</v>
      </c>
      <c r="F30" s="81">
        <v>0.214391471720462</v>
      </c>
      <c r="G30" s="81">
        <v>0.928596429821491</v>
      </c>
      <c r="H30" s="81">
        <v>0.667383512544803</v>
      </c>
      <c r="I30" s="81">
        <v>0.901761723188347</v>
      </c>
      <c r="J30" s="81">
        <v>0.545495070303789</v>
      </c>
      <c r="K30" s="81">
        <v>0.891121370771739</v>
      </c>
      <c r="L30" s="81">
        <v>0.901761723188347</v>
      </c>
      <c r="M30" s="81">
        <v>17.6690500229248</v>
      </c>
      <c r="N30" s="83">
        <v>7.26093354981627E-70</v>
      </c>
      <c r="O30" s="80"/>
      <c r="P30" s="80" t="s">
        <v>332</v>
      </c>
    </row>
    <row r="31">
      <c r="A31" s="80" t="s">
        <v>30</v>
      </c>
      <c r="B31" s="81">
        <v>1.0</v>
      </c>
      <c r="C31" s="81">
        <v>0.729302325581395</v>
      </c>
      <c r="D31" s="81">
        <v>0.722618678250078</v>
      </c>
      <c r="E31" s="81">
        <v>0.467222884386174</v>
      </c>
      <c r="F31" s="81">
        <v>0.277381321749922</v>
      </c>
      <c r="G31" s="81">
        <v>0.888931297709924</v>
      </c>
      <c r="H31" s="81">
        <v>0.569560479476934</v>
      </c>
      <c r="I31" s="81">
        <v>0.797491720122088</v>
      </c>
      <c r="J31" s="81">
        <v>0.401190173722694</v>
      </c>
      <c r="K31" s="81">
        <v>0.782636458983621</v>
      </c>
      <c r="L31" s="81">
        <v>0.797491720122088</v>
      </c>
      <c r="M31" s="81">
        <v>8.8681257928683</v>
      </c>
      <c r="N31" s="83">
        <v>7.43872707640853E-19</v>
      </c>
      <c r="O31" s="80"/>
      <c r="P31" s="80" t="s">
        <v>333</v>
      </c>
    </row>
    <row r="32">
      <c r="A32" s="80" t="s">
        <v>30</v>
      </c>
      <c r="B32" s="81">
        <v>1.0</v>
      </c>
      <c r="C32" s="81">
        <v>0.830645161290323</v>
      </c>
      <c r="D32" s="81">
        <v>0.750672043010753</v>
      </c>
      <c r="E32" s="81">
        <v>0.526181353767561</v>
      </c>
      <c r="F32" s="81">
        <v>0.249327956989247</v>
      </c>
      <c r="G32" s="81">
        <v>0.930058284762698</v>
      </c>
      <c r="H32" s="81">
        <v>0.644253322908522</v>
      </c>
      <c r="I32" s="81">
        <v>0.875271323816337</v>
      </c>
      <c r="J32" s="81">
        <v>0.514995098191957</v>
      </c>
      <c r="K32" s="81">
        <v>0.86305019321098</v>
      </c>
      <c r="L32" s="81">
        <v>0.875271323816337</v>
      </c>
      <c r="M32" s="81">
        <v>6.99807239386397</v>
      </c>
      <c r="N32" s="83">
        <v>2.59508001515294E-12</v>
      </c>
      <c r="O32" s="80"/>
      <c r="P32" s="80" t="s">
        <v>334</v>
      </c>
    </row>
    <row r="33">
      <c r="A33" s="80" t="s">
        <v>50</v>
      </c>
      <c r="B33" s="81">
        <v>1.0</v>
      </c>
      <c r="C33" s="81">
        <v>0.688105726872247</v>
      </c>
      <c r="D33" s="81">
        <v>0.779389991116376</v>
      </c>
      <c r="E33" s="81">
        <v>0.511795543905636</v>
      </c>
      <c r="F33" s="81">
        <v>0.220610008883624</v>
      </c>
      <c r="G33" s="81">
        <v>0.881446751507033</v>
      </c>
      <c r="H33" s="81">
        <v>0.586997369409996</v>
      </c>
      <c r="I33" s="81">
        <v>0.79453937558947</v>
      </c>
      <c r="J33" s="81">
        <v>0.4287646081913</v>
      </c>
      <c r="K33" s="81">
        <v>0.778001427166756</v>
      </c>
      <c r="L33" s="81">
        <v>0.79453937558947</v>
      </c>
      <c r="M33" s="81">
        <v>9.08647415887063</v>
      </c>
      <c r="N33" s="83">
        <v>1.02302800969003E-19</v>
      </c>
      <c r="O33" s="80"/>
      <c r="P33" s="80" t="s">
        <v>332</v>
      </c>
    </row>
    <row r="34">
      <c r="A34" s="80" t="s">
        <v>50</v>
      </c>
      <c r="B34" s="81">
        <v>1.0</v>
      </c>
      <c r="C34" s="81">
        <v>0.681860465116279</v>
      </c>
      <c r="D34" s="81">
        <v>0.681042506981073</v>
      </c>
      <c r="E34" s="81">
        <v>0.416240772288472</v>
      </c>
      <c r="F34" s="81">
        <v>0.318957493018927</v>
      </c>
      <c r="G34" s="81">
        <v>0.865195112337406</v>
      </c>
      <c r="H34" s="81">
        <v>0.516925246826516</v>
      </c>
      <c r="I34" s="81">
        <v>0.749268989602349</v>
      </c>
      <c r="J34" s="81">
        <v>0.319583977986349</v>
      </c>
      <c r="K34" s="81">
        <v>0.731156553018477</v>
      </c>
      <c r="L34" s="81">
        <v>0.749268989602349</v>
      </c>
      <c r="M34" s="81">
        <v>5.77437373334204</v>
      </c>
      <c r="N34" s="83">
        <v>7.7239825378412E-9</v>
      </c>
      <c r="O34" s="80"/>
      <c r="P34" s="80" t="s">
        <v>333</v>
      </c>
    </row>
    <row r="35">
      <c r="A35" s="80" t="s">
        <v>50</v>
      </c>
      <c r="B35" s="81">
        <v>1.0</v>
      </c>
      <c r="C35" s="81">
        <v>0.700604838709677</v>
      </c>
      <c r="D35" s="81">
        <v>0.673387096774194</v>
      </c>
      <c r="E35" s="81">
        <v>0.416916616676665</v>
      </c>
      <c r="F35" s="81">
        <v>0.326612903225806</v>
      </c>
      <c r="G35" s="81">
        <v>0.870925684485006</v>
      </c>
      <c r="H35" s="81">
        <v>0.52275291462956</v>
      </c>
      <c r="I35" s="81">
        <v>0.753180856800642</v>
      </c>
      <c r="J35" s="81">
        <v>0.328101660046981</v>
      </c>
      <c r="K35" s="81">
        <v>0.734281732629096</v>
      </c>
      <c r="L35" s="81">
        <v>0.753180856800642</v>
      </c>
      <c r="M35" s="81">
        <v>-5.53526012830279</v>
      </c>
      <c r="N35" s="83">
        <v>3.10766778173277E-8</v>
      </c>
      <c r="O35" s="80"/>
      <c r="P35" s="80" t="s">
        <v>334</v>
      </c>
    </row>
    <row r="36">
      <c r="A36" s="80" t="s">
        <v>45</v>
      </c>
      <c r="B36" s="81">
        <v>1.0</v>
      </c>
      <c r="C36" s="81">
        <v>0.679295154185022</v>
      </c>
      <c r="D36" s="81">
        <v>0.731714539532129</v>
      </c>
      <c r="E36" s="81">
        <v>0.459749552772809</v>
      </c>
      <c r="F36" s="81">
        <v>0.268285460467871</v>
      </c>
      <c r="G36" s="81">
        <v>0.871604938271605</v>
      </c>
      <c r="H36" s="81">
        <v>0.548364153627312</v>
      </c>
      <c r="I36" s="81">
        <v>0.783150073247506</v>
      </c>
      <c r="J36" s="81">
        <v>0.369039168484819</v>
      </c>
      <c r="K36" s="81">
        <v>0.766232988552136</v>
      </c>
      <c r="L36" s="81">
        <v>0.783150073247506</v>
      </c>
      <c r="M36" s="81">
        <v>7.22526963750176</v>
      </c>
      <c r="N36" s="83">
        <v>5.00108548929998E-13</v>
      </c>
      <c r="O36" s="80"/>
      <c r="P36" s="80" t="s">
        <v>332</v>
      </c>
    </row>
    <row r="37">
      <c r="A37" s="80" t="s">
        <v>45</v>
      </c>
      <c r="B37" s="81">
        <v>1.0</v>
      </c>
      <c r="C37" s="81">
        <v>0.641860465116279</v>
      </c>
      <c r="D37" s="81">
        <v>0.623642569035061</v>
      </c>
      <c r="E37" s="81">
        <v>0.362585391487126</v>
      </c>
      <c r="F37" s="81">
        <v>0.376357430964939</v>
      </c>
      <c r="G37" s="81">
        <v>0.839248434237996</v>
      </c>
      <c r="H37" s="81">
        <v>0.463398253861652</v>
      </c>
      <c r="I37" s="81">
        <v>0.68889349082539</v>
      </c>
      <c r="J37" s="81">
        <v>0.231489725742618</v>
      </c>
      <c r="K37" s="81">
        <v>0.670847685433188</v>
      </c>
      <c r="L37" s="81">
        <v>0.68889349082539</v>
      </c>
      <c r="M37" s="81">
        <v>-0.597620047444022</v>
      </c>
      <c r="N37" s="83">
        <v>0.550093484496485</v>
      </c>
      <c r="O37" s="80"/>
      <c r="P37" s="80" t="s">
        <v>333</v>
      </c>
    </row>
    <row r="38">
      <c r="A38" s="80" t="s">
        <v>45</v>
      </c>
      <c r="B38" s="81">
        <v>1.0</v>
      </c>
      <c r="C38" s="81">
        <v>0.663306451612903</v>
      </c>
      <c r="D38" s="81">
        <v>0.70127688172043</v>
      </c>
      <c r="E38" s="81">
        <v>0.425339366515837</v>
      </c>
      <c r="F38" s="81">
        <v>0.29872311827957</v>
      </c>
      <c r="G38" s="81">
        <v>0.862040479140851</v>
      </c>
      <c r="H38" s="81">
        <v>0.51831429696731</v>
      </c>
      <c r="I38" s="81">
        <v>0.753930299926292</v>
      </c>
      <c r="J38" s="81">
        <v>0.32368797021566</v>
      </c>
      <c r="K38" s="81">
        <v>0.735924392001187</v>
      </c>
      <c r="L38" s="81">
        <v>0.753930299926292</v>
      </c>
      <c r="M38" s="81">
        <v>-5.06687086059153</v>
      </c>
      <c r="N38" s="83">
        <v>4.04408438226534E-7</v>
      </c>
      <c r="O38" s="80"/>
      <c r="P38" s="80" t="s">
        <v>334</v>
      </c>
    </row>
    <row r="39">
      <c r="A39" s="80" t="s">
        <v>239</v>
      </c>
      <c r="B39" s="81">
        <v>1.0</v>
      </c>
      <c r="C39" s="81">
        <v>0.66431718061674</v>
      </c>
      <c r="D39" s="81">
        <v>0.806929227124667</v>
      </c>
      <c r="E39" s="81">
        <v>0.536273115220484</v>
      </c>
      <c r="F39" s="81">
        <v>0.193070772875333</v>
      </c>
      <c r="G39" s="81">
        <v>0.877334191886671</v>
      </c>
      <c r="H39" s="81">
        <v>0.593467138921684</v>
      </c>
      <c r="I39" s="81">
        <v>0.807028760245193</v>
      </c>
      <c r="J39" s="81">
        <v>0.441487211241553</v>
      </c>
      <c r="K39" s="81">
        <v>0.791009077765749</v>
      </c>
      <c r="L39" s="81">
        <v>0.807028760245193</v>
      </c>
      <c r="M39" s="81">
        <v>12.1016994638202</v>
      </c>
      <c r="N39" s="83">
        <v>1.03447128935529E-33</v>
      </c>
      <c r="O39" s="80"/>
      <c r="P39" s="80" t="s">
        <v>332</v>
      </c>
    </row>
    <row r="40">
      <c r="A40" s="80" t="s">
        <v>239</v>
      </c>
      <c r="B40" s="81">
        <v>1.0</v>
      </c>
      <c r="C40" s="81">
        <v>0.597209302325581</v>
      </c>
      <c r="D40" s="81">
        <v>0.669562519391871</v>
      </c>
      <c r="E40" s="81">
        <v>0.37609841827768</v>
      </c>
      <c r="F40" s="81">
        <v>0.330437480608129</v>
      </c>
      <c r="G40" s="81">
        <v>0.832883056734851</v>
      </c>
      <c r="H40" s="81">
        <v>0.461538461538462</v>
      </c>
      <c r="I40" s="81">
        <v>0.688991045465369</v>
      </c>
      <c r="J40" s="81">
        <v>0.236115160026402</v>
      </c>
      <c r="K40" s="81">
        <v>0.670483536343239</v>
      </c>
      <c r="L40" s="81">
        <v>0.688991045465369</v>
      </c>
      <c r="M40" s="81">
        <v>-0.673030124248631</v>
      </c>
      <c r="N40" s="83">
        <v>0.500928126328973</v>
      </c>
      <c r="O40" s="80"/>
      <c r="P40" s="80" t="s">
        <v>333</v>
      </c>
    </row>
    <row r="41">
      <c r="A41" s="80" t="s">
        <v>239</v>
      </c>
      <c r="B41" s="81">
        <v>1.0</v>
      </c>
      <c r="C41" s="81">
        <v>0.585685483870968</v>
      </c>
      <c r="D41" s="81">
        <v>0.631048387096774</v>
      </c>
      <c r="E41" s="81">
        <v>0.346039309112567</v>
      </c>
      <c r="F41" s="81">
        <v>0.368951612903226</v>
      </c>
      <c r="G41" s="81">
        <v>0.820445609436435</v>
      </c>
      <c r="H41" s="81">
        <v>0.435043055035567</v>
      </c>
      <c r="I41" s="81">
        <v>0.670158140120968</v>
      </c>
      <c r="J41" s="81">
        <v>0.189955049564034</v>
      </c>
      <c r="K41" s="81">
        <v>0.650665363132045</v>
      </c>
      <c r="L41" s="81">
        <v>0.670158140120968</v>
      </c>
      <c r="M41" s="81">
        <v>-14.5924034481064</v>
      </c>
      <c r="N41" s="83">
        <v>3.13939634756589E-48</v>
      </c>
      <c r="O41" s="80"/>
      <c r="P41" s="80" t="s">
        <v>334</v>
      </c>
    </row>
    <row r="42">
      <c r="A42" s="80" t="s">
        <v>38</v>
      </c>
      <c r="B42" s="81">
        <v>1.0</v>
      </c>
      <c r="C42" s="81">
        <v>0.53568281938326</v>
      </c>
      <c r="D42" s="81">
        <v>0.464317441516139</v>
      </c>
      <c r="E42" s="81">
        <v>0.251551510136533</v>
      </c>
      <c r="F42" s="81">
        <v>0.535682558483861</v>
      </c>
      <c r="G42" s="81">
        <v>0.748448687350835</v>
      </c>
      <c r="H42" s="81">
        <v>0.342342342342342</v>
      </c>
      <c r="I42" s="81">
        <v>0.49672571254887</v>
      </c>
      <c r="J42" s="81">
        <v>2.26989725709627E-7</v>
      </c>
      <c r="K42" s="81">
        <v>0.477360300245022</v>
      </c>
      <c r="L42" s="81">
        <v>0.49672571254887</v>
      </c>
      <c r="M42" s="81">
        <v>-16.817718046659</v>
      </c>
      <c r="N42" s="83">
        <v>1.80997218676522E-63</v>
      </c>
      <c r="O42" s="80"/>
      <c r="P42" s="80" t="s">
        <v>332</v>
      </c>
    </row>
    <row r="43">
      <c r="A43" s="80" t="s">
        <v>38</v>
      </c>
      <c r="B43" s="81">
        <v>1.0</v>
      </c>
      <c r="C43" s="81">
        <v>0.515348837209302</v>
      </c>
      <c r="D43" s="81">
        <v>0.492398386596339</v>
      </c>
      <c r="E43" s="81">
        <v>0.25296803652968</v>
      </c>
      <c r="F43" s="81">
        <v>0.507601613403661</v>
      </c>
      <c r="G43" s="81">
        <v>0.752846299810247</v>
      </c>
      <c r="H43" s="81">
        <v>0.339356814701378</v>
      </c>
      <c r="I43" s="81">
        <v>0.495710482072892</v>
      </c>
      <c r="J43" s="81">
        <v>0.00671155458196439</v>
      </c>
      <c r="K43" s="81">
        <v>0.475851409718346</v>
      </c>
      <c r="L43" s="81">
        <v>0.495710482072892</v>
      </c>
      <c r="M43" s="81">
        <v>-15.0319471546416</v>
      </c>
      <c r="N43" s="83">
        <v>4.53477454615236E-51</v>
      </c>
      <c r="O43" s="80"/>
      <c r="P43" s="80" t="s">
        <v>333</v>
      </c>
    </row>
    <row r="44">
      <c r="A44" s="80" t="s">
        <v>38</v>
      </c>
      <c r="B44" s="81">
        <v>1.0</v>
      </c>
      <c r="C44" s="81">
        <v>0.542338709677419</v>
      </c>
      <c r="D44" s="81">
        <v>0.480510752688172</v>
      </c>
      <c r="E44" s="81">
        <v>0.258157389635317</v>
      </c>
      <c r="F44" s="81">
        <v>0.519489247311828</v>
      </c>
      <c r="G44" s="81">
        <v>0.759023354564756</v>
      </c>
      <c r="H44" s="81">
        <v>0.349804941482445</v>
      </c>
      <c r="I44" s="81">
        <v>0.505988431646722</v>
      </c>
      <c r="J44" s="81">
        <v>0.0198133986991735</v>
      </c>
      <c r="K44" s="81">
        <v>0.485356817831069</v>
      </c>
      <c r="L44" s="81">
        <v>0.505988431646722</v>
      </c>
      <c r="M44" s="81">
        <v>-22.5952090844866</v>
      </c>
      <c r="N44" s="83">
        <v>4.83025990235682E-113</v>
      </c>
      <c r="O44" s="80"/>
      <c r="P44" s="80" t="s">
        <v>334</v>
      </c>
    </row>
    <row r="45">
      <c r="A45" s="80" t="s">
        <v>35</v>
      </c>
      <c r="B45" s="81">
        <v>1.0</v>
      </c>
      <c r="C45" s="81">
        <v>0.501321585903084</v>
      </c>
      <c r="D45" s="81">
        <v>0.578620076991412</v>
      </c>
      <c r="E45" s="81">
        <v>0.285642570281124</v>
      </c>
      <c r="F45" s="81">
        <v>0.421379923008588</v>
      </c>
      <c r="G45" s="81">
        <v>0.775396825396825</v>
      </c>
      <c r="H45" s="81">
        <v>0.363927086664535</v>
      </c>
      <c r="I45" s="81">
        <v>0.557357428262449</v>
      </c>
      <c r="J45" s="81">
        <v>0.0698540678312325</v>
      </c>
      <c r="K45" s="81">
        <v>0.538299462498605</v>
      </c>
      <c r="L45" s="81">
        <v>0.557357428262449</v>
      </c>
      <c r="M45" s="81">
        <v>-23.4592802369916</v>
      </c>
      <c r="N45" s="83">
        <v>1.06291510653643E-121</v>
      </c>
      <c r="O45" s="80"/>
      <c r="P45" s="80" t="s">
        <v>332</v>
      </c>
    </row>
    <row r="46">
      <c r="A46" s="80" t="s">
        <v>35</v>
      </c>
      <c r="B46" s="81">
        <v>1.0</v>
      </c>
      <c r="C46" s="81">
        <v>0.665116279069767</v>
      </c>
      <c r="D46" s="81">
        <v>0.617126900403351</v>
      </c>
      <c r="E46" s="81">
        <v>0.366854797331965</v>
      </c>
      <c r="F46" s="81">
        <v>0.382873099596649</v>
      </c>
      <c r="G46" s="81">
        <v>0.846743295019157</v>
      </c>
      <c r="H46" s="81">
        <v>0.472883597883598</v>
      </c>
      <c r="I46" s="81">
        <v>0.685149470737216</v>
      </c>
      <c r="J46" s="81">
        <v>0.24553330673164</v>
      </c>
      <c r="K46" s="81">
        <v>0.666646763026861</v>
      </c>
      <c r="L46" s="81">
        <v>0.685149470737216</v>
      </c>
      <c r="M46" s="81">
        <v>-1.10657720761705</v>
      </c>
      <c r="N46" s="83">
        <v>0.268476766122935</v>
      </c>
      <c r="O46" s="80"/>
      <c r="P46" s="80" t="s">
        <v>333</v>
      </c>
    </row>
    <row r="47">
      <c r="A47" s="80" t="s">
        <v>35</v>
      </c>
      <c r="B47" s="81">
        <v>1.0</v>
      </c>
      <c r="C47" s="81">
        <v>0.655241935483871</v>
      </c>
      <c r="D47" s="81">
        <v>0.647177419354839</v>
      </c>
      <c r="E47" s="81">
        <v>0.382352941176471</v>
      </c>
      <c r="F47" s="81">
        <v>0.352822580645161</v>
      </c>
      <c r="G47" s="81">
        <v>0.849206349206349</v>
      </c>
      <c r="H47" s="81">
        <v>0.482912332838039</v>
      </c>
      <c r="I47" s="81">
        <v>0.693195767754943</v>
      </c>
      <c r="J47" s="81">
        <v>0.264628062012482</v>
      </c>
      <c r="K47" s="81">
        <v>0.674317478291756</v>
      </c>
      <c r="L47" s="81">
        <v>0.693195767754943</v>
      </c>
      <c r="M47" s="81">
        <v>-11.7882928319572</v>
      </c>
      <c r="N47" s="83">
        <v>4.48540925559724E-32</v>
      </c>
      <c r="O47" s="80"/>
      <c r="P47" s="80" t="s">
        <v>334</v>
      </c>
    </row>
    <row r="49">
      <c r="B49" s="35" t="s">
        <v>335</v>
      </c>
    </row>
    <row r="50">
      <c r="B50" s="35" t="s">
        <v>336</v>
      </c>
    </row>
  </sheetData>
  <autoFilter ref="$A$1:$Y$12">
    <sortState ref="A1:Y12">
      <sortCondition ref="A1:A12"/>
      <sortCondition ref="O1:O12"/>
    </sortState>
  </autoFil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88"/>
    <col customWidth="1" min="9" max="9" width="19.5"/>
  </cols>
  <sheetData>
    <row r="3">
      <c r="A3" s="35" t="s">
        <v>311</v>
      </c>
      <c r="B3" s="35" t="s">
        <v>192</v>
      </c>
      <c r="C3" s="35" t="s">
        <v>337</v>
      </c>
      <c r="D3" s="95" t="s">
        <v>338</v>
      </c>
      <c r="E3" s="95" t="s">
        <v>339</v>
      </c>
      <c r="F3" s="95" t="s">
        <v>340</v>
      </c>
      <c r="G3" s="95" t="s">
        <v>341</v>
      </c>
      <c r="H3" s="95" t="s">
        <v>342</v>
      </c>
      <c r="I3" s="35" t="s">
        <v>343</v>
      </c>
      <c r="J3" s="35" t="s">
        <v>344</v>
      </c>
      <c r="K3" s="35" t="s">
        <v>345</v>
      </c>
      <c r="L3" s="35" t="s">
        <v>346</v>
      </c>
      <c r="M3" s="35" t="s">
        <v>347</v>
      </c>
      <c r="N3" s="35" t="s">
        <v>348</v>
      </c>
      <c r="O3" s="35" t="s">
        <v>349</v>
      </c>
      <c r="P3" s="35" t="s">
        <v>350</v>
      </c>
      <c r="Q3" s="35" t="s">
        <v>351</v>
      </c>
      <c r="R3" s="96" t="s">
        <v>352</v>
      </c>
      <c r="S3" s="35" t="s">
        <v>353</v>
      </c>
      <c r="T3" s="36" t="s">
        <v>354</v>
      </c>
    </row>
    <row r="4">
      <c r="A4" s="35" t="s">
        <v>355</v>
      </c>
      <c r="B4" s="36" t="s">
        <v>356</v>
      </c>
      <c r="C4" s="36" t="s">
        <v>357</v>
      </c>
      <c r="D4" s="97">
        <v>0.9884154</v>
      </c>
      <c r="E4" s="98">
        <v>0.0073093367</v>
      </c>
      <c r="F4" s="98">
        <v>0.0021376363</v>
      </c>
      <c r="G4" s="98">
        <v>0.009446973</v>
      </c>
      <c r="H4" s="99">
        <v>0.98110604</v>
      </c>
      <c r="I4" s="36" t="s">
        <v>358</v>
      </c>
      <c r="J4" s="36" t="s">
        <v>359</v>
      </c>
      <c r="K4" s="36" t="s">
        <v>360</v>
      </c>
      <c r="L4" s="36">
        <v>15137.0</v>
      </c>
      <c r="M4" s="36">
        <v>20453.0</v>
      </c>
      <c r="N4" s="36" t="s">
        <v>361</v>
      </c>
      <c r="O4" s="36">
        <v>9.0731473E7</v>
      </c>
      <c r="P4" s="36">
        <v>41.5</v>
      </c>
      <c r="Q4" s="36">
        <v>9685.0</v>
      </c>
      <c r="R4" s="7">
        <v>2400.0</v>
      </c>
      <c r="S4" s="12"/>
      <c r="T4" s="100" t="str">
        <f t="shared" ref="T4:T13" si="1">CONCATENATE("https://www.ncbi.nlm.nih.gov/datasets/genome/",N4,"/")</f>
        <v>https://www.ncbi.nlm.nih.gov/datasets/genome/GCF_018350175.1/</v>
      </c>
    </row>
    <row r="5">
      <c r="B5" s="101" t="s">
        <v>362</v>
      </c>
      <c r="C5" s="36" t="s">
        <v>363</v>
      </c>
      <c r="D5" s="97">
        <v>0.958</v>
      </c>
      <c r="E5" s="98">
        <v>0.007</v>
      </c>
      <c r="F5" s="98">
        <v>0.009</v>
      </c>
      <c r="G5" s="98">
        <v>0.033</v>
      </c>
      <c r="H5" s="99">
        <v>0.951</v>
      </c>
      <c r="I5" s="102"/>
      <c r="J5" s="103" t="s">
        <v>364</v>
      </c>
      <c r="K5" s="36" t="s">
        <v>360</v>
      </c>
      <c r="L5" s="104"/>
      <c r="M5" s="105"/>
      <c r="N5" s="106" t="s">
        <v>365</v>
      </c>
      <c r="O5" s="107">
        <v>61376.0</v>
      </c>
      <c r="P5" s="103">
        <v>42.0</v>
      </c>
      <c r="Q5" s="103">
        <v>61376.0</v>
      </c>
      <c r="R5" s="7">
        <v>2400.0</v>
      </c>
      <c r="S5" s="12"/>
      <c r="T5" s="100" t="str">
        <f t="shared" si="1"/>
        <v>https://www.ncbi.nlm.nih.gov/datasets/genome/GCA_019924945.1/</v>
      </c>
    </row>
    <row r="6">
      <c r="B6" s="36" t="s">
        <v>366</v>
      </c>
      <c r="C6" s="36" t="s">
        <v>367</v>
      </c>
      <c r="D6" s="97">
        <v>0.9899324</v>
      </c>
      <c r="E6" s="98">
        <v>0.007447249</v>
      </c>
      <c r="F6" s="98">
        <v>0.002482416</v>
      </c>
      <c r="G6" s="98">
        <v>0.007585161</v>
      </c>
      <c r="H6" s="99">
        <v>0.9824852</v>
      </c>
      <c r="I6" s="36" t="s">
        <v>358</v>
      </c>
      <c r="J6" s="36" t="s">
        <v>368</v>
      </c>
      <c r="K6" s="36" t="s">
        <v>360</v>
      </c>
      <c r="L6" s="36">
        <v>6864.0</v>
      </c>
      <c r="M6" s="36">
        <v>20003.0</v>
      </c>
      <c r="N6" s="36" t="s">
        <v>369</v>
      </c>
      <c r="O6" s="36">
        <v>8.262288E7</v>
      </c>
      <c r="P6" s="36">
        <v>41.5</v>
      </c>
      <c r="Q6" s="36">
        <v>37029.0</v>
      </c>
      <c r="R6" s="7">
        <v>2400.0</v>
      </c>
      <c r="S6" s="12"/>
      <c r="T6" s="100" t="str">
        <f t="shared" si="1"/>
        <v>https://www.ncbi.nlm.nih.gov/datasets/genome/GCF_016509475.1/</v>
      </c>
    </row>
    <row r="7">
      <c r="B7" s="36" t="s">
        <v>370</v>
      </c>
      <c r="C7" s="36" t="s">
        <v>371</v>
      </c>
      <c r="D7" s="97">
        <v>0.98834646</v>
      </c>
      <c r="E7" s="98">
        <v>0.008688456</v>
      </c>
      <c r="F7" s="98">
        <v>0.0025513722</v>
      </c>
      <c r="G7" s="98">
        <v>0.009102193</v>
      </c>
      <c r="H7" s="99">
        <v>0.979658</v>
      </c>
      <c r="I7" s="36" t="s">
        <v>358</v>
      </c>
      <c r="J7" s="36" t="s">
        <v>372</v>
      </c>
      <c r="K7" s="36" t="s">
        <v>360</v>
      </c>
      <c r="L7" s="36">
        <v>9474.0</v>
      </c>
      <c r="M7" s="36">
        <v>20232.0</v>
      </c>
      <c r="N7" s="36" t="s">
        <v>373</v>
      </c>
      <c r="O7" s="36">
        <v>7.4391967E7</v>
      </c>
      <c r="P7" s="36">
        <v>41.5</v>
      </c>
      <c r="Q7" s="36">
        <v>9694.0</v>
      </c>
      <c r="R7" s="7">
        <v>2400.0</v>
      </c>
      <c r="S7" s="12"/>
      <c r="T7" s="100" t="str">
        <f t="shared" si="1"/>
        <v>https://www.ncbi.nlm.nih.gov/datasets/genome/GCF_018350195.1/</v>
      </c>
    </row>
    <row r="8">
      <c r="B8" s="36" t="s">
        <v>374</v>
      </c>
      <c r="C8" s="36" t="s">
        <v>375</v>
      </c>
      <c r="D8" s="97">
        <v>0.9844849</v>
      </c>
      <c r="E8" s="98">
        <v>0.019652462</v>
      </c>
      <c r="F8" s="98">
        <v>0.0023445042</v>
      </c>
      <c r="G8" s="98">
        <v>0.013170597</v>
      </c>
      <c r="H8" s="99">
        <v>0.9648324</v>
      </c>
      <c r="I8" s="36" t="s">
        <v>358</v>
      </c>
      <c r="J8" s="36" t="s">
        <v>376</v>
      </c>
      <c r="K8" s="36" t="s">
        <v>360</v>
      </c>
      <c r="L8" s="36">
        <v>8982.0</v>
      </c>
      <c r="M8" s="36">
        <v>20934.0</v>
      </c>
      <c r="N8" s="36" t="s">
        <v>377</v>
      </c>
      <c r="O8" s="36">
        <v>3.6329944E7</v>
      </c>
      <c r="P8" s="36">
        <v>41.5</v>
      </c>
      <c r="Q8" s="36">
        <v>36723.0</v>
      </c>
      <c r="R8" s="7">
        <v>2400.0</v>
      </c>
      <c r="S8" s="12"/>
      <c r="T8" s="108" t="str">
        <f t="shared" si="1"/>
        <v>https://www.ncbi.nlm.nih.gov/datasets/genome/GCF_009829155.1/</v>
      </c>
    </row>
    <row r="9">
      <c r="B9" s="36" t="s">
        <v>378</v>
      </c>
      <c r="C9" s="36" t="s">
        <v>379</v>
      </c>
      <c r="D9" s="97">
        <v>0.98970085</v>
      </c>
      <c r="E9" s="98">
        <v>0.010953082</v>
      </c>
      <c r="F9" s="98">
        <v>0.0027791401</v>
      </c>
      <c r="G9" s="98">
        <v>0.007520026</v>
      </c>
      <c r="H9" s="99">
        <v>0.9787477</v>
      </c>
      <c r="I9" s="36" t="s">
        <v>380</v>
      </c>
      <c r="J9" s="36" t="s">
        <v>381</v>
      </c>
      <c r="K9" s="36" t="s">
        <v>360</v>
      </c>
      <c r="L9" s="36">
        <v>8893.0</v>
      </c>
      <c r="M9" s="36">
        <v>21129.0</v>
      </c>
      <c r="N9" s="36" t="s">
        <v>382</v>
      </c>
      <c r="O9" s="36">
        <v>1502753.0</v>
      </c>
      <c r="P9" s="36">
        <v>41.0</v>
      </c>
      <c r="Q9" s="36">
        <v>9796.0</v>
      </c>
      <c r="R9" s="7">
        <v>2500.0</v>
      </c>
      <c r="S9" s="12"/>
      <c r="T9" s="108" t="str">
        <f t="shared" si="1"/>
        <v>https://www.ncbi.nlm.nih.gov/datasets/genome/GCF_002863925.1/</v>
      </c>
    </row>
    <row r="10">
      <c r="B10" s="36" t="s">
        <v>383</v>
      </c>
      <c r="C10" s="36" t="s">
        <v>384</v>
      </c>
      <c r="D10" s="97">
        <v>0.9800525</v>
      </c>
      <c r="E10" s="98">
        <v>0.023622047</v>
      </c>
      <c r="F10" s="98">
        <v>0.0071241097</v>
      </c>
      <c r="G10" s="98">
        <v>0.012823397</v>
      </c>
      <c r="H10" s="99">
        <v>0.95643044</v>
      </c>
      <c r="I10" s="36" t="s">
        <v>385</v>
      </c>
      <c r="J10" s="36" t="s">
        <v>386</v>
      </c>
      <c r="K10" s="36" t="s">
        <v>360</v>
      </c>
      <c r="L10" s="36">
        <v>6398.0</v>
      </c>
      <c r="M10" s="36">
        <v>19240.0</v>
      </c>
      <c r="N10" s="36" t="s">
        <v>387</v>
      </c>
      <c r="O10" s="36">
        <v>9729386.0</v>
      </c>
      <c r="P10" s="36">
        <v>41.0</v>
      </c>
      <c r="Q10" s="36">
        <v>9739.0</v>
      </c>
      <c r="R10" s="7">
        <v>2400.0</v>
      </c>
      <c r="S10" s="12"/>
      <c r="T10" s="108" t="str">
        <f t="shared" si="1"/>
        <v>https://www.ncbi.nlm.nih.gov/datasets/genome/GCF_011762595.1/</v>
      </c>
    </row>
    <row r="11">
      <c r="B11" s="36" t="s">
        <v>388</v>
      </c>
      <c r="C11" s="36" t="s">
        <v>389</v>
      </c>
      <c r="D11" s="97">
        <v>0.9958791</v>
      </c>
      <c r="E11" s="98">
        <v>0.0074175824</v>
      </c>
      <c r="F11" s="98">
        <v>0.0021978023</v>
      </c>
      <c r="G11" s="98">
        <v>0.0019230769</v>
      </c>
      <c r="H11" s="99">
        <v>0.98846155</v>
      </c>
      <c r="I11" s="36" t="s">
        <v>390</v>
      </c>
      <c r="J11" s="36" t="s">
        <v>391</v>
      </c>
      <c r="K11" s="36" t="s">
        <v>360</v>
      </c>
      <c r="L11" s="36">
        <v>3219.0</v>
      </c>
      <c r="M11" s="36">
        <v>23879.0</v>
      </c>
      <c r="N11" s="36" t="s">
        <v>392</v>
      </c>
      <c r="O11" s="36">
        <v>1.3857438E7</v>
      </c>
      <c r="P11" s="36">
        <v>41.0</v>
      </c>
      <c r="Q11" s="36">
        <v>293821.0</v>
      </c>
      <c r="R11" s="7">
        <v>1000.0</v>
      </c>
      <c r="S11" s="12"/>
      <c r="T11" s="108" t="str">
        <f t="shared" si="1"/>
        <v>https://www.ncbi.nlm.nih.gov/datasets/genome/GCF_011397635.1/</v>
      </c>
    </row>
    <row r="12">
      <c r="B12" s="36" t="s">
        <v>393</v>
      </c>
      <c r="C12" s="36" t="s">
        <v>394</v>
      </c>
      <c r="D12" s="97">
        <v>0.99391174</v>
      </c>
      <c r="E12" s="98">
        <v>0.0024353121</v>
      </c>
      <c r="F12" s="98">
        <v>3.0441402E-4</v>
      </c>
      <c r="G12" s="98">
        <v>0.005783866</v>
      </c>
      <c r="H12" s="99">
        <v>0.9914764</v>
      </c>
      <c r="I12" s="36" t="s">
        <v>395</v>
      </c>
      <c r="J12" s="36" t="s">
        <v>396</v>
      </c>
      <c r="K12" s="36" t="s">
        <v>360</v>
      </c>
      <c r="L12" s="36">
        <v>2280.0</v>
      </c>
      <c r="M12" s="36">
        <v>12092.0</v>
      </c>
      <c r="N12" s="36" t="s">
        <v>397</v>
      </c>
      <c r="O12" s="36">
        <v>2.4104831E7</v>
      </c>
      <c r="P12" s="36">
        <v>41.5</v>
      </c>
      <c r="Q12" s="36">
        <v>62324.0</v>
      </c>
      <c r="R12" s="7">
        <v>250.0</v>
      </c>
      <c r="S12" s="12"/>
      <c r="T12" s="108" t="str">
        <f t="shared" si="1"/>
        <v>https://www.ncbi.nlm.nih.gov/datasets/genome/GCF_943734845.2/</v>
      </c>
    </row>
    <row r="13">
      <c r="B13" s="109" t="s">
        <v>398</v>
      </c>
      <c r="C13" s="36" t="s">
        <v>399</v>
      </c>
      <c r="D13" s="97">
        <v>0.994</v>
      </c>
      <c r="E13" s="98">
        <v>0.001</v>
      </c>
      <c r="F13" s="98">
        <v>0.001</v>
      </c>
      <c r="G13" s="98">
        <v>0.005</v>
      </c>
      <c r="H13" s="99">
        <v>0.993</v>
      </c>
      <c r="I13" s="36" t="s">
        <v>400</v>
      </c>
      <c r="J13" s="36" t="s">
        <v>401</v>
      </c>
      <c r="K13" s="36" t="s">
        <v>402</v>
      </c>
      <c r="L13" s="36">
        <v>251.0</v>
      </c>
      <c r="M13" s="36">
        <v>5084.0</v>
      </c>
      <c r="N13" s="36" t="s">
        <v>403</v>
      </c>
      <c r="O13" s="36">
        <v>1753957.0</v>
      </c>
      <c r="P13" s="36">
        <v>38.5</v>
      </c>
      <c r="Q13" s="36">
        <v>28985.0</v>
      </c>
      <c r="R13" s="7">
        <v>11.0</v>
      </c>
      <c r="S13" s="12"/>
      <c r="T13" s="108" t="str">
        <f t="shared" si="1"/>
        <v>https://www.ncbi.nlm.nih.gov/datasets/genome/GCF_000002515.2/</v>
      </c>
    </row>
    <row r="16">
      <c r="A16" s="35" t="s">
        <v>311</v>
      </c>
      <c r="B16" s="96" t="s">
        <v>404</v>
      </c>
      <c r="C16" s="96" t="s">
        <v>405</v>
      </c>
      <c r="D16" s="96" t="s">
        <v>406</v>
      </c>
      <c r="E16" s="96" t="s">
        <v>407</v>
      </c>
      <c r="F16" s="96" t="s">
        <v>408</v>
      </c>
      <c r="G16" s="96" t="s">
        <v>409</v>
      </c>
      <c r="H16" s="96" t="s">
        <v>410</v>
      </c>
      <c r="I16" s="96" t="s">
        <v>411</v>
      </c>
      <c r="J16" s="96" t="s">
        <v>412</v>
      </c>
      <c r="K16" s="35" t="s">
        <v>345</v>
      </c>
      <c r="L16" s="35" t="s">
        <v>346</v>
      </c>
      <c r="M16" s="35" t="s">
        <v>347</v>
      </c>
      <c r="N16" s="35" t="s">
        <v>348</v>
      </c>
      <c r="O16" s="35" t="s">
        <v>349</v>
      </c>
      <c r="P16" s="35" t="s">
        <v>350</v>
      </c>
      <c r="Q16" s="96" t="s">
        <v>351</v>
      </c>
      <c r="R16" s="96" t="s">
        <v>352</v>
      </c>
      <c r="S16" s="35" t="s">
        <v>353</v>
      </c>
    </row>
    <row r="17">
      <c r="A17" s="35" t="s">
        <v>413</v>
      </c>
      <c r="B17" s="110"/>
      <c r="C17" s="111" t="s">
        <v>414</v>
      </c>
      <c r="D17" s="111">
        <v>95.1</v>
      </c>
      <c r="E17" s="111">
        <v>0.6</v>
      </c>
      <c r="F17" s="111">
        <v>0.6</v>
      </c>
      <c r="G17" s="111">
        <v>4.3</v>
      </c>
      <c r="H17" s="111">
        <v>94.5</v>
      </c>
      <c r="I17" s="111" t="s">
        <v>415</v>
      </c>
      <c r="J17" s="111" t="s">
        <v>416</v>
      </c>
      <c r="K17" s="111" t="s">
        <v>417</v>
      </c>
      <c r="L17" s="111">
        <v>143.0</v>
      </c>
      <c r="M17" s="112">
        <v>13606.0</v>
      </c>
      <c r="N17" s="111" t="s">
        <v>418</v>
      </c>
      <c r="O17" s="111">
        <v>4388637.0</v>
      </c>
      <c r="P17" s="111">
        <v>49.5</v>
      </c>
      <c r="Q17" s="111">
        <v>1220207.0</v>
      </c>
      <c r="R17" s="111">
        <v>34.3</v>
      </c>
      <c r="S17" s="12"/>
    </row>
    <row r="18">
      <c r="B18" s="110"/>
      <c r="C18" s="111" t="s">
        <v>419</v>
      </c>
      <c r="D18" s="111" t="s">
        <v>322</v>
      </c>
      <c r="E18" s="12"/>
      <c r="F18" s="113"/>
      <c r="G18" s="114"/>
      <c r="H18" s="114"/>
      <c r="I18" s="111" t="s">
        <v>415</v>
      </c>
      <c r="J18" s="111" t="s">
        <v>420</v>
      </c>
      <c r="K18" s="111" t="s">
        <v>417</v>
      </c>
      <c r="L18" s="111">
        <v>279.0</v>
      </c>
      <c r="M18" s="112">
        <v>12662.0</v>
      </c>
      <c r="N18" s="111" t="s">
        <v>421</v>
      </c>
      <c r="O18" s="111">
        <v>4830482.0</v>
      </c>
      <c r="P18" s="111">
        <v>48.5</v>
      </c>
      <c r="Q18" s="111">
        <v>1069201.0</v>
      </c>
      <c r="R18" s="111">
        <v>37.3</v>
      </c>
      <c r="S18" s="12"/>
    </row>
    <row r="19">
      <c r="B19" s="110"/>
      <c r="C19" s="111" t="s">
        <v>422</v>
      </c>
      <c r="D19" s="111" t="s">
        <v>322</v>
      </c>
      <c r="E19" s="12"/>
      <c r="F19" s="113"/>
      <c r="G19" s="114"/>
      <c r="H19" s="114"/>
      <c r="I19" s="111" t="s">
        <v>415</v>
      </c>
      <c r="J19" s="111" t="s">
        <v>423</v>
      </c>
      <c r="K19" s="115" t="s">
        <v>424</v>
      </c>
      <c r="L19" s="114"/>
      <c r="M19" s="112">
        <v>13579.0</v>
      </c>
      <c r="N19" s="111" t="s">
        <v>425</v>
      </c>
      <c r="O19" s="111">
        <v>123800.0</v>
      </c>
      <c r="P19" s="111">
        <v>50.0</v>
      </c>
      <c r="Q19" s="114"/>
      <c r="R19" s="111">
        <v>34.4</v>
      </c>
      <c r="S19" s="12"/>
    </row>
    <row r="20">
      <c r="B20" s="110"/>
      <c r="C20" s="111" t="s">
        <v>426</v>
      </c>
      <c r="D20" s="111" t="s">
        <v>322</v>
      </c>
      <c r="E20" s="12"/>
      <c r="F20" s="113"/>
      <c r="G20" s="114"/>
      <c r="H20" s="114"/>
      <c r="I20" s="111" t="s">
        <v>415</v>
      </c>
      <c r="J20" s="111" t="s">
        <v>427</v>
      </c>
      <c r="K20" s="115" t="s">
        <v>424</v>
      </c>
      <c r="L20" s="114"/>
      <c r="M20" s="112">
        <v>13222.0</v>
      </c>
      <c r="N20" s="111" t="s">
        <v>428</v>
      </c>
      <c r="O20" s="111">
        <v>695600.0</v>
      </c>
      <c r="P20" s="111">
        <v>50.0</v>
      </c>
      <c r="Q20" s="114"/>
      <c r="R20" s="111">
        <v>33.1</v>
      </c>
      <c r="S20" s="12"/>
    </row>
    <row r="21">
      <c r="B21" s="110"/>
      <c r="C21" s="111" t="s">
        <v>429</v>
      </c>
      <c r="D21" s="111" t="s">
        <v>322</v>
      </c>
      <c r="E21" s="12"/>
      <c r="F21" s="113"/>
      <c r="G21" s="114"/>
      <c r="H21" s="114"/>
      <c r="I21" s="111" t="s">
        <v>415</v>
      </c>
      <c r="J21" s="116" t="s">
        <v>430</v>
      </c>
      <c r="K21" s="115" t="s">
        <v>424</v>
      </c>
      <c r="L21" s="114"/>
      <c r="M21" s="112">
        <v>11603.0</v>
      </c>
      <c r="N21" s="111" t="s">
        <v>431</v>
      </c>
      <c r="O21" s="111">
        <v>218900.0</v>
      </c>
      <c r="P21" s="111">
        <v>43.0</v>
      </c>
      <c r="Q21" s="114"/>
      <c r="R21" s="111">
        <v>44.2</v>
      </c>
      <c r="S21" s="12"/>
    </row>
    <row r="22">
      <c r="B22" s="110"/>
      <c r="C22" s="111" t="s">
        <v>432</v>
      </c>
      <c r="D22" s="111" t="s">
        <v>322</v>
      </c>
      <c r="E22" s="12"/>
      <c r="F22" s="113"/>
      <c r="G22" s="114"/>
      <c r="H22" s="114"/>
      <c r="I22" s="111" t="s">
        <v>415</v>
      </c>
      <c r="J22" s="117" t="s">
        <v>433</v>
      </c>
      <c r="K22" s="115" t="s">
        <v>360</v>
      </c>
      <c r="L22" s="114"/>
      <c r="M22" s="112">
        <v>10455.0</v>
      </c>
      <c r="N22" s="111" t="s">
        <v>434</v>
      </c>
      <c r="O22" s="111">
        <v>679900.0</v>
      </c>
      <c r="P22" s="111">
        <v>50.5</v>
      </c>
      <c r="Q22" s="114"/>
      <c r="R22" s="111">
        <v>29.8</v>
      </c>
      <c r="S22" s="12"/>
    </row>
    <row r="23">
      <c r="B23" s="110"/>
      <c r="C23" s="111" t="s">
        <v>435</v>
      </c>
      <c r="D23" s="111" t="s">
        <v>322</v>
      </c>
      <c r="E23" s="12"/>
      <c r="F23" s="113"/>
      <c r="G23" s="114"/>
      <c r="H23" s="114"/>
      <c r="I23" s="111" t="s">
        <v>415</v>
      </c>
      <c r="J23" s="117" t="s">
        <v>436</v>
      </c>
      <c r="K23" s="115" t="s">
        <v>360</v>
      </c>
      <c r="L23" s="114"/>
      <c r="M23" s="112" t="s">
        <v>322</v>
      </c>
      <c r="N23" s="111" t="s">
        <v>437</v>
      </c>
      <c r="O23" s="111">
        <v>5100000.0</v>
      </c>
      <c r="P23" s="111">
        <v>49.5</v>
      </c>
      <c r="Q23" s="114"/>
      <c r="R23" s="111">
        <v>40.3</v>
      </c>
      <c r="S23" s="12"/>
    </row>
    <row r="24">
      <c r="B24" s="110"/>
      <c r="C24" s="111" t="s">
        <v>438</v>
      </c>
      <c r="D24" s="111" t="s">
        <v>322</v>
      </c>
      <c r="E24" s="12"/>
      <c r="F24" s="113"/>
      <c r="G24" s="114"/>
      <c r="H24" s="114"/>
      <c r="I24" s="111" t="s">
        <v>415</v>
      </c>
      <c r="J24" s="117" t="s">
        <v>439</v>
      </c>
      <c r="K24" s="115" t="s">
        <v>440</v>
      </c>
      <c r="L24" s="114"/>
      <c r="M24" s="112">
        <v>9655.0</v>
      </c>
      <c r="N24" s="111" t="s">
        <v>441</v>
      </c>
      <c r="O24" s="111">
        <v>1700000.0</v>
      </c>
      <c r="P24" s="111">
        <v>51.0</v>
      </c>
      <c r="Q24" s="114"/>
      <c r="R24" s="111">
        <v>28.3</v>
      </c>
      <c r="S24" s="12"/>
    </row>
    <row r="25">
      <c r="B25" s="110"/>
      <c r="C25" s="111" t="s">
        <v>442</v>
      </c>
      <c r="D25" s="111">
        <v>99.4</v>
      </c>
      <c r="E25" s="111">
        <v>0.1</v>
      </c>
      <c r="F25" s="111">
        <v>0.1</v>
      </c>
      <c r="G25" s="111">
        <v>0.5</v>
      </c>
      <c r="H25" s="111">
        <v>99.3</v>
      </c>
      <c r="I25" s="111" t="s">
        <v>400</v>
      </c>
      <c r="J25" s="111" t="s">
        <v>401</v>
      </c>
      <c r="K25" s="111" t="s">
        <v>417</v>
      </c>
      <c r="L25" s="111">
        <v>251.0</v>
      </c>
      <c r="M25" s="112">
        <v>5084.0</v>
      </c>
      <c r="N25" s="111" t="s">
        <v>403</v>
      </c>
      <c r="O25" s="111">
        <v>1753957.0</v>
      </c>
      <c r="P25" s="111">
        <v>38.5</v>
      </c>
      <c r="Q25" s="111">
        <v>28985.0</v>
      </c>
      <c r="R25" s="111">
        <v>10.7</v>
      </c>
      <c r="S25" s="12"/>
    </row>
    <row r="26">
      <c r="B26" s="110"/>
      <c r="C26" s="111" t="s">
        <v>443</v>
      </c>
      <c r="D26" s="111">
        <v>98.7</v>
      </c>
      <c r="E26" s="111">
        <v>0.2</v>
      </c>
      <c r="F26" s="111">
        <v>0.2</v>
      </c>
      <c r="G26" s="111">
        <v>1.1</v>
      </c>
      <c r="H26" s="111">
        <v>98.5</v>
      </c>
      <c r="I26" s="111" t="s">
        <v>444</v>
      </c>
      <c r="J26" s="111" t="s">
        <v>445</v>
      </c>
      <c r="K26" s="111" t="s">
        <v>417</v>
      </c>
      <c r="L26" s="111">
        <v>181.0</v>
      </c>
      <c r="M26" s="112">
        <v>7227.0</v>
      </c>
      <c r="N26" s="111" t="s">
        <v>446</v>
      </c>
      <c r="O26" s="111">
        <v>877262.0</v>
      </c>
      <c r="P26" s="111">
        <v>52.0</v>
      </c>
      <c r="Q26" s="111">
        <v>307758.0</v>
      </c>
      <c r="R26" s="111">
        <v>20.4</v>
      </c>
      <c r="S26" s="12"/>
    </row>
    <row r="27">
      <c r="B27" s="110"/>
      <c r="C27" s="111" t="s">
        <v>447</v>
      </c>
      <c r="D27" s="111">
        <v>97.6</v>
      </c>
      <c r="E27" s="111">
        <v>0.1</v>
      </c>
      <c r="F27" s="111">
        <v>0.2</v>
      </c>
      <c r="G27" s="111">
        <v>2.2</v>
      </c>
      <c r="H27" s="111">
        <v>97.5</v>
      </c>
      <c r="I27" s="111" t="s">
        <v>448</v>
      </c>
      <c r="J27" s="111" t="s">
        <v>449</v>
      </c>
      <c r="K27" s="111" t="s">
        <v>417</v>
      </c>
      <c r="L27" s="111">
        <v>341.0</v>
      </c>
      <c r="M27" s="112">
        <v>11444.0</v>
      </c>
      <c r="N27" s="111" t="s">
        <v>450</v>
      </c>
      <c r="O27" s="111">
        <v>9630554.0</v>
      </c>
      <c r="P27" s="111">
        <v>47.0</v>
      </c>
      <c r="Q27" s="111">
        <v>5516.0</v>
      </c>
      <c r="R27" s="111">
        <v>37.5</v>
      </c>
      <c r="S27" s="12"/>
    </row>
    <row r="30">
      <c r="A30" s="35" t="s">
        <v>311</v>
      </c>
      <c r="B30" s="35" t="s">
        <v>192</v>
      </c>
      <c r="C30" s="35" t="s">
        <v>337</v>
      </c>
      <c r="D30" s="35" t="s">
        <v>338</v>
      </c>
      <c r="E30" s="35" t="s">
        <v>339</v>
      </c>
      <c r="F30" s="35" t="s">
        <v>340</v>
      </c>
      <c r="G30" s="35" t="s">
        <v>341</v>
      </c>
      <c r="H30" s="35" t="s">
        <v>342</v>
      </c>
      <c r="I30" s="35" t="s">
        <v>343</v>
      </c>
      <c r="J30" s="35" t="s">
        <v>344</v>
      </c>
      <c r="K30" s="35" t="s">
        <v>345</v>
      </c>
      <c r="L30" s="35" t="s">
        <v>346</v>
      </c>
      <c r="M30" s="35" t="s">
        <v>347</v>
      </c>
      <c r="N30" s="35" t="s">
        <v>348</v>
      </c>
      <c r="O30" s="35" t="s">
        <v>349</v>
      </c>
      <c r="P30" s="35" t="s">
        <v>350</v>
      </c>
      <c r="Q30" s="35" t="s">
        <v>351</v>
      </c>
      <c r="R30" s="96" t="s">
        <v>352</v>
      </c>
      <c r="S30" s="35" t="s">
        <v>353</v>
      </c>
    </row>
    <row r="31">
      <c r="A31" s="35" t="s">
        <v>451</v>
      </c>
      <c r="B31" s="36" t="s">
        <v>452</v>
      </c>
      <c r="C31" s="36" t="s">
        <v>453</v>
      </c>
      <c r="D31" s="36">
        <v>0.98194325</v>
      </c>
      <c r="E31" s="36">
        <v>0.013327601</v>
      </c>
      <c r="F31" s="36">
        <v>0.0030094583</v>
      </c>
      <c r="G31" s="36">
        <v>0.015047291</v>
      </c>
      <c r="H31" s="36">
        <v>0.96861565</v>
      </c>
      <c r="I31" s="36" t="s">
        <v>454</v>
      </c>
      <c r="J31" s="36" t="s">
        <v>455</v>
      </c>
      <c r="K31" s="36" t="s">
        <v>360</v>
      </c>
      <c r="L31" s="36">
        <v>7357.0</v>
      </c>
      <c r="M31" s="36">
        <v>20741.0</v>
      </c>
      <c r="N31" s="36" t="s">
        <v>456</v>
      </c>
      <c r="O31" s="36">
        <v>1.0465369E7</v>
      </c>
      <c r="P31" s="36">
        <v>36.0</v>
      </c>
      <c r="Q31" s="12"/>
      <c r="R31" s="12"/>
      <c r="S31" s="12"/>
    </row>
    <row r="32">
      <c r="B32" s="36" t="s">
        <v>457</v>
      </c>
      <c r="C32" s="36" t="s">
        <v>458</v>
      </c>
      <c r="D32" s="36">
        <v>0.9810834</v>
      </c>
      <c r="E32" s="36">
        <v>0.027944969</v>
      </c>
      <c r="F32" s="36">
        <v>0.003439381</v>
      </c>
      <c r="G32" s="36">
        <v>0.015477214</v>
      </c>
      <c r="H32" s="36">
        <v>0.9531384</v>
      </c>
      <c r="I32" s="36" t="s">
        <v>454</v>
      </c>
      <c r="J32" s="36" t="s">
        <v>459</v>
      </c>
      <c r="K32" s="36" t="s">
        <v>360</v>
      </c>
      <c r="L32" s="36">
        <v>3589.0</v>
      </c>
      <c r="M32" s="36">
        <v>20040.0</v>
      </c>
      <c r="N32" s="36" t="s">
        <v>460</v>
      </c>
      <c r="O32" s="36">
        <v>8937712.0</v>
      </c>
      <c r="P32" s="36">
        <v>32.5</v>
      </c>
      <c r="Q32" s="12"/>
      <c r="R32" s="12"/>
      <c r="S32" s="12"/>
    </row>
    <row r="33">
      <c r="B33" s="36" t="s">
        <v>461</v>
      </c>
      <c r="C33" s="36" t="s">
        <v>462</v>
      </c>
      <c r="D33" s="36">
        <v>0.9810834</v>
      </c>
      <c r="E33" s="36">
        <v>0.22699913</v>
      </c>
      <c r="F33" s="36">
        <v>0.003439381</v>
      </c>
      <c r="G33" s="36">
        <v>0.015477214</v>
      </c>
      <c r="H33" s="36">
        <v>0.7540843</v>
      </c>
      <c r="I33" s="36" t="s">
        <v>454</v>
      </c>
      <c r="J33" s="36" t="s">
        <v>463</v>
      </c>
      <c r="K33" s="36" t="s">
        <v>360</v>
      </c>
      <c r="L33" s="36">
        <v>5731.0</v>
      </c>
      <c r="M33" s="36">
        <v>29281.0</v>
      </c>
      <c r="N33" s="36" t="s">
        <v>464</v>
      </c>
      <c r="O33" s="36">
        <v>108627.0</v>
      </c>
      <c r="P33" s="36">
        <v>36.0</v>
      </c>
      <c r="Q33" s="12"/>
      <c r="R33" s="12"/>
      <c r="S33" s="12"/>
    </row>
    <row r="34">
      <c r="B34" s="36" t="s">
        <v>465</v>
      </c>
      <c r="C34" s="36" t="s">
        <v>466</v>
      </c>
      <c r="D34" s="36">
        <v>0.9785039</v>
      </c>
      <c r="E34" s="36">
        <v>0.015047291</v>
      </c>
      <c r="F34" s="36">
        <v>0.004299226</v>
      </c>
      <c r="G34" s="36">
        <v>0.017196905</v>
      </c>
      <c r="H34" s="36">
        <v>0.9634566</v>
      </c>
      <c r="I34" s="36" t="s">
        <v>454</v>
      </c>
      <c r="J34" s="36" t="s">
        <v>467</v>
      </c>
      <c r="K34" s="36" t="s">
        <v>360</v>
      </c>
      <c r="L34" s="36">
        <v>3989.0</v>
      </c>
      <c r="M34" s="36">
        <v>21004.0</v>
      </c>
      <c r="N34" s="36" t="s">
        <v>468</v>
      </c>
      <c r="O34" s="36">
        <v>144985.0</v>
      </c>
      <c r="P34" s="36">
        <v>34.5</v>
      </c>
      <c r="Q34" s="12"/>
      <c r="R34" s="12"/>
      <c r="S34" s="12"/>
    </row>
    <row r="35">
      <c r="B35" s="36" t="s">
        <v>469</v>
      </c>
      <c r="C35" s="36" t="s">
        <v>470</v>
      </c>
      <c r="D35" s="36">
        <v>0.9922386</v>
      </c>
      <c r="E35" s="36">
        <v>0.018382354</v>
      </c>
      <c r="F35" s="36">
        <v>0.0010212419</v>
      </c>
      <c r="G35" s="36">
        <v>0.006740196</v>
      </c>
      <c r="H35" s="36">
        <v>0.9738562</v>
      </c>
      <c r="I35" s="36" t="s">
        <v>471</v>
      </c>
      <c r="J35" s="36" t="s">
        <v>472</v>
      </c>
      <c r="K35" s="36" t="s">
        <v>360</v>
      </c>
      <c r="L35" s="36">
        <v>4880.0</v>
      </c>
      <c r="M35" s="36">
        <v>28738.0</v>
      </c>
      <c r="N35" s="36" t="s">
        <v>473</v>
      </c>
      <c r="O35" s="36">
        <v>7711345.0</v>
      </c>
      <c r="P35" s="36">
        <v>43.5</v>
      </c>
      <c r="Q35" s="12"/>
      <c r="R35" s="12"/>
      <c r="S35" s="12"/>
    </row>
    <row r="36">
      <c r="B36" s="36" t="s">
        <v>474</v>
      </c>
      <c r="C36" s="36" t="s">
        <v>475</v>
      </c>
      <c r="D36" s="36">
        <v>0.99312127</v>
      </c>
      <c r="E36" s="36">
        <v>0.013757524</v>
      </c>
      <c r="F36" s="36">
        <v>0.0017196905</v>
      </c>
      <c r="G36" s="36">
        <v>0.005159071</v>
      </c>
      <c r="H36" s="36">
        <v>0.97936374</v>
      </c>
      <c r="I36" s="36" t="s">
        <v>454</v>
      </c>
      <c r="J36" s="36" t="s">
        <v>476</v>
      </c>
      <c r="K36" s="36" t="s">
        <v>360</v>
      </c>
      <c r="L36" s="36">
        <v>1893.0</v>
      </c>
      <c r="M36" s="36">
        <v>23135.0</v>
      </c>
      <c r="N36" s="36" t="s">
        <v>477</v>
      </c>
      <c r="O36" s="36">
        <v>255416.0</v>
      </c>
      <c r="P36" s="36">
        <v>37.5</v>
      </c>
      <c r="Q36" s="12"/>
      <c r="R36" s="12"/>
      <c r="S36" s="12"/>
    </row>
    <row r="37">
      <c r="B37" s="36" t="s">
        <v>478</v>
      </c>
      <c r="C37" s="36" t="s">
        <v>479</v>
      </c>
      <c r="D37" s="36">
        <v>0.99264705</v>
      </c>
      <c r="E37" s="36">
        <v>0.013480392</v>
      </c>
      <c r="F37" s="36">
        <v>6.127451E-4</v>
      </c>
      <c r="G37" s="36">
        <v>0.006740196</v>
      </c>
      <c r="H37" s="36">
        <v>0.9791667</v>
      </c>
      <c r="I37" s="36" t="s">
        <v>471</v>
      </c>
      <c r="J37" s="36" t="s">
        <v>480</v>
      </c>
      <c r="K37" s="36" t="s">
        <v>360</v>
      </c>
      <c r="L37" s="36">
        <v>4463.0</v>
      </c>
      <c r="M37" s="36">
        <v>25535.0</v>
      </c>
      <c r="N37" s="36" t="s">
        <v>481</v>
      </c>
      <c r="O37" s="36">
        <v>2.1988513E7</v>
      </c>
      <c r="P37" s="36">
        <v>46.0</v>
      </c>
      <c r="Q37" s="12"/>
      <c r="R37" s="12"/>
      <c r="S37" s="12"/>
    </row>
    <row r="38">
      <c r="B38" s="36" t="s">
        <v>482</v>
      </c>
      <c r="C38" s="36" t="s">
        <v>483</v>
      </c>
      <c r="D38" s="36">
        <v>0.98937756</v>
      </c>
      <c r="E38" s="36">
        <v>0.015095043</v>
      </c>
      <c r="F38" s="36">
        <v>0.0018635856</v>
      </c>
      <c r="G38" s="36">
        <v>0.008758852</v>
      </c>
      <c r="H38" s="36">
        <v>0.9742825</v>
      </c>
      <c r="I38" s="36" t="s">
        <v>484</v>
      </c>
      <c r="J38" s="36" t="s">
        <v>485</v>
      </c>
      <c r="K38" s="36" t="s">
        <v>360</v>
      </c>
      <c r="L38" s="36">
        <v>3843.0</v>
      </c>
      <c r="M38" s="36">
        <v>25037.0</v>
      </c>
      <c r="N38" s="36" t="s">
        <v>486</v>
      </c>
      <c r="O38" s="36">
        <v>34090.0</v>
      </c>
      <c r="P38" s="36">
        <v>31.0</v>
      </c>
      <c r="Q38" s="12"/>
      <c r="R38" s="12"/>
      <c r="S38" s="12"/>
    </row>
    <row r="39">
      <c r="B39" s="36" t="s">
        <v>487</v>
      </c>
      <c r="C39" s="36" t="s">
        <v>488</v>
      </c>
      <c r="D39" s="36">
        <v>0.99680674</v>
      </c>
      <c r="E39" s="36">
        <v>0.028571429</v>
      </c>
      <c r="F39" s="36">
        <v>8.4033614E-4</v>
      </c>
      <c r="G39" s="36">
        <v>0.002352941</v>
      </c>
      <c r="H39" s="36">
        <v>0.9682353</v>
      </c>
      <c r="I39" s="36" t="s">
        <v>489</v>
      </c>
      <c r="J39" s="36" t="s">
        <v>490</v>
      </c>
      <c r="K39" s="36" t="s">
        <v>360</v>
      </c>
      <c r="L39" s="36">
        <v>3886.0</v>
      </c>
      <c r="M39" s="36">
        <v>34094.0</v>
      </c>
      <c r="N39" s="36" t="s">
        <v>491</v>
      </c>
      <c r="O39" s="36">
        <v>64201.0</v>
      </c>
      <c r="P39" s="36">
        <v>40.0</v>
      </c>
      <c r="Q39" s="12"/>
      <c r="R39" s="12"/>
      <c r="S39" s="12"/>
    </row>
    <row r="40">
      <c r="B40" s="36" t="s">
        <v>492</v>
      </c>
      <c r="C40" s="36" t="s">
        <v>493</v>
      </c>
      <c r="D40" s="36">
        <v>0.9870588</v>
      </c>
      <c r="E40" s="36">
        <v>0.022857143</v>
      </c>
      <c r="F40" s="36">
        <v>0.0010084034</v>
      </c>
      <c r="G40" s="36">
        <v>0.0119327735</v>
      </c>
      <c r="H40" s="36">
        <v>0.9642017</v>
      </c>
      <c r="I40" s="36" t="s">
        <v>489</v>
      </c>
      <c r="J40" s="36" t="s">
        <v>494</v>
      </c>
      <c r="K40" s="36" t="s">
        <v>360</v>
      </c>
      <c r="L40" s="36">
        <v>4046.0</v>
      </c>
      <c r="M40" s="36">
        <v>26453.0</v>
      </c>
      <c r="N40" s="36" t="s">
        <v>495</v>
      </c>
      <c r="O40" s="36">
        <v>60083.0</v>
      </c>
      <c r="P40" s="36">
        <v>34.5</v>
      </c>
      <c r="Q40" s="12"/>
      <c r="R40" s="12"/>
      <c r="S40" s="12"/>
    </row>
    <row r="41">
      <c r="B41" s="36" t="s">
        <v>496</v>
      </c>
      <c r="C41" s="36" t="s">
        <v>497</v>
      </c>
      <c r="D41" s="36">
        <v>0.9702602</v>
      </c>
      <c r="E41" s="36">
        <v>0.024783147</v>
      </c>
      <c r="F41" s="36">
        <v>0.0055762082</v>
      </c>
      <c r="G41" s="36">
        <v>0.024163568</v>
      </c>
      <c r="H41" s="36">
        <v>0.94547707</v>
      </c>
      <c r="I41" s="36" t="s">
        <v>498</v>
      </c>
      <c r="J41" s="36" t="s">
        <v>499</v>
      </c>
      <c r="K41" s="36" t="s">
        <v>360</v>
      </c>
      <c r="L41" s="36">
        <v>2999.0</v>
      </c>
      <c r="M41" s="36">
        <v>20488.0</v>
      </c>
      <c r="N41" s="36" t="s">
        <v>500</v>
      </c>
      <c r="O41" s="36">
        <v>2136418.0</v>
      </c>
      <c r="P41" s="36">
        <v>38.5</v>
      </c>
      <c r="Q41" s="12"/>
      <c r="R41" s="12"/>
      <c r="S41" s="12"/>
    </row>
  </sheetData>
  <conditionalFormatting sqref="P3 P16 P30:P41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13">
    <cfRule type="colorScale" priority="2">
      <colorScale>
        <cfvo type="percent" val="40"/>
        <cfvo type="percent" val="50"/>
        <cfvo type="percent" val="60"/>
        <color rgb="FFFFFFFF"/>
        <color rgb="FFABDDC5"/>
        <color rgb="FF57BB8A"/>
      </colorScale>
    </cfRule>
  </conditionalFormatting>
  <conditionalFormatting sqref="M13 F27">
    <cfRule type="colorScale" priority="3">
      <colorScale>
        <cfvo type="min"/>
        <cfvo type="max"/>
        <color rgb="FFFFFFFF"/>
        <color rgb="FF57BB8A"/>
      </colorScale>
    </cfRule>
  </conditionalFormatting>
  <drawing r:id="rId1"/>
</worksheet>
</file>